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kaps\Desktop\Europolis\Emajõe Veevärk\9 Vinni vald\Kooskõlastamisele\"/>
    </mc:Choice>
  </mc:AlternateContent>
  <xr:revisionPtr revIDLastSave="0" documentId="13_ncr:1_{06A263C8-FEE8-42BE-8C9A-3699F31DBFF3}" xr6:coauthVersionLast="47" xr6:coauthVersionMax="47" xr10:uidLastSave="{00000000-0000-0000-0000-000000000000}"/>
  <bookViews>
    <workbookView xWindow="-110" yWindow="-110" windowWidth="19420" windowHeight="10420" tabRatio="840" firstSheet="1" activeTab="3" xr2:uid="{00000000-000D-0000-FFFF-FFFF00000000}"/>
  </bookViews>
  <sheets>
    <sheet name="1. ÜHIKHINNAD" sheetId="5" r:id="rId1"/>
    <sheet name="2. Lühiajaline lahtikirjutatuna" sheetId="8" r:id="rId2"/>
    <sheet name="3. Pikaajaline lahtikirjutatuna" sheetId="4" r:id="rId3"/>
    <sheet name="4. KOOND" sheetId="6" r:id="rId4"/>
    <sheet name="5. Tuletõrjevesi" sheetId="7" r:id="rId5"/>
  </sheets>
  <definedNames>
    <definedName name="_xlnm._FilterDatabase" localSheetId="1" hidden="1">'2. Lühiajaline lahtikirjutatuna'!$A$3:$I$165</definedName>
    <definedName name="_xlnm._FilterDatabase" localSheetId="2" hidden="1">'3. Pikaajaline lahtikirjutatuna'!$A$3:$H$127</definedName>
    <definedName name="_xlnm._FilterDatabase" localSheetId="3" hidden="1">'4. KOOND'!$A$3:$T$35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0" i="8" l="1"/>
  <c r="H172" i="8"/>
  <c r="H177" i="8"/>
  <c r="H176" i="8"/>
  <c r="H175" i="8"/>
  <c r="H174" i="8"/>
  <c r="H173" i="8"/>
  <c r="S38" i="6" l="1"/>
  <c r="C38" i="6"/>
  <c r="H178" i="8"/>
  <c r="H171" i="8" l="1"/>
  <c r="H169" i="8"/>
  <c r="H179" i="8" s="1"/>
  <c r="Q5" i="7"/>
  <c r="E14" i="7"/>
  <c r="Q6" i="7"/>
  <c r="G14" i="8"/>
  <c r="G6" i="4"/>
  <c r="G5" i="4"/>
  <c r="G17" i="8"/>
  <c r="H17" i="8" s="1"/>
  <c r="G71" i="8"/>
  <c r="H71" i="8" s="1"/>
  <c r="G93" i="8"/>
  <c r="D38" i="6" l="1"/>
  <c r="G126" i="4"/>
  <c r="H126" i="4" s="1"/>
  <c r="G119" i="4"/>
  <c r="H119" i="4" s="1"/>
  <c r="G11" i="4"/>
  <c r="H11" i="4" s="1"/>
  <c r="G29" i="8"/>
  <c r="H29" i="8" s="1"/>
  <c r="G16" i="8"/>
  <c r="H16" i="8" s="1"/>
  <c r="H129" i="8"/>
  <c r="H128" i="8"/>
  <c r="E38" i="6" l="1"/>
  <c r="H130" i="8"/>
  <c r="H41" i="4"/>
  <c r="H40" i="4"/>
  <c r="H39" i="4"/>
  <c r="H7" i="8"/>
  <c r="F14" i="7"/>
  <c r="G14" i="7"/>
  <c r="H14" i="7"/>
  <c r="I14" i="7"/>
  <c r="J14" i="7"/>
  <c r="K14" i="7"/>
  <c r="L14" i="7"/>
  <c r="M14" i="7"/>
  <c r="N14" i="7"/>
  <c r="O14" i="7"/>
  <c r="C39" i="6"/>
  <c r="Q40" i="6"/>
  <c r="P40" i="6"/>
  <c r="O40" i="6"/>
  <c r="N40" i="6"/>
  <c r="M40" i="6"/>
  <c r="L40" i="6"/>
  <c r="J40" i="6"/>
  <c r="I40" i="6"/>
  <c r="H40" i="6"/>
  <c r="E40" i="6" l="1"/>
  <c r="F38" i="6"/>
  <c r="F40" i="6" s="1"/>
  <c r="H42" i="4"/>
  <c r="R39" i="6"/>
  <c r="R38" i="6" l="1"/>
  <c r="G40" i="6"/>
  <c r="R40" i="6" l="1"/>
  <c r="T38" i="6"/>
  <c r="Q8" i="7"/>
  <c r="Q13" i="7"/>
  <c r="Q12" i="7"/>
  <c r="Q11" i="7"/>
  <c r="H37" i="4" l="1"/>
  <c r="H114" i="8"/>
  <c r="H115" i="8"/>
  <c r="G38" i="8" l="1"/>
  <c r="G18" i="8"/>
  <c r="H18" i="8" s="1"/>
  <c r="R31" i="6"/>
  <c r="R32" i="6"/>
  <c r="S18" i="6"/>
  <c r="S19" i="6"/>
  <c r="C32" i="6"/>
  <c r="C31" i="6"/>
  <c r="H161" i="8"/>
  <c r="H163" i="8"/>
  <c r="H79" i="4" l="1"/>
  <c r="H80" i="4"/>
  <c r="H78" i="4"/>
  <c r="H84" i="4" l="1"/>
  <c r="H85" i="4"/>
  <c r="H83" i="4"/>
  <c r="H88" i="4"/>
  <c r="H89" i="4" s="1"/>
  <c r="H74" i="4"/>
  <c r="H63" i="4"/>
  <c r="H86" i="4" l="1"/>
  <c r="D31" i="6" s="1"/>
  <c r="M31" i="6" s="1"/>
  <c r="S31" i="6" s="1"/>
  <c r="T31" i="6" s="1"/>
  <c r="D32" i="6"/>
  <c r="M32" i="6" s="1"/>
  <c r="S32" i="6" s="1"/>
  <c r="T32" i="6" s="1"/>
  <c r="H57" i="4"/>
  <c r="H58" i="4"/>
  <c r="H47" i="4" l="1"/>
  <c r="H46" i="4" l="1"/>
  <c r="H45" i="4"/>
  <c r="G134" i="8"/>
  <c r="G133" i="8"/>
  <c r="G132" i="8"/>
  <c r="G131" i="8"/>
  <c r="G120" i="8"/>
  <c r="H120" i="8" s="1"/>
  <c r="H125" i="8"/>
  <c r="I119" i="8"/>
  <c r="H116" i="8"/>
  <c r="H117" i="8"/>
  <c r="H118" i="8"/>
  <c r="G119" i="8"/>
  <c r="H119" i="8" s="1"/>
  <c r="H48" i="4" l="1"/>
  <c r="H121" i="8"/>
  <c r="H123" i="4"/>
  <c r="H124" i="4"/>
  <c r="H125" i="4"/>
  <c r="H122" i="4"/>
  <c r="H121" i="4" l="1"/>
  <c r="G120" i="4"/>
  <c r="H120" i="4" s="1"/>
  <c r="G118" i="4"/>
  <c r="H118" i="4" s="1"/>
  <c r="G117" i="4"/>
  <c r="H117" i="4" s="1"/>
  <c r="H93" i="8"/>
  <c r="H88" i="8"/>
  <c r="G92" i="8"/>
  <c r="H92" i="8" s="1"/>
  <c r="H89" i="8"/>
  <c r="H90" i="8"/>
  <c r="H91" i="8"/>
  <c r="H127" i="4" l="1"/>
  <c r="D39" i="6"/>
  <c r="D40" i="6" s="1"/>
  <c r="G72" i="8"/>
  <c r="H72" i="8" s="1"/>
  <c r="G68" i="8"/>
  <c r="H68" i="8" s="1"/>
  <c r="H65" i="8"/>
  <c r="K39" i="6" l="1"/>
  <c r="K40" i="6" s="1"/>
  <c r="G67" i="8"/>
  <c r="H67" i="8" s="1"/>
  <c r="G66" i="8"/>
  <c r="H66" i="8" s="1"/>
  <c r="H62" i="8"/>
  <c r="H61" i="8"/>
  <c r="S39" i="6" l="1"/>
  <c r="S40" i="6" s="1"/>
  <c r="H9" i="8"/>
  <c r="H36" i="4"/>
  <c r="G25" i="4"/>
  <c r="H25" i="4" s="1"/>
  <c r="G23" i="4"/>
  <c r="H23" i="4" s="1"/>
  <c r="G22" i="4"/>
  <c r="H22" i="4" s="1"/>
  <c r="G21" i="4"/>
  <c r="H21" i="4" s="1"/>
  <c r="G20" i="4"/>
  <c r="H20" i="4" s="1"/>
  <c r="H16" i="4"/>
  <c r="T39" i="6" l="1"/>
  <c r="T40" i="6" s="1"/>
  <c r="H17" i="4"/>
  <c r="H15" i="4"/>
  <c r="H18" i="4" s="1"/>
  <c r="H6" i="8" l="1"/>
  <c r="G8" i="8"/>
  <c r="H8" i="8" s="1"/>
  <c r="H10" i="8" l="1"/>
  <c r="H85" i="8"/>
  <c r="H52" i="8"/>
  <c r="H84" i="8" l="1"/>
  <c r="H32" i="4"/>
  <c r="G108" i="8"/>
  <c r="H108" i="8" s="1"/>
  <c r="G104" i="8"/>
  <c r="G124" i="8"/>
  <c r="G123" i="8"/>
  <c r="G122" i="8"/>
  <c r="G79" i="8"/>
  <c r="H79" i="8" s="1"/>
  <c r="G78" i="8"/>
  <c r="H78" i="8" s="1"/>
  <c r="G77" i="8"/>
  <c r="H77" i="8" s="1"/>
  <c r="G76" i="8"/>
  <c r="H76" i="8" s="1"/>
  <c r="G75" i="8"/>
  <c r="G70" i="8"/>
  <c r="G37" i="8"/>
  <c r="H37" i="8" s="1"/>
  <c r="G36" i="8"/>
  <c r="H36" i="8" s="1"/>
  <c r="G35" i="8"/>
  <c r="H35" i="8" s="1"/>
  <c r="G34" i="8"/>
  <c r="H34" i="8" s="1"/>
  <c r="G33" i="8"/>
  <c r="H33" i="8" s="1"/>
  <c r="G32" i="8"/>
  <c r="G10" i="4"/>
  <c r="H10" i="4" s="1"/>
  <c r="H12" i="4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7" i="4"/>
  <c r="G15" i="8"/>
  <c r="G13" i="8"/>
  <c r="G12" i="8"/>
  <c r="G11" i="8"/>
  <c r="H51" i="4"/>
  <c r="H52" i="4"/>
  <c r="H53" i="4"/>
  <c r="H30" i="8" l="1"/>
  <c r="G31" i="4"/>
  <c r="H31" i="4" s="1"/>
  <c r="H158" i="8"/>
  <c r="H159" i="8"/>
  <c r="H160" i="8"/>
  <c r="H157" i="8"/>
  <c r="G162" i="8"/>
  <c r="H162" i="8" s="1"/>
  <c r="G154" i="8"/>
  <c r="H154" i="8" s="1"/>
  <c r="G153" i="8"/>
  <c r="H153" i="8" s="1"/>
  <c r="G152" i="8"/>
  <c r="H152" i="8" s="1"/>
  <c r="G151" i="8"/>
  <c r="H151" i="8" s="1"/>
  <c r="G150" i="8"/>
  <c r="H150" i="8" s="1"/>
  <c r="G149" i="8"/>
  <c r="H149" i="8" s="1"/>
  <c r="G148" i="8"/>
  <c r="H148" i="8" s="1"/>
  <c r="G144" i="8"/>
  <c r="H144" i="8" s="1"/>
  <c r="H142" i="8"/>
  <c r="H143" i="8"/>
  <c r="G140" i="8"/>
  <c r="H140" i="8" s="1"/>
  <c r="G139" i="8"/>
  <c r="H139" i="8" s="1"/>
  <c r="G138" i="8"/>
  <c r="H138" i="8" s="1"/>
  <c r="G137" i="8"/>
  <c r="H137" i="8" s="1"/>
  <c r="H56" i="8"/>
  <c r="H81" i="8"/>
  <c r="H82" i="8"/>
  <c r="H83" i="8"/>
  <c r="H156" i="8" l="1"/>
  <c r="H80" i="8"/>
  <c r="G49" i="8"/>
  <c r="G48" i="8"/>
  <c r="H48" i="8" s="1"/>
  <c r="G47" i="8"/>
  <c r="H47" i="8" s="1"/>
  <c r="G46" i="8"/>
  <c r="H46" i="8" s="1"/>
  <c r="G45" i="8"/>
  <c r="H45" i="8" s="1"/>
  <c r="G44" i="8"/>
  <c r="G58" i="8"/>
  <c r="H53" i="8" l="1"/>
  <c r="H58" i="8"/>
  <c r="H145" i="8" l="1"/>
  <c r="H141" i="8" s="1"/>
  <c r="H146" i="8" s="1"/>
  <c r="H55" i="8"/>
  <c r="H54" i="8"/>
  <c r="C19" i="6" l="1"/>
  <c r="C18" i="6"/>
  <c r="G155" i="8"/>
  <c r="H155" i="8" s="1"/>
  <c r="H164" i="8" s="1"/>
  <c r="D18" i="6"/>
  <c r="G18" i="6" s="1"/>
  <c r="R18" i="6" s="1"/>
  <c r="T18" i="6" s="1"/>
  <c r="G59" i="4"/>
  <c r="G50" i="8"/>
  <c r="G41" i="8"/>
  <c r="H108" i="4"/>
  <c r="H109" i="4"/>
  <c r="H110" i="4"/>
  <c r="H111" i="4"/>
  <c r="H50" i="4"/>
  <c r="H54" i="4"/>
  <c r="S7" i="6"/>
  <c r="C7" i="6"/>
  <c r="R33" i="6"/>
  <c r="P35" i="6"/>
  <c r="Q35" i="6"/>
  <c r="H49" i="4" l="1"/>
  <c r="H55" i="4" s="1"/>
  <c r="D7" i="6"/>
  <c r="D19" i="6"/>
  <c r="H19" i="6" s="1"/>
  <c r="I19" i="6" s="1"/>
  <c r="Q7" i="7"/>
  <c r="Q9" i="7"/>
  <c r="P14" i="7"/>
  <c r="D14" i="7"/>
  <c r="H94" i="4"/>
  <c r="H106" i="4"/>
  <c r="H105" i="4"/>
  <c r="C33" i="6"/>
  <c r="H92" i="4"/>
  <c r="H93" i="4"/>
  <c r="H95" i="4"/>
  <c r="H96" i="4"/>
  <c r="H97" i="4"/>
  <c r="H98" i="4"/>
  <c r="H99" i="4"/>
  <c r="H100" i="4"/>
  <c r="H101" i="4"/>
  <c r="H102" i="4"/>
  <c r="H103" i="4"/>
  <c r="H104" i="4"/>
  <c r="H107" i="4"/>
  <c r="H112" i="4"/>
  <c r="H91" i="4"/>
  <c r="H70" i="8"/>
  <c r="H113" i="4" l="1"/>
  <c r="D33" i="6" s="1"/>
  <c r="G7" i="6"/>
  <c r="H7" i="6" s="1"/>
  <c r="R19" i="6"/>
  <c r="T19" i="6" s="1"/>
  <c r="R21" i="6"/>
  <c r="R22" i="6"/>
  <c r="R23" i="6"/>
  <c r="R24" i="6"/>
  <c r="R25" i="6"/>
  <c r="R26" i="6"/>
  <c r="R28" i="6"/>
  <c r="R29" i="6"/>
  <c r="R27" i="6"/>
  <c r="R30" i="6"/>
  <c r="S8" i="6"/>
  <c r="S9" i="6"/>
  <c r="S10" i="6"/>
  <c r="S11" i="6"/>
  <c r="S12" i="6"/>
  <c r="S13" i="6"/>
  <c r="S14" i="6"/>
  <c r="S15" i="6"/>
  <c r="S16" i="6"/>
  <c r="S17" i="6"/>
  <c r="S6" i="6"/>
  <c r="C29" i="6"/>
  <c r="C12" i="6"/>
  <c r="G94" i="8"/>
  <c r="H94" i="8" s="1"/>
  <c r="H95" i="8" s="1"/>
  <c r="H75" i="8"/>
  <c r="H86" i="8" s="1"/>
  <c r="R7" i="6" l="1"/>
  <c r="T7" i="6" s="1"/>
  <c r="L33" i="6"/>
  <c r="O33" i="6" s="1"/>
  <c r="O35" i="6" s="1"/>
  <c r="D12" i="6"/>
  <c r="I12" i="6" s="1"/>
  <c r="I35" i="6" s="1"/>
  <c r="S33" i="6" l="1"/>
  <c r="T33" i="6" s="1"/>
  <c r="R12" i="6"/>
  <c r="T12" i="6" s="1"/>
  <c r="H15" i="8"/>
  <c r="C22" i="6"/>
  <c r="H6" i="4"/>
  <c r="C10" i="6" l="1"/>
  <c r="Q10" i="7" l="1"/>
  <c r="Q14" i="7" s="1"/>
  <c r="H63" i="8"/>
  <c r="H77" i="4"/>
  <c r="H81" i="4" s="1"/>
  <c r="H73" i="4"/>
  <c r="H72" i="4"/>
  <c r="H67" i="4"/>
  <c r="H62" i="4"/>
  <c r="H68" i="4"/>
  <c r="H69" i="4"/>
  <c r="H64" i="8"/>
  <c r="H75" i="4" l="1"/>
  <c r="H69" i="8"/>
  <c r="H73" i="8" s="1"/>
  <c r="H70" i="4"/>
  <c r="D22" i="6"/>
  <c r="L22" i="6" s="1"/>
  <c r="H41" i="8"/>
  <c r="H42" i="8" s="1"/>
  <c r="S22" i="6" l="1"/>
  <c r="T22" i="6" s="1"/>
  <c r="D28" i="6"/>
  <c r="H57" i="8"/>
  <c r="H51" i="8" s="1"/>
  <c r="H44" i="8"/>
  <c r="H49" i="8"/>
  <c r="H50" i="8"/>
  <c r="H59" i="8" l="1"/>
  <c r="J28" i="6"/>
  <c r="S28" i="6" s="1"/>
  <c r="T28" i="6" s="1"/>
  <c r="H29" i="4"/>
  <c r="H28" i="4"/>
  <c r="C30" i="6"/>
  <c r="C8" i="6"/>
  <c r="G64" i="4"/>
  <c r="H38" i="8"/>
  <c r="D10" i="6" l="1"/>
  <c r="H10" i="6" s="1"/>
  <c r="H35" i="6" s="1"/>
  <c r="H30" i="4"/>
  <c r="H32" i="8"/>
  <c r="H39" i="8" s="1"/>
  <c r="H14" i="8"/>
  <c r="R10" i="6" l="1"/>
  <c r="D8" i="6"/>
  <c r="H64" i="4"/>
  <c r="H65" i="4" s="1"/>
  <c r="H35" i="4"/>
  <c r="H38" i="4" s="1"/>
  <c r="H132" i="8"/>
  <c r="G110" i="8"/>
  <c r="H43" i="4" l="1"/>
  <c r="E8" i="6"/>
  <c r="T10" i="6"/>
  <c r="G106" i="8"/>
  <c r="G105" i="8"/>
  <c r="G109" i="8"/>
  <c r="G107" i="8"/>
  <c r="F8" i="6" l="1"/>
  <c r="R8" i="6" s="1"/>
  <c r="T8" i="6" s="1"/>
  <c r="H12" i="8"/>
  <c r="H11" i="8"/>
  <c r="C27" i="6"/>
  <c r="C26" i="6"/>
  <c r="C25" i="6"/>
  <c r="C24" i="6"/>
  <c r="C23" i="6"/>
  <c r="C21" i="6"/>
  <c r="C17" i="6"/>
  <c r="C16" i="6"/>
  <c r="C15" i="6"/>
  <c r="C14" i="6"/>
  <c r="C28" i="6"/>
  <c r="C13" i="6"/>
  <c r="C11" i="6"/>
  <c r="C9" i="6"/>
  <c r="C6" i="6"/>
  <c r="H134" i="8"/>
  <c r="H133" i="8"/>
  <c r="H131" i="8"/>
  <c r="H124" i="8"/>
  <c r="H123" i="8"/>
  <c r="H122" i="8"/>
  <c r="H110" i="8"/>
  <c r="H109" i="8"/>
  <c r="H107" i="8"/>
  <c r="H106" i="8"/>
  <c r="H105" i="8"/>
  <c r="H104" i="8"/>
  <c r="H101" i="8"/>
  <c r="H100" i="8"/>
  <c r="H99" i="8"/>
  <c r="H98" i="8"/>
  <c r="H97" i="8"/>
  <c r="H13" i="8"/>
  <c r="H126" i="8" l="1"/>
  <c r="D16" i="6" s="1"/>
  <c r="F16" i="6" s="1"/>
  <c r="H19" i="8"/>
  <c r="H111" i="8"/>
  <c r="D15" i="6" s="1"/>
  <c r="F15" i="6" s="1"/>
  <c r="H135" i="8"/>
  <c r="H102" i="8"/>
  <c r="D13" i="6"/>
  <c r="D9" i="6"/>
  <c r="E9" i="6" s="1"/>
  <c r="H5" i="4"/>
  <c r="H7" i="4"/>
  <c r="G24" i="4"/>
  <c r="H24" i="4" s="1"/>
  <c r="G19" i="4"/>
  <c r="H8" i="4" l="1"/>
  <c r="H165" i="8"/>
  <c r="D14" i="6"/>
  <c r="E14" i="6" s="1"/>
  <c r="E35" i="6" s="1"/>
  <c r="G13" i="6"/>
  <c r="R13" i="6" s="1"/>
  <c r="T13" i="6" s="1"/>
  <c r="D6" i="6"/>
  <c r="G6" i="6" s="1"/>
  <c r="R16" i="6"/>
  <c r="T16" i="6" s="1"/>
  <c r="D24" i="6"/>
  <c r="J24" i="6" s="1"/>
  <c r="R9" i="6"/>
  <c r="T9" i="6" s="1"/>
  <c r="R6" i="6" l="1"/>
  <c r="S24" i="6"/>
  <c r="T24" i="6" s="1"/>
  <c r="N35" i="6"/>
  <c r="D17" i="6"/>
  <c r="H19" i="4"/>
  <c r="G17" i="6" l="1"/>
  <c r="R17" i="6" s="1"/>
  <c r="T17" i="6" s="1"/>
  <c r="T6" i="6"/>
  <c r="R14" i="6"/>
  <c r="T14" i="6" s="1"/>
  <c r="R15" i="6"/>
  <c r="T15" i="6" s="1"/>
  <c r="D27" i="6"/>
  <c r="D30" i="6"/>
  <c r="H27" i="4"/>
  <c r="H26" i="4" s="1"/>
  <c r="H33" i="4" s="1"/>
  <c r="D25" i="6"/>
  <c r="J25" i="6" s="1"/>
  <c r="L30" i="6" l="1"/>
  <c r="S30" i="6" s="1"/>
  <c r="T30" i="6" s="1"/>
  <c r="L27" i="6"/>
  <c r="S27" i="6" s="1"/>
  <c r="T27" i="6" s="1"/>
  <c r="D29" i="6"/>
  <c r="H59" i="4"/>
  <c r="H60" i="4" s="1"/>
  <c r="H114" i="4" s="1"/>
  <c r="J29" i="6" l="1"/>
  <c r="S29" i="6" s="1"/>
  <c r="T29" i="6" s="1"/>
  <c r="D21" i="6"/>
  <c r="D23" i="6"/>
  <c r="S25" i="6"/>
  <c r="T25" i="6" s="1"/>
  <c r="L21" i="6" l="1"/>
  <c r="J23" i="6"/>
  <c r="K23" i="6" s="1"/>
  <c r="D26" i="6"/>
  <c r="J26" i="6" s="1"/>
  <c r="K35" i="6" l="1"/>
  <c r="S23" i="6"/>
  <c r="T23" i="6" s="1"/>
  <c r="D34" i="6"/>
  <c r="S26" i="6"/>
  <c r="T26" i="6" s="1"/>
  <c r="M35" i="6"/>
  <c r="S21" i="6"/>
  <c r="J35" i="6"/>
  <c r="L35" i="6" l="1"/>
  <c r="T21" i="6"/>
  <c r="S35" i="6" l="1"/>
  <c r="D11" i="6" l="1"/>
  <c r="F11" i="6" l="1"/>
  <c r="D20" i="6"/>
  <c r="D35" i="6" s="1"/>
  <c r="F35" i="6" l="1"/>
  <c r="G11" i="6"/>
  <c r="G35" i="6" s="1"/>
  <c r="R11" i="6" l="1"/>
  <c r="R35" i="6" l="1"/>
  <c r="T11" i="6"/>
  <c r="T35" i="6" s="1"/>
</calcChain>
</file>

<file path=xl/sharedStrings.xml><?xml version="1.0" encoding="utf-8"?>
<sst xmlns="http://schemas.openxmlformats.org/spreadsheetml/2006/main" count="1360" uniqueCount="272">
  <si>
    <t>ÜHIK</t>
  </si>
  <si>
    <t>KOGUS</t>
  </si>
  <si>
    <t>ÜHIKHIND (€)</t>
  </si>
  <si>
    <t>MAKSUMUS KOKKU (€)</t>
  </si>
  <si>
    <t>m</t>
  </si>
  <si>
    <t>Hüdrandi rajamine</t>
  </si>
  <si>
    <t>Investeeringu nimetus</t>
  </si>
  <si>
    <t>KOKKU</t>
  </si>
  <si>
    <t>Veetorustiku rajamine</t>
  </si>
  <si>
    <t>Isevoolse kanalisatsioonitoru ehitamine</t>
  </si>
  <si>
    <t>Veetoru ehitamine</t>
  </si>
  <si>
    <t>Survekanalisatsioonitoru ehitamine</t>
  </si>
  <si>
    <t>Vee kinnistu-ühendus</t>
  </si>
  <si>
    <t>Kanalisatsiooni kinnistu-ühendus</t>
  </si>
  <si>
    <t>Jrk nr</t>
  </si>
  <si>
    <t>Asula</t>
  </si>
  <si>
    <t>*Kõik antud võimsused on hinnangulised ja täpsustatakse projekteerimise käigus</t>
  </si>
  <si>
    <t>Reoveepumpla rekonstrueerimine</t>
  </si>
  <si>
    <t>kmpl</t>
  </si>
  <si>
    <t>Lühiajaline investeeringuprogramm 2023-2027</t>
  </si>
  <si>
    <t>Pikaajaline investeeringuprogramm 2028-2035</t>
  </si>
  <si>
    <t>Survekanalisatsioonitorustiku rajamine</t>
  </si>
  <si>
    <t>Vee kinnistuühenduse rajamine</t>
  </si>
  <si>
    <t>Isevoolse kanalisatsioonitorustiku rekonstrueerimine</t>
  </si>
  <si>
    <t>Isevoolse kanalisatsioonitorustiku rajamine</t>
  </si>
  <si>
    <t>Juurdepääsutee ja teenindusplatsi rajamine</t>
  </si>
  <si>
    <t>m2</t>
  </si>
  <si>
    <t>Reoveepumpla rajamine</t>
  </si>
  <si>
    <t xml:space="preserve">Veetorustiku rekonstrueerimine </t>
  </si>
  <si>
    <t xml:space="preserve">Survekanalisatsioonitorustiku rajamine </t>
  </si>
  <si>
    <t xml:space="preserve">Isevoolse kanalisatsioonitorustiku rekonstrueerimine </t>
  </si>
  <si>
    <t xml:space="preserve">Isevoolse kanalisatsioonitorustiku rajamine </t>
  </si>
  <si>
    <t xml:space="preserve">Veetorustiku rajamine </t>
  </si>
  <si>
    <t>Kanalisatsiooni kinnistu-ühenduse rajamine</t>
  </si>
  <si>
    <t>Vald</t>
  </si>
  <si>
    <t>Investeeringu valdkond</t>
  </si>
  <si>
    <t>Ühik</t>
  </si>
  <si>
    <t>Ühikhind (€)</t>
  </si>
  <si>
    <t>Maksumus kokku (€)</t>
  </si>
  <si>
    <t>Tabel 1. Investeeringute maksumuste arvestamisel kasutatud ühikhinnad</t>
  </si>
  <si>
    <t>Investeering</t>
  </si>
  <si>
    <t>Lühiajaline kokku</t>
  </si>
  <si>
    <t>Pikaajaline kokku</t>
  </si>
  <si>
    <t>KÕIK KOKKU</t>
  </si>
  <si>
    <t>Nr</t>
  </si>
  <si>
    <t>Projekti nimetus</t>
  </si>
  <si>
    <t>1.</t>
  </si>
  <si>
    <t>2.</t>
  </si>
  <si>
    <t>3.</t>
  </si>
  <si>
    <t>Puurkaevu puurimine €/m</t>
  </si>
  <si>
    <t>Puuraugu tamponeerimine kmpl</t>
  </si>
  <si>
    <t>Ühikhind (€/jm, KM-ta)</t>
  </si>
  <si>
    <t>Piirdeaia rajamine (tsingitud võrkpaneelist, koos väravaga) €/m</t>
  </si>
  <si>
    <t>Juurdepääsutee ja teenindusplatsi rajamine (killustik/kruus kate) €/m2</t>
  </si>
  <si>
    <t>Juurdepääsutee ja teenindusplatsi rajamine (asfaltkate) €/m3</t>
  </si>
  <si>
    <t>Erilahendusega reoveepumpla kmpl</t>
  </si>
  <si>
    <t>Väike RVP pumpla kuni 5 l/s kmpl</t>
  </si>
  <si>
    <t>Keskmine reoveepumpla 5-20 l/s kmpl</t>
  </si>
  <si>
    <t>Suur reoveepumpla enam kui 20 l/s kmpl</t>
  </si>
  <si>
    <t>Kaugjälgimise ja juhtimise süsteem puurkaevpumplale (kuni 20 m3/h), kmpl</t>
  </si>
  <si>
    <t>Torustikud ja kinnistu-ühendused</t>
  </si>
  <si>
    <t>Reoveepumplad</t>
  </si>
  <si>
    <t>Üheastmelise pumpla tehnoloogia (elektriliitumine, torustikud, armatuur, küte, elekter ja automaatika) kmpl</t>
  </si>
  <si>
    <t>Reovee puhastamine</t>
  </si>
  <si>
    <t>Sademevee torustiku rajamine</t>
  </si>
  <si>
    <t>Kanal: seadmed</t>
  </si>
  <si>
    <t>Kanal: torustik</t>
  </si>
  <si>
    <t>Vesi: rajatised</t>
  </si>
  <si>
    <t>Vesi: seadmed</t>
  </si>
  <si>
    <t>Vesi: torustik</t>
  </si>
  <si>
    <t>Kanal: rajatised</t>
  </si>
  <si>
    <t>LÜHIAJALINE INVESTEERINGUPROGRAMM KOKKU</t>
  </si>
  <si>
    <t>Puurkaev-pumplad</t>
  </si>
  <si>
    <t>Tuletõrjeveevarustus</t>
  </si>
  <si>
    <t>Üldehitustööd</t>
  </si>
  <si>
    <t>Hoone rajamine (€/m2)</t>
  </si>
  <si>
    <t>Kaugjälgimise ja juhtimise süsteem puurkaevpumplale (üle 20 m3/h), kmpl</t>
  </si>
  <si>
    <t>Elekter ja automaatika (sh kaugjälgimise ja -juhtimise süsteem) reoveepumplale</t>
  </si>
  <si>
    <t>Investeeringu maksumus</t>
  </si>
  <si>
    <t>Tuletõrjeveemahuti rajamine (104 m3)</t>
  </si>
  <si>
    <t>Tuletõrjeveemahuti rajamine/rekonstrueerimine (104 m3)</t>
  </si>
  <si>
    <t>Reservuaari rajamine (plast, 50-200m3)</t>
  </si>
  <si>
    <t>4.</t>
  </si>
  <si>
    <t>PIKAAJALINE INVESTEERINGUPROGRAMM KOKKU</t>
  </si>
  <si>
    <t>Märkused</t>
  </si>
  <si>
    <t>Kaugloetavate arvestite vahetamine</t>
  </si>
  <si>
    <t>Tuletõrje veevõtukoha rajamine (kuivhüdrant, tähistus)</t>
  </si>
  <si>
    <t xml:space="preserve">Tuletõrjeveemahuti rajamine (104 m3) ja täitmistorustik </t>
  </si>
  <si>
    <t>Lühiajaline investeeringuprogramm kokku</t>
  </si>
  <si>
    <t>Pikaajaline investeeringuprogramm kokku</t>
  </si>
  <si>
    <t>Biotiigi rekonstrueerimine (sh settekäitlus) €/m2</t>
  </si>
  <si>
    <t>Vinni vald</t>
  </si>
  <si>
    <t>Inju</t>
  </si>
  <si>
    <t>Kadila</t>
  </si>
  <si>
    <t>Kakumäe</t>
  </si>
  <si>
    <t>Kellavere</t>
  </si>
  <si>
    <t>Kulina</t>
  </si>
  <si>
    <t>Küti</t>
  </si>
  <si>
    <t>Laekvere</t>
  </si>
  <si>
    <t>Moora</t>
  </si>
  <si>
    <t>Muuga</t>
  </si>
  <si>
    <t>Mäetaguse</t>
  </si>
  <si>
    <t>Paasvere</t>
  </si>
  <si>
    <t>Pajusti</t>
  </si>
  <si>
    <t>Piira</t>
  </si>
  <si>
    <t>Rahkla</t>
  </si>
  <si>
    <t>Roela</t>
  </si>
  <si>
    <t>Salutaguse</t>
  </si>
  <si>
    <t>Tudu</t>
  </si>
  <si>
    <t>Ulvi</t>
  </si>
  <si>
    <t>Venevere</t>
  </si>
  <si>
    <t>Vetiku</t>
  </si>
  <si>
    <t>Vinni</t>
  </si>
  <si>
    <t>Viru-Jaagupi</t>
  </si>
  <si>
    <t>Tabel 3. Vinni valla ÜVKA pikaajalise investeeringuprogrammi projektid</t>
  </si>
  <si>
    <t>Tabel 4. Vinni valla ÜVKA lühiajalise ja pikaajalise investeeringuprogrammi koondtabel</t>
  </si>
  <si>
    <t>Tabel 2. Vinni valla ÜVKA lühiajalise investeeringuprogrammi projektid</t>
  </si>
  <si>
    <t>Reoveepumpla Pajusti_RKP_001 elektri- ja automaatikaosa ning seadmete rekonstrueerimine</t>
  </si>
  <si>
    <t>Reoveepumplate Tudu_RKP_001 ja Tudu_RKP_002 rekonstrueerimine</t>
  </si>
  <si>
    <t>Reoveepumplate Roela_RKP_001, Roela_RKP_002 ja Roela_RKP_003 elektri- ja automaatikaosa ning seadmete uuendamine</t>
  </si>
  <si>
    <t>Reoveepumplate Moora_RKP_001 ja Moora_RKP_002 elektri- ja automaatikaosa ning seadmete uuendamine</t>
  </si>
  <si>
    <t>Reoveepumplate Muuga_RKP_001 ja Muuga_RKP_002 rekonstrueerimine (elektri- ja automaatikaosa, seadmed)</t>
  </si>
  <si>
    <t>Rahkla joogiveepuhasti rekonstrueerimine</t>
  </si>
  <si>
    <t>Reoveepumplate Ulvi_RKP_001, Ulvi_RKP_002 ja Ulvi_RKP_003 rekonstrueerimine</t>
  </si>
  <si>
    <t>Reoveepumplate Viru-Jaagupi_RKP_001, Viru-Jaagupi_RKP_002 ja Viru-Jaagupi_RKP_003 rekonstrueerimine (sh seadmed, elekter-automaatikaosa)</t>
  </si>
  <si>
    <t>Vinni valla asulad</t>
  </si>
  <si>
    <t>Vinni Vallavalitsuse investeering</t>
  </si>
  <si>
    <t>Vee kinnistu-ühenduse rajamine</t>
  </si>
  <si>
    <t>AS EVV TÜT grupp 2: 50…299 IE</t>
  </si>
  <si>
    <t>Biotiikide puhastamine (1760 m2)</t>
  </si>
  <si>
    <t>Reoveepuhasti tehnoloogilised seadmed</t>
  </si>
  <si>
    <t xml:space="preserve">Reoveepuhasti elektri- ja automaatikaosa </t>
  </si>
  <si>
    <t>AS EVV TÜT grupp 2 (50…299 IE)</t>
  </si>
  <si>
    <t>Veetorustiku rajamine (tehniline vesi reoveepuhastile)</t>
  </si>
  <si>
    <t>Tehnohoone rekonstrueerimine</t>
  </si>
  <si>
    <t>Reoveepuhasti rajatised</t>
  </si>
  <si>
    <t>Reoveepuhasti elektri- ja automaatikaseadmed</t>
  </si>
  <si>
    <t>Reoveepuhasti seadmed</t>
  </si>
  <si>
    <t>Reoveepuhasti mahutite rajamine</t>
  </si>
  <si>
    <t xml:space="preserve">Kanal: rajatised </t>
  </si>
  <si>
    <t>Veetorustiku rekonstrueerimine</t>
  </si>
  <si>
    <t>Muuga reoveepuhasti (207 IE) rekonstrueerimine, sh:</t>
  </si>
  <si>
    <t>Biotiikide puhastamine (2550 m2)</t>
  </si>
  <si>
    <t>Biotiikide puhastamine (1650 m2)</t>
  </si>
  <si>
    <t>Survekanalisatsiooni rekonstrueerimine</t>
  </si>
  <si>
    <t>Veetorustiku rajamine (tehniline vesi reoveepuhasti jaoks)</t>
  </si>
  <si>
    <t>Kanali kinnistu-ühenduse rajamine</t>
  </si>
  <si>
    <t>Tudu reoveepuhasti (250 IE) rekonstrueerimine, sh:</t>
  </si>
  <si>
    <t>AS EVV TÜT grupp 2</t>
  </si>
  <si>
    <t>Veetorustiku rajamine (reoveepuhasti tehniline vesi)</t>
  </si>
  <si>
    <t>AS EVV TÜT grupp 3</t>
  </si>
  <si>
    <t>Purgla rekonstrueerimine poolautomaatseks purglaks</t>
  </si>
  <si>
    <t>Laekvere reoveepuhasti (600 IE) rekonstrueerimine, sh:</t>
  </si>
  <si>
    <t>Olemasoleva puhasti likvideerimine</t>
  </si>
  <si>
    <t xml:space="preserve">Teenindushoone </t>
  </si>
  <si>
    <t>Olemasoleva reoveepuhasti likvideerimine</t>
  </si>
  <si>
    <t>Puurkaevu ühendamine joogiveepuhastiga</t>
  </si>
  <si>
    <t>Puurkaevu ühendamine joogiveepuhastiga kokku</t>
  </si>
  <si>
    <t>Päise maa peale toomine, soojustatud päisekaevu paigaldamine (HDPE;  Ø2000)</t>
  </si>
  <si>
    <t>Tehnohoone lammutamine</t>
  </si>
  <si>
    <t>Tudu joogiveepuhasti rekonstrueerimine:</t>
  </si>
  <si>
    <t>II astme mahutite rajamine</t>
  </si>
  <si>
    <t xml:space="preserve">Tudu joogiveepuhasti rekonstrueerimine kokku: </t>
  </si>
  <si>
    <t>Joogiveepuhasti elektri- ja automaatikaosa uuendamine</t>
  </si>
  <si>
    <t>Piirdeaia rajamine</t>
  </si>
  <si>
    <t>Puurkaevu ja joogiveepuhasti rajamine kokku</t>
  </si>
  <si>
    <t>Puurkaevu rajamine</t>
  </si>
  <si>
    <t>Tehnohoone rajamine</t>
  </si>
  <si>
    <t>Seadmed ning elektri- ja automaatikaosa</t>
  </si>
  <si>
    <t>Kadila PK (2888) likvideerimine</t>
  </si>
  <si>
    <t>Tuletõrjeveemahuti rekonstrueerimine (100 m3)</t>
  </si>
  <si>
    <t>Joogiveepuhasti rajamine (raua- ja mangaaniärastus, UV-seade)</t>
  </si>
  <si>
    <t>Küti küla ühisveevärgi rekonstrueerimine</t>
  </si>
  <si>
    <t>Teenindushoone rekonstrueerimine</t>
  </si>
  <si>
    <t>Tehnoloogiliste seadmete uuendamine, elektri- ja automaatikaosa uuendamine</t>
  </si>
  <si>
    <t>Uhtevee tarbeks imbsüsteem</t>
  </si>
  <si>
    <t xml:space="preserve">Reoveepuhasti rajamine (115 IE), sh: </t>
  </si>
  <si>
    <t>Puurkaevu ja joogiveepuhasti rajamine</t>
  </si>
  <si>
    <t>Avaliku veevõtukoha rekonstrueerimine</t>
  </si>
  <si>
    <t>Puurkaevu (kat nr 5545) tamponeerimine</t>
  </si>
  <si>
    <t>Kokku</t>
  </si>
  <si>
    <t>Laekvere joogiveepuhasti ja reoveepuhasti rekonstrueerimine</t>
  </si>
  <si>
    <t>Moora joogiveepuhasti elektri- ja automaatikaosa uuendamine</t>
  </si>
  <si>
    <t>Joogiveepuhasti seadmete uuendamine  (Q= 4 m3/d)</t>
  </si>
  <si>
    <t>Joogiveepuhasti seadmete uuendamine  (Q=10,6 m3/d)</t>
  </si>
  <si>
    <t>Uhtevee imbsüsteemi rekonstrueerimine</t>
  </si>
  <si>
    <t>Joogiveepuhasti seadmete uuendamine  (Q= 4,5m3/d)</t>
  </si>
  <si>
    <t>Joogiveepuhasti (Q=18 m3/d) seadmete uuendamine</t>
  </si>
  <si>
    <t>Joogiveepuhasti (Q=8,6 m3/d) rajamine (raua- ja mangaaniärastus, UV-seade)</t>
  </si>
  <si>
    <t>Joogiveepuhasti (Q=5,5 m3/d) rajamine (raua- ja mangaaniärastus, UV-seade)</t>
  </si>
  <si>
    <t>Joogiveepuhasti seadmete uuendamine  (Q= 3m3/d)</t>
  </si>
  <si>
    <t>Lepiku PK joogiveepuhasti rajamine</t>
  </si>
  <si>
    <t>Lepiku</t>
  </si>
  <si>
    <t xml:space="preserve">Joogiveepuhasti (Q=2 m3/d) rajamine </t>
  </si>
  <si>
    <t>Joogiveepuhasti (Q=3,5m3/d) seadmete uuendamine</t>
  </si>
  <si>
    <t>Teenindushoone rekonstrueerimine välisilme säilitamisega</t>
  </si>
  <si>
    <t>Ulvi joogiveepuhasti rekonstrueerimine</t>
  </si>
  <si>
    <t>Ulvi joogiveepuhasti seadmete uuendamine (Q= 20m3/d)</t>
  </si>
  <si>
    <t>Ulvi joogiveepuhasti elektri- ja automaatikaosa uuendamine</t>
  </si>
  <si>
    <t>Pajusti aleviku ÜVK rekonstrueerimine ja laiendamine</t>
  </si>
  <si>
    <t>Viru-Jaagupi ÜVK rekonstrueerimine ja laiendamine</t>
  </si>
  <si>
    <t>Tudu reoveepumplate rekonstrueerimine</t>
  </si>
  <si>
    <t>Roela ÜVK rekonstrueerimine ja laiendamine</t>
  </si>
  <si>
    <t>Kadila ühisveevärgi arendustööd</t>
  </si>
  <si>
    <t>Vetiku ÜVK rekonstrueerimine ja laiendamine</t>
  </si>
  <si>
    <t>Kulina joogiveepuhasti rekonstrueerimine</t>
  </si>
  <si>
    <t>Piira ÜVK rekonstrueerimine ja laiendamine</t>
  </si>
  <si>
    <t>Inju küla ühisveevärgi rekonstrueerimine</t>
  </si>
  <si>
    <t>Muuga reoveepuhasti rekonstrueerimine ja ÜVK laiendamine</t>
  </si>
  <si>
    <t>Vinni aleviku ühiskanalisatsiooni rekonstrueerimine ja laiendamine</t>
  </si>
  <si>
    <t>Pajusti aleviku ühiskanalisatsiooni rekonstrueerimine</t>
  </si>
  <si>
    <t>Tudu aleviku ÜVK rekonstrueerimine ja laiendamine</t>
  </si>
  <si>
    <t>Küti ühiskanalisatsiooni rajamine</t>
  </si>
  <si>
    <t>Moora joogiveepuhasti ja reoveepumplate rekonstrueerimine</t>
  </si>
  <si>
    <t>Muuga joogiveepuhasti ja reoveepumplate rekonstrueerimine ning ÜVK laiendamine</t>
  </si>
  <si>
    <t>Paasvere joogiveepuhasti rekonstrueerimine</t>
  </si>
  <si>
    <t>Venevere joogiveepuhasti rekonstrueerimine</t>
  </si>
  <si>
    <t>Ulvi ÜVK rekonstrueerimine ja laiendamine</t>
  </si>
  <si>
    <t>Reoveepumpla Vinni_RKP_003 rekonstrueerimine, piirdeaia rajamine</t>
  </si>
  <si>
    <t>Roela reoveepuhasti rekonstrueerimine (250 IE) sh:</t>
  </si>
  <si>
    <t>Vetiku reoveepuhasti rekonstrueerimine (100 IE), sh:</t>
  </si>
  <si>
    <t>Ulvi reoveepuhasti (290 IE) rekonstueerimine, sh:</t>
  </si>
  <si>
    <t>AS EVV TÜT tüüp 2</t>
  </si>
  <si>
    <t>AS EVV TÜT tüüp 3</t>
  </si>
  <si>
    <t xml:space="preserve">II astme mahutite rajamine </t>
  </si>
  <si>
    <t>5.</t>
  </si>
  <si>
    <t>6.</t>
  </si>
  <si>
    <t>7.</t>
  </si>
  <si>
    <t>8.</t>
  </si>
  <si>
    <t xml:space="preserve">Tuletõrje veevõtukoha rajamine </t>
  </si>
  <si>
    <t>Kõik kokku</t>
  </si>
  <si>
    <t>Kaugloetavate veearvestite väljavahetamine Vinni valla asulates</t>
  </si>
  <si>
    <t>Vinni Kooli PK (2911) rekonstrueerimine</t>
  </si>
  <si>
    <t>Vinni aleviku ÜVK rekonstrueerimine ja laiendamine, Vinni Kooli PK rekonstrueerimine</t>
  </si>
  <si>
    <t>Uue süvaveepumba paigaldamine</t>
  </si>
  <si>
    <t>Laekvere keskasula PK joogiveepuhasti elektri- ja automaatikaosa uuendamine</t>
  </si>
  <si>
    <t>Laekvere ÜVK laiendamine ja joogiveepuhasti rajamine PK 3785 juurde</t>
  </si>
  <si>
    <t>Joogiveepuhasti seadmete uuendamine (Q=36 m3/d)</t>
  </si>
  <si>
    <t>Roela joogiveepuhastite rekonstrueerimine</t>
  </si>
  <si>
    <t>Roela Kooli joogiveepuhasti kokku</t>
  </si>
  <si>
    <t>Roela kooli joogiveepuhasti (Q=25 m3/d) seadmete uuendamine</t>
  </si>
  <si>
    <t>Roela keskuse joogiveepuhasti kokku</t>
  </si>
  <si>
    <t>Töödeldud vee mahutite rajamine, II aste</t>
  </si>
  <si>
    <t>Roela Keskuse joogiveepuhasti (Q=25 m3/d) seadmete uuendamine</t>
  </si>
  <si>
    <t>Elektri-automaatikaosa uuendamine</t>
  </si>
  <si>
    <t>Elektri- ja automaatikaosa</t>
  </si>
  <si>
    <t>Joogiveepuhasti rajamine kokku</t>
  </si>
  <si>
    <t>Veetöötlusseadmete paigaldamine koos vajalike lisaseadmetega (Q=36 m3/d)</t>
  </si>
  <si>
    <t>Kanalisatsioonitorustiku rajamine (uhtevee tarbeks)</t>
  </si>
  <si>
    <t>1. Investeeringud AS Emajõe Veevärk teeninduspiirkonnas</t>
  </si>
  <si>
    <t>2. Vinni Vallavalitsuse investeeringud</t>
  </si>
  <si>
    <t xml:space="preserve">Vinni </t>
  </si>
  <si>
    <t>9.</t>
  </si>
  <si>
    <t>Tabel 5. Vinni valla investeeringud tuletõrjeveevarustusse ja sademeveesüsteemidesse</t>
  </si>
  <si>
    <t>Teenused (omanikujärelevalve, projekteerimine sh TVM ja sademeveesüsteemid)</t>
  </si>
  <si>
    <t>Teenused</t>
  </si>
  <si>
    <t>Vinni tööstusala investeering**</t>
  </si>
  <si>
    <t>Tuletõrjeveemahuti rajamine (4x54 m3) hüdrandiga tööstusala investeeringu raames</t>
  </si>
  <si>
    <t>** Projekti koosseisu kuuluvad lisaks töölehel 5. Tuletõrjevesi ja sademevesi toodud Vinni aleviku investeeringud. ÜVK kava eelarve ei sisalda antud projekti raames tööstusala teede rajamisse ja rekonstrueerimisse teostatavaid investeeringuid.</t>
  </si>
  <si>
    <t>Veetorustik (De40…110)***</t>
  </si>
  <si>
    <t>Isevoolne kanalisatsioonitorustik (De160mm PVC)</t>
  </si>
  <si>
    <t>Olemasoleva veetorustiku likvideerimine</t>
  </si>
  <si>
    <t>Olemasoleva kanalisatsioonitorustiku likvideerimine</t>
  </si>
  <si>
    <t>Sademevee tiigi rajamine</t>
  </si>
  <si>
    <t>Olemasoleva betoonist sademevee tiigi ja šahti likvideerimine</t>
  </si>
  <si>
    <t>Sademevee immutuskastidest süsteemi rajamine 180 m3</t>
  </si>
  <si>
    <t>Olemasoleva sademevee torustiku likvideerimine</t>
  </si>
  <si>
    <t>Kogus*</t>
  </si>
  <si>
    <t>**Projekti hulka kuulub töölehel 5. Tuletõrjevesi Vinni aleviku tuletõrjeveemahuti rajamine</t>
  </si>
  <si>
    <t xml:space="preserve">***Vinni tööstusala investeeringu puhul kasutatavad ühikhinnad vastavad kinnitatud projekti eelarvele. </t>
  </si>
  <si>
    <t>Sademeveekanalisatsioon</t>
  </si>
  <si>
    <t>Rekonstrueeritav sademevee kanalisatsioonitorustik De160…400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</si>
</sst>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1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05">
    <xf numFmtId="0" fontId="0" fillId="0" borderId="0" xfId="0"/>
    <xf numFmtId="0" fontId="13" fillId="0" borderId="0" xfId="0" applyFont="1"/>
    <xf numFmtId="0" fontId="16" fillId="0" borderId="0" xfId="0" applyFo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15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5" fillId="6" borderId="1" xfId="0" applyFont="1" applyFill="1" applyBorder="1"/>
    <xf numFmtId="3" fontId="15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/>
    <xf numFmtId="0" fontId="21" fillId="6" borderId="1" xfId="0" applyFont="1" applyFill="1" applyBorder="1" applyAlignment="1">
      <alignment wrapText="1"/>
    </xf>
    <xf numFmtId="3" fontId="15" fillId="6" borderId="1" xfId="0" applyNumberFormat="1" applyFont="1" applyFill="1" applyBorder="1"/>
    <xf numFmtId="0" fontId="15" fillId="0" borderId="14" xfId="0" applyFont="1" applyBorder="1"/>
    <xf numFmtId="0" fontId="15" fillId="0" borderId="0" xfId="0" applyFont="1"/>
    <xf numFmtId="0" fontId="15" fillId="0" borderId="2" xfId="0" applyFont="1" applyBorder="1"/>
    <xf numFmtId="0" fontId="18" fillId="0" borderId="1" xfId="0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3" fontId="9" fillId="0" borderId="6" xfId="0" applyNumberFormat="1" applyFont="1" applyBorder="1" applyAlignment="1">
      <alignment horizontal="center" vertical="center"/>
    </xf>
    <xf numFmtId="0" fontId="15" fillId="2" borderId="14" xfId="0" applyFont="1" applyFill="1" applyBorder="1"/>
    <xf numFmtId="0" fontId="23" fillId="0" borderId="0" xfId="0" applyFont="1"/>
    <xf numFmtId="0" fontId="15" fillId="9" borderId="1" xfId="0" applyFont="1" applyFill="1" applyBorder="1"/>
    <xf numFmtId="0" fontId="19" fillId="9" borderId="1" xfId="0" applyFont="1" applyFill="1" applyBorder="1" applyAlignment="1">
      <alignment wrapText="1"/>
    </xf>
    <xf numFmtId="3" fontId="20" fillId="0" borderId="1" xfId="0" applyNumberFormat="1" applyFont="1" applyBorder="1" applyAlignment="1">
      <alignment vertical="center" wrapText="1"/>
    </xf>
    <xf numFmtId="0" fontId="6" fillId="0" borderId="0" xfId="0" applyFont="1"/>
    <xf numFmtId="0" fontId="24" fillId="0" borderId="0" xfId="0" applyFont="1"/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3" borderId="1" xfId="0" applyFont="1" applyFill="1" applyBorder="1"/>
    <xf numFmtId="0" fontId="6" fillId="0" borderId="1" xfId="0" applyFont="1" applyBorder="1"/>
    <xf numFmtId="3" fontId="6" fillId="0" borderId="1" xfId="0" applyNumberFormat="1" applyFont="1" applyBorder="1" applyAlignment="1">
      <alignment wrapText="1"/>
    </xf>
    <xf numFmtId="3" fontId="6" fillId="7" borderId="1" xfId="0" applyNumberFormat="1" applyFont="1" applyFill="1" applyBorder="1"/>
    <xf numFmtId="0" fontId="6" fillId="7" borderId="1" xfId="0" applyFont="1" applyFill="1" applyBorder="1"/>
    <xf numFmtId="3" fontId="6" fillId="0" borderId="1" xfId="0" applyNumberFormat="1" applyFont="1" applyBorder="1"/>
    <xf numFmtId="3" fontId="20" fillId="0" borderId="1" xfId="0" applyNumberFormat="1" applyFont="1" applyBorder="1" applyAlignment="1">
      <alignment wrapText="1"/>
    </xf>
    <xf numFmtId="3" fontId="15" fillId="0" borderId="1" xfId="0" applyNumberFormat="1" applyFont="1" applyBorder="1"/>
    <xf numFmtId="0" fontId="24" fillId="0" borderId="0" xfId="0" applyFont="1" applyAlignment="1">
      <alignment wrapText="1"/>
    </xf>
    <xf numFmtId="3" fontId="19" fillId="0" borderId="1" xfId="0" applyNumberFormat="1" applyFont="1" applyBorder="1" applyAlignment="1">
      <alignment wrapText="1"/>
    </xf>
    <xf numFmtId="3" fontId="6" fillId="8" borderId="1" xfId="0" applyNumberFormat="1" applyFont="1" applyFill="1" applyBorder="1"/>
    <xf numFmtId="0" fontId="6" fillId="0" borderId="3" xfId="0" applyFont="1" applyBorder="1"/>
    <xf numFmtId="3" fontId="6" fillId="0" borderId="6" xfId="0" applyNumberFormat="1" applyFont="1" applyBorder="1" applyAlignment="1">
      <alignment wrapText="1"/>
    </xf>
    <xf numFmtId="0" fontId="6" fillId="0" borderId="6" xfId="0" applyFont="1" applyBorder="1"/>
    <xf numFmtId="3" fontId="6" fillId="0" borderId="6" xfId="0" applyNumberFormat="1" applyFont="1" applyBorder="1"/>
    <xf numFmtId="0" fontId="6" fillId="0" borderId="7" xfId="0" applyFont="1" applyBorder="1" applyAlignment="1">
      <alignment wrapText="1"/>
    </xf>
    <xf numFmtId="3" fontId="20" fillId="0" borderId="6" xfId="0" applyNumberFormat="1" applyFont="1" applyBorder="1" applyAlignment="1">
      <alignment wrapText="1"/>
    </xf>
    <xf numFmtId="0" fontId="24" fillId="0" borderId="4" xfId="0" applyFont="1" applyBorder="1"/>
    <xf numFmtId="0" fontId="6" fillId="0" borderId="4" xfId="0" applyFont="1" applyBorder="1"/>
    <xf numFmtId="3" fontId="6" fillId="0" borderId="10" xfId="0" applyNumberFormat="1" applyFont="1" applyBorder="1"/>
    <xf numFmtId="3" fontId="15" fillId="0" borderId="11" xfId="0" applyNumberFormat="1" applyFont="1" applyBorder="1"/>
    <xf numFmtId="3" fontId="24" fillId="0" borderId="0" xfId="0" applyNumberFormat="1" applyFont="1"/>
    <xf numFmtId="0" fontId="25" fillId="3" borderId="1" xfId="0" applyFont="1" applyFill="1" applyBorder="1"/>
    <xf numFmtId="0" fontId="25" fillId="0" borderId="0" xfId="0" applyFont="1"/>
    <xf numFmtId="0" fontId="20" fillId="0" borderId="1" xfId="0" applyFont="1" applyBorder="1"/>
    <xf numFmtId="3" fontId="20" fillId="0" borderId="1" xfId="0" applyNumberFormat="1" applyFont="1" applyBorder="1"/>
    <xf numFmtId="0" fontId="6" fillId="10" borderId="1" xfId="0" applyFont="1" applyFill="1" applyBorder="1"/>
    <xf numFmtId="3" fontId="6" fillId="10" borderId="1" xfId="0" applyNumberFormat="1" applyFont="1" applyFill="1" applyBorder="1"/>
    <xf numFmtId="1" fontId="6" fillId="7" borderId="1" xfId="0" applyNumberFormat="1" applyFont="1" applyFill="1" applyBorder="1"/>
    <xf numFmtId="0" fontId="23" fillId="0" borderId="0" xfId="0" applyFont="1" applyAlignment="1">
      <alignment wrapText="1"/>
    </xf>
    <xf numFmtId="0" fontId="20" fillId="0" borderId="1" xfId="0" applyFont="1" applyBorder="1" applyAlignment="1">
      <alignment vertical="center"/>
    </xf>
    <xf numFmtId="0" fontId="6" fillId="0" borderId="10" xfId="0" applyFont="1" applyBorder="1"/>
    <xf numFmtId="3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26" fillId="0" borderId="0" xfId="0" applyFont="1"/>
    <xf numFmtId="3" fontId="15" fillId="3" borderId="1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3" fontId="15" fillId="2" borderId="4" xfId="0" applyNumberFormat="1" applyFont="1" applyFill="1" applyBorder="1" applyAlignment="1">
      <alignment vertical="center"/>
    </xf>
    <xf numFmtId="0" fontId="6" fillId="4" borderId="1" xfId="0" applyFont="1" applyFill="1" applyBorder="1"/>
    <xf numFmtId="3" fontId="6" fillId="4" borderId="1" xfId="0" applyNumberFormat="1" applyFont="1" applyFill="1" applyBorder="1"/>
    <xf numFmtId="3" fontId="20" fillId="4" borderId="1" xfId="0" applyNumberFormat="1" applyFont="1" applyFill="1" applyBorder="1"/>
    <xf numFmtId="3" fontId="15" fillId="4" borderId="2" xfId="0" applyNumberFormat="1" applyFont="1" applyFill="1" applyBorder="1"/>
    <xf numFmtId="3" fontId="15" fillId="4" borderId="3" xfId="0" applyNumberFormat="1" applyFont="1" applyFill="1" applyBorder="1"/>
    <xf numFmtId="3" fontId="15" fillId="4" borderId="4" xfId="0" applyNumberFormat="1" applyFont="1" applyFill="1" applyBorder="1"/>
    <xf numFmtId="3" fontId="15" fillId="4" borderId="1" xfId="0" applyNumberFormat="1" applyFont="1" applyFill="1" applyBorder="1"/>
    <xf numFmtId="3" fontId="15" fillId="2" borderId="14" xfId="0" applyNumberFormat="1" applyFont="1" applyFill="1" applyBorder="1" applyAlignment="1">
      <alignment vertical="center"/>
    </xf>
    <xf numFmtId="3" fontId="15" fillId="2" borderId="7" xfId="0" applyNumberFormat="1" applyFont="1" applyFill="1" applyBorder="1" applyAlignment="1">
      <alignment vertical="center"/>
    </xf>
    <xf numFmtId="3" fontId="15" fillId="2" borderId="8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5" fillId="4" borderId="10" xfId="0" applyNumberFormat="1" applyFont="1" applyFill="1" applyBorder="1"/>
    <xf numFmtId="3" fontId="15" fillId="4" borderId="11" xfId="0" applyNumberFormat="1" applyFont="1" applyFill="1" applyBorder="1"/>
    <xf numFmtId="3" fontId="15" fillId="0" borderId="1" xfId="0" applyNumberFormat="1" applyFont="1" applyBorder="1" applyAlignment="1">
      <alignment vertical="center"/>
    </xf>
    <xf numFmtId="3" fontId="6" fillId="8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8" borderId="1" xfId="0" applyNumberFormat="1" applyFont="1" applyFill="1" applyBorder="1" applyAlignment="1">
      <alignment vertical="center" wrapText="1"/>
    </xf>
    <xf numFmtId="3" fontId="15" fillId="8" borderId="1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wrapText="1"/>
    </xf>
    <xf numFmtId="3" fontId="6" fillId="0" borderId="5" xfId="0" applyNumberFormat="1" applyFont="1" applyBorder="1"/>
    <xf numFmtId="3" fontId="15" fillId="9" borderId="6" xfId="0" applyNumberFormat="1" applyFont="1" applyFill="1" applyBorder="1" applyAlignment="1">
      <alignment wrapText="1"/>
    </xf>
    <xf numFmtId="3" fontId="6" fillId="9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/>
    </xf>
    <xf numFmtId="3" fontId="20" fillId="9" borderId="3" xfId="0" applyNumberFormat="1" applyFont="1" applyFill="1" applyBorder="1" applyAlignment="1">
      <alignment horizontal="left" vertical="center" wrapText="1"/>
    </xf>
    <xf numFmtId="3" fontId="15" fillId="0" borderId="2" xfId="0" applyNumberFormat="1" applyFont="1" applyBorder="1"/>
    <xf numFmtId="3" fontId="15" fillId="0" borderId="3" xfId="0" applyNumberFormat="1" applyFont="1" applyBorder="1"/>
    <xf numFmtId="3" fontId="15" fillId="0" borderId="4" xfId="0" applyNumberFormat="1" applyFont="1" applyBorder="1"/>
    <xf numFmtId="3" fontId="15" fillId="2" borderId="0" xfId="0" applyNumberFormat="1" applyFont="1" applyFill="1" applyAlignment="1">
      <alignment vertical="center"/>
    </xf>
    <xf numFmtId="3" fontId="15" fillId="2" borderId="9" xfId="0" applyNumberFormat="1" applyFont="1" applyFill="1" applyBorder="1" applyAlignment="1">
      <alignment vertical="center"/>
    </xf>
    <xf numFmtId="3" fontId="6" fillId="8" borderId="1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2" xfId="0" applyFont="1" applyBorder="1"/>
    <xf numFmtId="3" fontId="15" fillId="0" borderId="4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15" fillId="9" borderId="1" xfId="0" applyNumberFormat="1" applyFont="1" applyFill="1" applyBorder="1" applyAlignment="1">
      <alignment horizontal="left" wrapText="1"/>
    </xf>
    <xf numFmtId="3" fontId="6" fillId="0" borderId="1" xfId="0" applyNumberFormat="1" applyFont="1" applyBorder="1" applyAlignment="1">
      <alignment horizontal="center"/>
    </xf>
    <xf numFmtId="3" fontId="20" fillId="4" borderId="1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3" fontId="20" fillId="9" borderId="1" xfId="0" applyNumberFormat="1" applyFont="1" applyFill="1" applyBorder="1" applyAlignment="1">
      <alignment horizontal="left" vertical="center" wrapText="1"/>
    </xf>
    <xf numFmtId="3" fontId="15" fillId="0" borderId="0" xfId="0" applyNumberFormat="1" applyFont="1"/>
    <xf numFmtId="3" fontId="19" fillId="0" borderId="2" xfId="0" applyNumberFormat="1" applyFont="1" applyBorder="1"/>
    <xf numFmtId="3" fontId="19" fillId="0" borderId="3" xfId="0" applyNumberFormat="1" applyFont="1" applyBorder="1"/>
    <xf numFmtId="3" fontId="19" fillId="0" borderId="4" xfId="0" applyNumberFormat="1" applyFont="1" applyBorder="1"/>
    <xf numFmtId="3" fontId="6" fillId="8" borderId="6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/>
    <xf numFmtId="3" fontId="20" fillId="0" borderId="5" xfId="0" applyNumberFormat="1" applyFont="1" applyBorder="1"/>
    <xf numFmtId="3" fontId="20" fillId="8" borderId="1" xfId="0" applyNumberFormat="1" applyFont="1" applyFill="1" applyBorder="1"/>
    <xf numFmtId="3" fontId="6" fillId="0" borderId="1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left"/>
    </xf>
    <xf numFmtId="3" fontId="15" fillId="4" borderId="3" xfId="0" applyNumberFormat="1" applyFont="1" applyFill="1" applyBorder="1" applyAlignment="1">
      <alignment horizontal="left"/>
    </xf>
    <xf numFmtId="3" fontId="15" fillId="4" borderId="4" xfId="0" applyNumberFormat="1" applyFont="1" applyFill="1" applyBorder="1" applyAlignment="1">
      <alignment horizontal="left"/>
    </xf>
    <xf numFmtId="3" fontId="15" fillId="2" borderId="2" xfId="0" applyNumberFormat="1" applyFont="1" applyFill="1" applyBorder="1" applyAlignment="1">
      <alignment horizontal="left"/>
    </xf>
    <xf numFmtId="0" fontId="6" fillId="2" borderId="3" xfId="0" applyFont="1" applyFill="1" applyBorder="1"/>
    <xf numFmtId="3" fontId="6" fillId="2" borderId="3" xfId="0" applyNumberFormat="1" applyFont="1" applyFill="1" applyBorder="1" applyAlignment="1">
      <alignment horizontal="left"/>
    </xf>
    <xf numFmtId="3" fontId="6" fillId="2" borderId="4" xfId="0" applyNumberFormat="1" applyFont="1" applyFill="1" applyBorder="1"/>
    <xf numFmtId="0" fontId="6" fillId="8" borderId="1" xfId="0" applyFont="1" applyFill="1" applyBorder="1"/>
    <xf numFmtId="3" fontId="6" fillId="4" borderId="1" xfId="0" applyNumberFormat="1" applyFont="1" applyFill="1" applyBorder="1" applyAlignment="1">
      <alignment horizontal="left"/>
    </xf>
    <xf numFmtId="3" fontId="15" fillId="2" borderId="3" xfId="0" applyNumberFormat="1" applyFont="1" applyFill="1" applyBorder="1" applyAlignment="1">
      <alignment horizontal="left"/>
    </xf>
    <xf numFmtId="3" fontId="15" fillId="2" borderId="4" xfId="0" applyNumberFormat="1" applyFont="1" applyFill="1" applyBorder="1"/>
    <xf numFmtId="3" fontId="15" fillId="2" borderId="2" xfId="0" applyNumberFormat="1" applyFont="1" applyFill="1" applyBorder="1"/>
    <xf numFmtId="3" fontId="15" fillId="2" borderId="3" xfId="0" applyNumberFormat="1" applyFont="1" applyFill="1" applyBorder="1"/>
    <xf numFmtId="3" fontId="15" fillId="0" borderId="10" xfId="0" applyNumberFormat="1" applyFont="1" applyBorder="1"/>
    <xf numFmtId="3" fontId="6" fillId="0" borderId="3" xfId="0" applyNumberFormat="1" applyFont="1" applyBorder="1"/>
    <xf numFmtId="3" fontId="6" fillId="0" borderId="11" xfId="0" applyNumberFormat="1" applyFont="1" applyBorder="1"/>
    <xf numFmtId="0" fontId="6" fillId="0" borderId="11" xfId="0" applyFont="1" applyBorder="1"/>
    <xf numFmtId="0" fontId="6" fillId="0" borderId="12" xfId="0" applyFont="1" applyBorder="1"/>
    <xf numFmtId="3" fontId="15" fillId="0" borderId="12" xfId="0" applyNumberFormat="1" applyFont="1" applyBorder="1"/>
    <xf numFmtId="0" fontId="15" fillId="2" borderId="2" xfId="0" applyFont="1" applyFill="1" applyBorder="1"/>
    <xf numFmtId="0" fontId="6" fillId="2" borderId="4" xfId="0" applyFont="1" applyFill="1" applyBorder="1"/>
    <xf numFmtId="3" fontId="15" fillId="3" borderId="2" xfId="0" applyNumberFormat="1" applyFont="1" applyFill="1" applyBorder="1" applyAlignment="1">
      <alignment vertical="center"/>
    </xf>
    <xf numFmtId="3" fontId="15" fillId="3" borderId="3" xfId="0" applyNumberFormat="1" applyFont="1" applyFill="1" applyBorder="1" applyAlignment="1">
      <alignment vertical="center"/>
    </xf>
    <xf numFmtId="3" fontId="15" fillId="3" borderId="4" xfId="0" applyNumberFormat="1" applyFont="1" applyFill="1" applyBorder="1" applyAlignment="1">
      <alignment vertical="center"/>
    </xf>
    <xf numFmtId="0" fontId="15" fillId="9" borderId="5" xfId="0" applyFont="1" applyFill="1" applyBorder="1"/>
    <xf numFmtId="3" fontId="6" fillId="0" borderId="12" xfId="0" applyNumberFormat="1" applyFont="1" applyBorder="1"/>
    <xf numFmtId="3" fontId="15" fillId="0" borderId="5" xfId="0" applyNumberFormat="1" applyFont="1" applyBorder="1"/>
    <xf numFmtId="3" fontId="6" fillId="9" borderId="6" xfId="0" applyNumberFormat="1" applyFont="1" applyFill="1" applyBorder="1" applyAlignment="1">
      <alignment horizontal="left" vertical="center" wrapText="1"/>
    </xf>
    <xf numFmtId="3" fontId="20" fillId="0" borderId="6" xfId="0" applyNumberFormat="1" applyFont="1" applyBorder="1"/>
    <xf numFmtId="0" fontId="6" fillId="0" borderId="0" xfId="0" applyFont="1" applyAlignment="1">
      <alignment horizontal="right"/>
    </xf>
    <xf numFmtId="0" fontId="27" fillId="5" borderId="1" xfId="0" applyFont="1" applyFill="1" applyBorder="1"/>
    <xf numFmtId="0" fontId="27" fillId="5" borderId="6" xfId="0" applyFont="1" applyFill="1" applyBorder="1"/>
    <xf numFmtId="0" fontId="27" fillId="5" borderId="6" xfId="0" applyFont="1" applyFill="1" applyBorder="1" applyAlignment="1">
      <alignment horizontal="right"/>
    </xf>
    <xf numFmtId="0" fontId="19" fillId="0" borderId="13" xfId="0" applyFont="1" applyBorder="1"/>
    <xf numFmtId="0" fontId="28" fillId="0" borderId="0" xfId="1" applyFont="1"/>
    <xf numFmtId="0" fontId="20" fillId="0" borderId="0" xfId="0" applyFont="1"/>
    <xf numFmtId="0" fontId="6" fillId="2" borderId="7" xfId="0" applyFont="1" applyFill="1" applyBorder="1"/>
    <xf numFmtId="0" fontId="6" fillId="2" borderId="3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29" fillId="0" borderId="0" xfId="0" applyFont="1"/>
    <xf numFmtId="3" fontId="6" fillId="0" borderId="0" xfId="0" applyNumberFormat="1" applyFont="1" applyAlignment="1">
      <alignment horizontal="left"/>
    </xf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46" fontId="6" fillId="0" borderId="0" xfId="0" applyNumberFormat="1" applyFont="1"/>
    <xf numFmtId="0" fontId="6" fillId="3" borderId="3" xfId="0" applyFont="1" applyFill="1" applyBorder="1"/>
    <xf numFmtId="0" fontId="6" fillId="9" borderId="1" xfId="0" applyFont="1" applyFill="1" applyBorder="1"/>
    <xf numFmtId="0" fontId="6" fillId="0" borderId="1" xfId="0" applyFont="1" applyBorder="1" applyAlignment="1">
      <alignment wrapText="1"/>
    </xf>
    <xf numFmtId="3" fontId="15" fillId="2" borderId="7" xfId="0" applyNumberFormat="1" applyFont="1" applyFill="1" applyBorder="1" applyAlignment="1">
      <alignment horizontal="right" vertical="center"/>
    </xf>
    <xf numFmtId="3" fontId="15" fillId="2" borderId="8" xfId="0" applyNumberFormat="1" applyFont="1" applyFill="1" applyBorder="1" applyAlignment="1">
      <alignment horizontal="right" vertical="center"/>
    </xf>
    <xf numFmtId="3" fontId="15" fillId="8" borderId="1" xfId="0" applyNumberFormat="1" applyFont="1" applyFill="1" applyBorder="1" applyAlignment="1">
      <alignment vertical="center" wrapText="1"/>
    </xf>
    <xf numFmtId="3" fontId="20" fillId="4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right"/>
    </xf>
    <xf numFmtId="3" fontId="15" fillId="2" borderId="3" xfId="0" applyNumberFormat="1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right" vertical="center"/>
    </xf>
    <xf numFmtId="3" fontId="6" fillId="0" borderId="6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15" fillId="2" borderId="10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>
      <alignment horizontal="right" vertical="center"/>
    </xf>
    <xf numFmtId="3" fontId="15" fillId="2" borderId="12" xfId="0" applyNumberFormat="1" applyFont="1" applyFill="1" applyBorder="1" applyAlignment="1">
      <alignment horizontal="right" vertical="center"/>
    </xf>
    <xf numFmtId="3" fontId="20" fillId="4" borderId="6" xfId="0" applyNumberFormat="1" applyFont="1" applyFill="1" applyBorder="1" applyAlignment="1">
      <alignment horizontal="right"/>
    </xf>
    <xf numFmtId="3" fontId="19" fillId="9" borderId="1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/>
    </xf>
    <xf numFmtId="3" fontId="6" fillId="9" borderId="1" xfId="0" applyNumberFormat="1" applyFont="1" applyFill="1" applyBorder="1" applyAlignment="1">
      <alignment wrapText="1"/>
    </xf>
    <xf numFmtId="3" fontId="20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20" fillId="8" borderId="5" xfId="0" applyNumberFormat="1" applyFont="1" applyFill="1" applyBorder="1"/>
    <xf numFmtId="3" fontId="6" fillId="0" borderId="5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3" fontId="6" fillId="8" borderId="5" xfId="0" applyNumberFormat="1" applyFont="1" applyFill="1" applyBorder="1" applyAlignment="1">
      <alignment wrapText="1"/>
    </xf>
    <xf numFmtId="3" fontId="20" fillId="0" borderId="6" xfId="0" applyNumberFormat="1" applyFont="1" applyBorder="1" applyAlignment="1">
      <alignment horizontal="right"/>
    </xf>
    <xf numFmtId="3" fontId="19" fillId="8" borderId="5" xfId="0" applyNumberFormat="1" applyFont="1" applyFill="1" applyBorder="1"/>
    <xf numFmtId="3" fontId="15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3" fontId="6" fillId="2" borderId="3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19" fillId="9" borderId="1" xfId="0" applyNumberFormat="1" applyFont="1" applyFill="1" applyBorder="1" applyAlignment="1">
      <alignment wrapText="1"/>
    </xf>
    <xf numFmtId="3" fontId="6" fillId="4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right" vertical="center"/>
    </xf>
    <xf numFmtId="0" fontId="6" fillId="8" borderId="0" xfId="0" applyFont="1" applyFill="1"/>
    <xf numFmtId="3" fontId="20" fillId="8" borderId="1" xfId="0" applyNumberFormat="1" applyFont="1" applyFill="1" applyBorder="1" applyAlignment="1">
      <alignment vertical="center" wrapText="1"/>
    </xf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/>
    </xf>
    <xf numFmtId="3" fontId="20" fillId="8" borderId="1" xfId="0" applyNumberFormat="1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wrapText="1"/>
    </xf>
    <xf numFmtId="3" fontId="20" fillId="0" borderId="3" xfId="0" applyNumberFormat="1" applyFont="1" applyBorder="1" applyAlignment="1">
      <alignment horizontal="left"/>
    </xf>
    <xf numFmtId="3" fontId="6" fillId="0" borderId="3" xfId="0" applyNumberFormat="1" applyFont="1" applyBorder="1" applyAlignment="1">
      <alignment horizontal="left"/>
    </xf>
    <xf numFmtId="3" fontId="15" fillId="3" borderId="3" xfId="0" applyNumberFormat="1" applyFont="1" applyFill="1" applyBorder="1" applyAlignment="1">
      <alignment horizontal="right" vertical="center"/>
    </xf>
    <xf numFmtId="3" fontId="15" fillId="3" borderId="4" xfId="0" applyNumberFormat="1" applyFont="1" applyFill="1" applyBorder="1" applyAlignment="1">
      <alignment horizontal="right" vertical="center"/>
    </xf>
    <xf numFmtId="3" fontId="15" fillId="0" borderId="14" xfId="0" applyNumberFormat="1" applyFont="1" applyBorder="1"/>
    <xf numFmtId="3" fontId="15" fillId="0" borderId="7" xfId="0" applyNumberFormat="1" applyFont="1" applyBorder="1"/>
    <xf numFmtId="3" fontId="15" fillId="0" borderId="7" xfId="0" applyNumberFormat="1" applyFont="1" applyBorder="1" applyAlignment="1">
      <alignment horizontal="right"/>
    </xf>
    <xf numFmtId="3" fontId="15" fillId="3" borderId="2" xfId="0" applyNumberFormat="1" applyFont="1" applyFill="1" applyBorder="1"/>
    <xf numFmtId="3" fontId="15" fillId="3" borderId="3" xfId="0" applyNumberFormat="1" applyFont="1" applyFill="1" applyBorder="1"/>
    <xf numFmtId="3" fontId="15" fillId="3" borderId="3" xfId="0" applyNumberFormat="1" applyFont="1" applyFill="1" applyBorder="1" applyAlignment="1">
      <alignment horizontal="right"/>
    </xf>
    <xf numFmtId="3" fontId="15" fillId="3" borderId="4" xfId="0" applyNumberFormat="1" applyFont="1" applyFill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0" fontId="6" fillId="9" borderId="1" xfId="0" applyFont="1" applyFill="1" applyBorder="1" applyAlignment="1">
      <alignment wrapText="1"/>
    </xf>
    <xf numFmtId="3" fontId="6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3" fontId="5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/>
    <xf numFmtId="3" fontId="11" fillId="0" borderId="1" xfId="0" applyNumberFormat="1" applyFont="1" applyBorder="1" applyAlignment="1">
      <alignment vertical="center"/>
    </xf>
    <xf numFmtId="0" fontId="24" fillId="0" borderId="1" xfId="0" applyFont="1" applyBorder="1"/>
    <xf numFmtId="0" fontId="24" fillId="7" borderId="1" xfId="0" applyFont="1" applyFill="1" applyBorder="1"/>
    <xf numFmtId="3" fontId="4" fillId="0" borderId="12" xfId="0" applyNumberFormat="1" applyFont="1" applyBorder="1"/>
    <xf numFmtId="0" fontId="4" fillId="0" borderId="1" xfId="0" applyFont="1" applyBorder="1" applyAlignment="1">
      <alignment wrapText="1"/>
    </xf>
    <xf numFmtId="0" fontId="15" fillId="0" borderId="1" xfId="0" applyFont="1" applyBorder="1"/>
    <xf numFmtId="3" fontId="15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13" fillId="0" borderId="0" xfId="0" applyNumberFormat="1" applyFont="1"/>
    <xf numFmtId="3" fontId="13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3" fillId="0" borderId="0" xfId="0" applyFont="1"/>
    <xf numFmtId="3" fontId="3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15" fillId="6" borderId="1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center" wrapText="1"/>
    </xf>
    <xf numFmtId="0" fontId="15" fillId="8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center" vertical="top"/>
    </xf>
    <xf numFmtId="0" fontId="15" fillId="6" borderId="2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8" fillId="8" borderId="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7" borderId="1" xfId="0" applyFont="1" applyFill="1" applyBorder="1"/>
    <xf numFmtId="3" fontId="1" fillId="7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workbookViewId="0">
      <selection activeCell="F16" sqref="F16"/>
    </sheetView>
  </sheetViews>
  <sheetFormatPr defaultRowHeight="13" x14ac:dyDescent="0.3"/>
  <cols>
    <col min="1" max="1" width="75.1796875" style="26" customWidth="1"/>
    <col min="2" max="2" width="22.81640625" style="26" bestFit="1" customWidth="1"/>
    <col min="3" max="16384" width="8.7265625" style="26"/>
  </cols>
  <sheetData>
    <row r="1" spans="1:2" ht="18.5" x14ac:dyDescent="0.45">
      <c r="A1" s="2" t="s">
        <v>39</v>
      </c>
    </row>
    <row r="3" spans="1:2" s="25" customFormat="1" ht="14.5" x14ac:dyDescent="0.35">
      <c r="A3" s="244"/>
      <c r="B3" s="245" t="s">
        <v>51</v>
      </c>
    </row>
    <row r="4" spans="1:2" s="25" customFormat="1" ht="14.5" customHeight="1" x14ac:dyDescent="0.35">
      <c r="A4" s="273" t="s">
        <v>60</v>
      </c>
      <c r="B4" s="274"/>
    </row>
    <row r="5" spans="1:2" s="25" customFormat="1" ht="14.5" x14ac:dyDescent="0.35">
      <c r="A5" s="34" t="s">
        <v>10</v>
      </c>
      <c r="B5" s="34">
        <v>100</v>
      </c>
    </row>
    <row r="6" spans="1:2" s="25" customFormat="1" ht="14.5" x14ac:dyDescent="0.35">
      <c r="A6" s="34" t="s">
        <v>9</v>
      </c>
      <c r="B6" s="34">
        <v>150</v>
      </c>
    </row>
    <row r="7" spans="1:2" s="25" customFormat="1" ht="14.5" x14ac:dyDescent="0.35">
      <c r="A7" s="34" t="s">
        <v>11</v>
      </c>
      <c r="B7" s="34">
        <v>100</v>
      </c>
    </row>
    <row r="8" spans="1:2" s="25" customFormat="1" ht="15.75" customHeight="1" x14ac:dyDescent="0.35">
      <c r="A8" s="34" t="s">
        <v>64</v>
      </c>
      <c r="B8" s="34">
        <v>150</v>
      </c>
    </row>
    <row r="9" spans="1:2" s="25" customFormat="1" ht="14.5" x14ac:dyDescent="0.35">
      <c r="A9" s="34" t="s">
        <v>12</v>
      </c>
      <c r="B9" s="34">
        <v>700</v>
      </c>
    </row>
    <row r="10" spans="1:2" s="25" customFormat="1" ht="14.5" x14ac:dyDescent="0.35">
      <c r="A10" s="34" t="s">
        <v>13</v>
      </c>
      <c r="B10" s="34">
        <v>1000</v>
      </c>
    </row>
    <row r="11" spans="1:2" s="25" customFormat="1" ht="14.5" x14ac:dyDescent="0.35">
      <c r="A11" s="273" t="s">
        <v>73</v>
      </c>
      <c r="B11" s="274"/>
    </row>
    <row r="12" spans="1:2" s="25" customFormat="1" ht="14.5" x14ac:dyDescent="0.35">
      <c r="A12" s="30" t="s">
        <v>80</v>
      </c>
      <c r="B12" s="34">
        <v>20000</v>
      </c>
    </row>
    <row r="13" spans="1:2" s="25" customFormat="1" ht="14.5" x14ac:dyDescent="0.35">
      <c r="A13" s="34" t="s">
        <v>5</v>
      </c>
      <c r="B13" s="34">
        <v>1700</v>
      </c>
    </row>
    <row r="14" spans="1:2" s="25" customFormat="1" ht="15.75" customHeight="1" x14ac:dyDescent="0.35">
      <c r="A14" s="273" t="s">
        <v>61</v>
      </c>
      <c r="B14" s="274"/>
    </row>
    <row r="15" spans="1:2" s="25" customFormat="1" ht="14.5" x14ac:dyDescent="0.35">
      <c r="A15" s="34" t="s">
        <v>56</v>
      </c>
      <c r="B15" s="34">
        <v>33000</v>
      </c>
    </row>
    <row r="16" spans="1:2" s="25" customFormat="1" ht="14.5" x14ac:dyDescent="0.35">
      <c r="A16" s="34" t="s">
        <v>57</v>
      </c>
      <c r="B16" s="34">
        <v>35000</v>
      </c>
    </row>
    <row r="17" spans="1:2" s="25" customFormat="1" ht="14.5" x14ac:dyDescent="0.35">
      <c r="A17" s="34" t="s">
        <v>58</v>
      </c>
      <c r="B17" s="34">
        <v>45000</v>
      </c>
    </row>
    <row r="18" spans="1:2" s="25" customFormat="1" ht="14.5" x14ac:dyDescent="0.35">
      <c r="A18" s="34" t="s">
        <v>55</v>
      </c>
      <c r="B18" s="34">
        <v>50000</v>
      </c>
    </row>
    <row r="19" spans="1:2" s="25" customFormat="1" ht="14.5" x14ac:dyDescent="0.35">
      <c r="A19" s="30" t="s">
        <v>77</v>
      </c>
      <c r="B19" s="34">
        <v>14000</v>
      </c>
    </row>
    <row r="20" spans="1:2" s="25" customFormat="1" ht="14.5" x14ac:dyDescent="0.35"/>
    <row r="21" spans="1:2" s="25" customFormat="1" ht="14.5" x14ac:dyDescent="0.35">
      <c r="A21" s="275" t="s">
        <v>63</v>
      </c>
      <c r="B21" s="276"/>
    </row>
    <row r="22" spans="1:2" s="25" customFormat="1" ht="14.5" x14ac:dyDescent="0.35">
      <c r="A22" s="34" t="s">
        <v>90</v>
      </c>
      <c r="B22" s="30">
        <v>120</v>
      </c>
    </row>
    <row r="23" spans="1:2" s="25" customFormat="1" ht="14.5" x14ac:dyDescent="0.35">
      <c r="A23" s="273" t="s">
        <v>74</v>
      </c>
      <c r="B23" s="274"/>
    </row>
    <row r="24" spans="1:2" s="25" customFormat="1" ht="14.5" x14ac:dyDescent="0.35">
      <c r="A24" s="125" t="s">
        <v>75</v>
      </c>
      <c r="B24" s="79">
        <v>2000</v>
      </c>
    </row>
    <row r="25" spans="1:2" s="25" customFormat="1" ht="14.5" x14ac:dyDescent="0.35">
      <c r="A25" s="31" t="s">
        <v>53</v>
      </c>
      <c r="B25" s="34">
        <v>50</v>
      </c>
    </row>
    <row r="26" spans="1:2" s="25" customFormat="1" ht="14.5" x14ac:dyDescent="0.35">
      <c r="A26" s="31" t="s">
        <v>54</v>
      </c>
      <c r="B26" s="34">
        <v>120</v>
      </c>
    </row>
    <row r="27" spans="1:2" s="25" customFormat="1" ht="14.5" x14ac:dyDescent="0.35">
      <c r="A27" s="31" t="s">
        <v>52</v>
      </c>
      <c r="B27" s="34">
        <v>120</v>
      </c>
    </row>
    <row r="28" spans="1:2" s="25" customFormat="1" ht="14.5" x14ac:dyDescent="0.35">
      <c r="A28" s="275" t="s">
        <v>72</v>
      </c>
      <c r="B28" s="276"/>
    </row>
    <row r="29" spans="1:2" s="25" customFormat="1" ht="14.5" x14ac:dyDescent="0.35">
      <c r="A29" s="30" t="s">
        <v>49</v>
      </c>
      <c r="B29" s="34">
        <v>240</v>
      </c>
    </row>
    <row r="30" spans="1:2" s="25" customFormat="1" ht="14.5" x14ac:dyDescent="0.35">
      <c r="A30" s="30" t="s">
        <v>50</v>
      </c>
      <c r="B30" s="34">
        <v>5000</v>
      </c>
    </row>
    <row r="31" spans="1:2" s="25" customFormat="1" ht="28.5" customHeight="1" x14ac:dyDescent="0.35">
      <c r="A31" s="174" t="s">
        <v>62</v>
      </c>
      <c r="B31" s="34">
        <v>68000</v>
      </c>
    </row>
    <row r="32" spans="1:2" s="25" customFormat="1" ht="14.5" x14ac:dyDescent="0.35">
      <c r="A32" s="30" t="s">
        <v>59</v>
      </c>
      <c r="B32" s="34">
        <v>15000</v>
      </c>
    </row>
    <row r="33" spans="1:2" s="25" customFormat="1" ht="14.5" x14ac:dyDescent="0.35">
      <c r="A33" s="30" t="s">
        <v>76</v>
      </c>
      <c r="B33" s="34">
        <v>40000</v>
      </c>
    </row>
    <row r="34" spans="1:2" s="25" customFormat="1" ht="14.5" x14ac:dyDescent="0.35">
      <c r="A34" s="30" t="s">
        <v>81</v>
      </c>
      <c r="B34" s="34">
        <v>20000</v>
      </c>
    </row>
    <row r="35" spans="1:2" s="25" customFormat="1" ht="14.5" x14ac:dyDescent="0.35"/>
  </sheetData>
  <mergeCells count="6">
    <mergeCell ref="A4:B4"/>
    <mergeCell ref="A14:B14"/>
    <mergeCell ref="A21:B21"/>
    <mergeCell ref="A28:B28"/>
    <mergeCell ref="A23:B23"/>
    <mergeCell ref="A11:B11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37E4-70D6-411C-9FBF-CC3BDCCF8F1E}">
  <dimension ref="A1:L184"/>
  <sheetViews>
    <sheetView workbookViewId="0">
      <selection activeCell="G37" sqref="G37"/>
    </sheetView>
  </sheetViews>
  <sheetFormatPr defaultRowHeight="14.5" x14ac:dyDescent="0.35"/>
  <cols>
    <col min="1" max="1" width="10.81640625" style="25" customWidth="1"/>
    <col min="2" max="2" width="11.54296875" style="25" customWidth="1"/>
    <col min="3" max="3" width="22.26953125" style="25" customWidth="1"/>
    <col min="4" max="4" width="45.08984375" style="25" customWidth="1"/>
    <col min="5" max="5" width="8.7265625" style="25"/>
    <col min="6" max="6" width="7.81640625" style="156" customWidth="1"/>
    <col min="7" max="7" width="12.7265625" style="156" customWidth="1"/>
    <col min="8" max="8" width="17.6328125" style="156" customWidth="1"/>
    <col min="9" max="9" width="49.81640625" style="25" customWidth="1"/>
    <col min="10" max="10" width="8.7265625" style="25"/>
    <col min="11" max="11" width="25.81640625" style="25" customWidth="1"/>
    <col min="12" max="12" width="22.453125" style="25" customWidth="1"/>
    <col min="13" max="16384" width="8.7265625" style="25"/>
  </cols>
  <sheetData>
    <row r="1" spans="1:9" ht="15.5" x14ac:dyDescent="0.35">
      <c r="A1" s="63" t="s">
        <v>116</v>
      </c>
    </row>
    <row r="3" spans="1:9" x14ac:dyDescent="0.35">
      <c r="A3" s="157" t="s">
        <v>34</v>
      </c>
      <c r="B3" s="157" t="s">
        <v>15</v>
      </c>
      <c r="C3" s="157" t="s">
        <v>35</v>
      </c>
      <c r="D3" s="157" t="s">
        <v>6</v>
      </c>
      <c r="E3" s="158" t="s">
        <v>36</v>
      </c>
      <c r="F3" s="159" t="s">
        <v>267</v>
      </c>
      <c r="G3" s="159" t="s">
        <v>37</v>
      </c>
      <c r="H3" s="159" t="s">
        <v>38</v>
      </c>
      <c r="I3" s="160" t="s">
        <v>84</v>
      </c>
    </row>
    <row r="4" spans="1:9" x14ac:dyDescent="0.35">
      <c r="A4" s="76" t="s">
        <v>233</v>
      </c>
      <c r="B4" s="76"/>
      <c r="C4" s="76"/>
      <c r="D4" s="76"/>
      <c r="E4" s="76"/>
      <c r="F4" s="175"/>
      <c r="G4" s="175"/>
      <c r="H4" s="176"/>
      <c r="I4" s="121"/>
    </row>
    <row r="5" spans="1:9" x14ac:dyDescent="0.35">
      <c r="A5" s="30" t="s">
        <v>91</v>
      </c>
      <c r="B5" s="30" t="s">
        <v>112</v>
      </c>
      <c r="C5" s="82"/>
      <c r="D5" s="86" t="s">
        <v>232</v>
      </c>
      <c r="E5" s="82"/>
      <c r="F5" s="100"/>
      <c r="G5" s="100"/>
      <c r="H5" s="100"/>
      <c r="I5" s="121"/>
    </row>
    <row r="6" spans="1:9" ht="29" x14ac:dyDescent="0.35">
      <c r="A6" s="30" t="s">
        <v>91</v>
      </c>
      <c r="B6" s="30" t="s">
        <v>112</v>
      </c>
      <c r="C6" s="84" t="s">
        <v>67</v>
      </c>
      <c r="D6" s="85" t="s">
        <v>158</v>
      </c>
      <c r="E6" s="84" t="s">
        <v>18</v>
      </c>
      <c r="F6" s="91">
        <v>1</v>
      </c>
      <c r="G6" s="91">
        <v>3000</v>
      </c>
      <c r="H6" s="91">
        <f>F6*G6</f>
        <v>3000</v>
      </c>
      <c r="I6" s="121"/>
    </row>
    <row r="7" spans="1:9" x14ac:dyDescent="0.35">
      <c r="A7" s="30" t="s">
        <v>91</v>
      </c>
      <c r="B7" s="30" t="s">
        <v>112</v>
      </c>
      <c r="C7" s="84" t="s">
        <v>68</v>
      </c>
      <c r="D7" s="85" t="s">
        <v>234</v>
      </c>
      <c r="E7" s="84" t="s">
        <v>18</v>
      </c>
      <c r="F7" s="91">
        <v>1</v>
      </c>
      <c r="G7" s="91">
        <v>3000</v>
      </c>
      <c r="H7" s="91">
        <f>F7*G7</f>
        <v>3000</v>
      </c>
      <c r="I7" s="121"/>
    </row>
    <row r="8" spans="1:9" x14ac:dyDescent="0.35">
      <c r="A8" s="30" t="s">
        <v>91</v>
      </c>
      <c r="B8" s="30" t="s">
        <v>112</v>
      </c>
      <c r="C8" s="84" t="s">
        <v>69</v>
      </c>
      <c r="D8" s="83" t="s">
        <v>156</v>
      </c>
      <c r="E8" s="84" t="s">
        <v>4</v>
      </c>
      <c r="F8" s="91">
        <v>50</v>
      </c>
      <c r="G8" s="91">
        <f>'1. ÜHIKHINNAD'!B5</f>
        <v>100</v>
      </c>
      <c r="H8" s="91">
        <f>F8*G8</f>
        <v>5000</v>
      </c>
      <c r="I8" s="121"/>
    </row>
    <row r="9" spans="1:9" x14ac:dyDescent="0.35">
      <c r="A9" s="30" t="s">
        <v>91</v>
      </c>
      <c r="B9" s="30" t="s">
        <v>112</v>
      </c>
      <c r="C9" s="84" t="s">
        <v>67</v>
      </c>
      <c r="D9" s="83" t="s">
        <v>159</v>
      </c>
      <c r="E9" s="84" t="s">
        <v>18</v>
      </c>
      <c r="F9" s="91">
        <v>1</v>
      </c>
      <c r="G9" s="91">
        <v>5000</v>
      </c>
      <c r="H9" s="91">
        <f>F9*G9</f>
        <v>5000</v>
      </c>
      <c r="I9" s="121"/>
    </row>
    <row r="10" spans="1:9" x14ac:dyDescent="0.35">
      <c r="A10" s="30" t="s">
        <v>91</v>
      </c>
      <c r="B10" s="30" t="s">
        <v>112</v>
      </c>
      <c r="C10" s="82"/>
      <c r="D10" s="177" t="s">
        <v>157</v>
      </c>
      <c r="E10" s="82"/>
      <c r="F10" s="100"/>
      <c r="G10" s="100"/>
      <c r="H10" s="100">
        <f>SUM(H6:H9)</f>
        <v>16000</v>
      </c>
      <c r="I10" s="121"/>
    </row>
    <row r="11" spans="1:9" x14ac:dyDescent="0.35">
      <c r="A11" s="30" t="s">
        <v>91</v>
      </c>
      <c r="B11" s="30" t="s">
        <v>112</v>
      </c>
      <c r="C11" s="30" t="s">
        <v>69</v>
      </c>
      <c r="D11" s="99" t="s">
        <v>8</v>
      </c>
      <c r="E11" s="99" t="s">
        <v>4</v>
      </c>
      <c r="F11" s="91">
        <v>215</v>
      </c>
      <c r="G11" s="178">
        <f>'1. ÜHIKHINNAD'!B5</f>
        <v>100</v>
      </c>
      <c r="H11" s="91">
        <f t="shared" ref="H11:H17" si="0">F11*G11</f>
        <v>21500</v>
      </c>
    </row>
    <row r="12" spans="1:9" x14ac:dyDescent="0.35">
      <c r="A12" s="30" t="s">
        <v>91</v>
      </c>
      <c r="B12" s="30" t="s">
        <v>112</v>
      </c>
      <c r="C12" s="30" t="s">
        <v>69</v>
      </c>
      <c r="D12" s="99" t="s">
        <v>140</v>
      </c>
      <c r="E12" s="99" t="s">
        <v>4</v>
      </c>
      <c r="F12" s="91">
        <v>1825</v>
      </c>
      <c r="G12" s="178">
        <f>'1. ÜHIKHINNAD'!B5</f>
        <v>100</v>
      </c>
      <c r="H12" s="91">
        <f t="shared" si="0"/>
        <v>182500</v>
      </c>
      <c r="I12" s="161"/>
    </row>
    <row r="13" spans="1:9" x14ac:dyDescent="0.35">
      <c r="A13" s="30" t="s">
        <v>91</v>
      </c>
      <c r="B13" s="30" t="s">
        <v>112</v>
      </c>
      <c r="C13" s="30" t="s">
        <v>69</v>
      </c>
      <c r="D13" s="99" t="s">
        <v>127</v>
      </c>
      <c r="E13" s="99" t="s">
        <v>18</v>
      </c>
      <c r="F13" s="91">
        <v>5</v>
      </c>
      <c r="G13" s="179">
        <f>'1. ÜHIKHINNAD'!B9</f>
        <v>700</v>
      </c>
      <c r="H13" s="91">
        <f t="shared" si="0"/>
        <v>3500</v>
      </c>
    </row>
    <row r="14" spans="1:9" x14ac:dyDescent="0.35">
      <c r="A14" s="30" t="s">
        <v>91</v>
      </c>
      <c r="B14" s="30" t="s">
        <v>112</v>
      </c>
      <c r="C14" s="30" t="s">
        <v>66</v>
      </c>
      <c r="D14" s="99" t="s">
        <v>24</v>
      </c>
      <c r="E14" s="99" t="s">
        <v>4</v>
      </c>
      <c r="F14" s="91">
        <v>580</v>
      </c>
      <c r="G14" s="179">
        <f>'1. ÜHIKHINNAD'!B6</f>
        <v>150</v>
      </c>
      <c r="H14" s="91">
        <f t="shared" si="0"/>
        <v>87000</v>
      </c>
    </row>
    <row r="15" spans="1:9" x14ac:dyDescent="0.35">
      <c r="A15" s="30" t="s">
        <v>91</v>
      </c>
      <c r="B15" s="30" t="s">
        <v>112</v>
      </c>
      <c r="C15" s="30" t="s">
        <v>66</v>
      </c>
      <c r="D15" s="99" t="s">
        <v>33</v>
      </c>
      <c r="E15" s="99" t="s">
        <v>4</v>
      </c>
      <c r="F15" s="91">
        <v>1</v>
      </c>
      <c r="G15" s="91">
        <f>'1. ÜHIKHINNAD'!B10</f>
        <v>1000</v>
      </c>
      <c r="H15" s="91">
        <f t="shared" si="0"/>
        <v>1000</v>
      </c>
    </row>
    <row r="16" spans="1:9" x14ac:dyDescent="0.35">
      <c r="A16" s="30" t="s">
        <v>91</v>
      </c>
      <c r="B16" s="30" t="s">
        <v>112</v>
      </c>
      <c r="C16" s="30" t="s">
        <v>66</v>
      </c>
      <c r="D16" s="99" t="s">
        <v>23</v>
      </c>
      <c r="E16" s="99" t="s">
        <v>4</v>
      </c>
      <c r="F16" s="91">
        <v>2350</v>
      </c>
      <c r="G16" s="91">
        <f>'1. ÜHIKHINNAD'!B6</f>
        <v>150</v>
      </c>
      <c r="H16" s="91">
        <f t="shared" si="0"/>
        <v>352500</v>
      </c>
    </row>
    <row r="17" spans="1:9" x14ac:dyDescent="0.35">
      <c r="A17" s="30" t="s">
        <v>91</v>
      </c>
      <c r="B17" s="30" t="s">
        <v>112</v>
      </c>
      <c r="C17" s="30" t="s">
        <v>66</v>
      </c>
      <c r="D17" s="99" t="s">
        <v>33</v>
      </c>
      <c r="E17" s="99" t="s">
        <v>18</v>
      </c>
      <c r="F17" s="91">
        <v>10</v>
      </c>
      <c r="G17" s="91">
        <f>'1. ÜHIKHINNAD'!B10</f>
        <v>1000</v>
      </c>
      <c r="H17" s="91">
        <f t="shared" si="0"/>
        <v>10000</v>
      </c>
    </row>
    <row r="18" spans="1:9" ht="29" x14ac:dyDescent="0.35">
      <c r="A18" s="30" t="s">
        <v>91</v>
      </c>
      <c r="B18" s="30" t="s">
        <v>112</v>
      </c>
      <c r="C18" s="122" t="s">
        <v>65</v>
      </c>
      <c r="D18" s="180" t="s">
        <v>218</v>
      </c>
      <c r="E18" s="99" t="s">
        <v>18</v>
      </c>
      <c r="F18" s="91">
        <v>1</v>
      </c>
      <c r="G18" s="91">
        <f>'1. ÜHIKHINNAD'!B16+3000</f>
        <v>38000</v>
      </c>
      <c r="H18" s="91">
        <f>F18*G18</f>
        <v>38000</v>
      </c>
    </row>
    <row r="19" spans="1:9" x14ac:dyDescent="0.35">
      <c r="A19" s="12" t="s">
        <v>7</v>
      </c>
      <c r="B19" s="122"/>
      <c r="C19" s="122"/>
      <c r="D19" s="181"/>
      <c r="E19" s="181"/>
      <c r="F19" s="182"/>
      <c r="G19" s="183"/>
      <c r="H19" s="184">
        <f>SUM(H10:H18)</f>
        <v>712000</v>
      </c>
      <c r="I19" s="162"/>
    </row>
    <row r="20" spans="1:9" x14ac:dyDescent="0.35">
      <c r="A20" s="20" t="s">
        <v>199</v>
      </c>
      <c r="B20" s="163"/>
      <c r="C20" s="163"/>
      <c r="D20" s="185"/>
      <c r="E20" s="185"/>
      <c r="F20" s="186"/>
      <c r="G20" s="186"/>
      <c r="H20" s="176"/>
      <c r="I20" s="162"/>
    </row>
    <row r="21" spans="1:9" x14ac:dyDescent="0.35">
      <c r="A21" s="30" t="s">
        <v>91</v>
      </c>
      <c r="B21" s="30" t="s">
        <v>103</v>
      </c>
      <c r="C21" s="30" t="s">
        <v>69</v>
      </c>
      <c r="D21" s="34" t="s">
        <v>8</v>
      </c>
      <c r="E21" s="99" t="s">
        <v>4</v>
      </c>
      <c r="F21" s="91">
        <v>480</v>
      </c>
      <c r="G21" s="91">
        <f>'1. ÜHIKHINNAD'!B5</f>
        <v>100</v>
      </c>
      <c r="H21" s="78">
        <f t="shared" ref="H21:H29" si="1">F21*G21</f>
        <v>48000</v>
      </c>
      <c r="I21" s="162"/>
    </row>
    <row r="22" spans="1:9" x14ac:dyDescent="0.35">
      <c r="A22" s="30" t="s">
        <v>91</v>
      </c>
      <c r="B22" s="30" t="s">
        <v>103</v>
      </c>
      <c r="C22" s="30" t="s">
        <v>69</v>
      </c>
      <c r="D22" s="34" t="s">
        <v>140</v>
      </c>
      <c r="E22" s="99" t="s">
        <v>4</v>
      </c>
      <c r="F22" s="91">
        <v>4080</v>
      </c>
      <c r="G22" s="91">
        <f>'1. ÜHIKHINNAD'!B5</f>
        <v>100</v>
      </c>
      <c r="H22" s="78">
        <f t="shared" si="1"/>
        <v>408000</v>
      </c>
      <c r="I22" s="162"/>
    </row>
    <row r="23" spans="1:9" x14ac:dyDescent="0.35">
      <c r="A23" s="30" t="s">
        <v>91</v>
      </c>
      <c r="B23" s="30" t="s">
        <v>103</v>
      </c>
      <c r="C23" s="30" t="s">
        <v>69</v>
      </c>
      <c r="D23" s="99" t="s">
        <v>127</v>
      </c>
      <c r="E23" s="99" t="s">
        <v>18</v>
      </c>
      <c r="F23" s="91">
        <v>29</v>
      </c>
      <c r="G23" s="91">
        <f>'1. ÜHIKHINNAD'!B9</f>
        <v>700</v>
      </c>
      <c r="H23" s="78">
        <f t="shared" si="1"/>
        <v>20300</v>
      </c>
      <c r="I23" s="162"/>
    </row>
    <row r="24" spans="1:9" x14ac:dyDescent="0.35">
      <c r="A24" s="30" t="s">
        <v>91</v>
      </c>
      <c r="B24" s="30" t="s">
        <v>103</v>
      </c>
      <c r="C24" s="30" t="s">
        <v>69</v>
      </c>
      <c r="D24" s="34" t="s">
        <v>5</v>
      </c>
      <c r="E24" s="99" t="s">
        <v>18</v>
      </c>
      <c r="F24" s="91">
        <v>4</v>
      </c>
      <c r="G24" s="91">
        <f>'1. ÜHIKHINNAD'!B13</f>
        <v>1700</v>
      </c>
      <c r="H24" s="78">
        <f t="shared" si="1"/>
        <v>6800</v>
      </c>
      <c r="I24" s="162"/>
    </row>
    <row r="25" spans="1:9" x14ac:dyDescent="0.35">
      <c r="A25" s="30" t="s">
        <v>91</v>
      </c>
      <c r="B25" s="30" t="s">
        <v>103</v>
      </c>
      <c r="C25" s="30" t="s">
        <v>66</v>
      </c>
      <c r="D25" s="34" t="s">
        <v>24</v>
      </c>
      <c r="E25" s="99" t="s">
        <v>4</v>
      </c>
      <c r="F25" s="91">
        <v>4150</v>
      </c>
      <c r="G25" s="91">
        <f>'1. ÜHIKHINNAD'!B6</f>
        <v>150</v>
      </c>
      <c r="H25" s="78">
        <f t="shared" si="1"/>
        <v>622500</v>
      </c>
      <c r="I25" s="162"/>
    </row>
    <row r="26" spans="1:9" x14ac:dyDescent="0.35">
      <c r="A26" s="30" t="s">
        <v>91</v>
      </c>
      <c r="B26" s="30" t="s">
        <v>103</v>
      </c>
      <c r="C26" s="30" t="s">
        <v>66</v>
      </c>
      <c r="D26" s="99" t="s">
        <v>33</v>
      </c>
      <c r="E26" s="99" t="s">
        <v>18</v>
      </c>
      <c r="F26" s="91">
        <v>91</v>
      </c>
      <c r="G26" s="91">
        <f>'1. ÜHIKHINNAD'!B10</f>
        <v>1000</v>
      </c>
      <c r="H26" s="78">
        <f t="shared" si="1"/>
        <v>91000</v>
      </c>
      <c r="I26" s="162"/>
    </row>
    <row r="27" spans="1:9" x14ac:dyDescent="0.35">
      <c r="A27" s="30" t="s">
        <v>91</v>
      </c>
      <c r="B27" s="30" t="s">
        <v>103</v>
      </c>
      <c r="C27" s="30" t="s">
        <v>66</v>
      </c>
      <c r="D27" s="99" t="s">
        <v>29</v>
      </c>
      <c r="E27" s="99" t="s">
        <v>4</v>
      </c>
      <c r="F27" s="91">
        <v>500</v>
      </c>
      <c r="G27" s="91">
        <f>'1. ÜHIKHINNAD'!B7</f>
        <v>100</v>
      </c>
      <c r="H27" s="78">
        <f t="shared" si="1"/>
        <v>50000</v>
      </c>
      <c r="I27" s="162"/>
    </row>
    <row r="28" spans="1:9" x14ac:dyDescent="0.35">
      <c r="A28" s="30" t="s">
        <v>91</v>
      </c>
      <c r="B28" s="30" t="s">
        <v>103</v>
      </c>
      <c r="C28" s="30" t="s">
        <v>65</v>
      </c>
      <c r="D28" s="99" t="s">
        <v>27</v>
      </c>
      <c r="E28" s="99" t="s">
        <v>18</v>
      </c>
      <c r="F28" s="91">
        <v>2</v>
      </c>
      <c r="G28" s="91">
        <f>'1. ÜHIKHINNAD'!B15</f>
        <v>33000</v>
      </c>
      <c r="H28" s="78">
        <f t="shared" si="1"/>
        <v>66000</v>
      </c>
      <c r="I28" s="162"/>
    </row>
    <row r="29" spans="1:9" x14ac:dyDescent="0.35">
      <c r="A29" s="30" t="s">
        <v>91</v>
      </c>
      <c r="B29" s="30" t="s">
        <v>103</v>
      </c>
      <c r="C29" s="30" t="s">
        <v>66</v>
      </c>
      <c r="D29" s="99" t="s">
        <v>23</v>
      </c>
      <c r="E29" s="99" t="s">
        <v>4</v>
      </c>
      <c r="F29" s="91">
        <v>540</v>
      </c>
      <c r="G29" s="91">
        <f>'1. ÜHIKHINNAD'!B6</f>
        <v>150</v>
      </c>
      <c r="H29" s="78">
        <f t="shared" si="1"/>
        <v>81000</v>
      </c>
      <c r="I29" s="162"/>
    </row>
    <row r="30" spans="1:9" x14ac:dyDescent="0.35">
      <c r="A30" s="12"/>
      <c r="B30" s="122"/>
      <c r="C30" s="122"/>
      <c r="D30" s="181"/>
      <c r="E30" s="181"/>
      <c r="F30" s="182"/>
      <c r="G30" s="182"/>
      <c r="H30" s="100">
        <f>SUM(H21:H29)</f>
        <v>1393600</v>
      </c>
      <c r="I30" s="162"/>
    </row>
    <row r="31" spans="1:9" x14ac:dyDescent="0.35">
      <c r="A31" s="138" t="s">
        <v>200</v>
      </c>
      <c r="B31" s="139"/>
      <c r="C31" s="139"/>
      <c r="D31" s="139"/>
      <c r="E31" s="131"/>
      <c r="F31" s="164"/>
      <c r="G31" s="164"/>
      <c r="H31" s="187"/>
    </row>
    <row r="32" spans="1:9" x14ac:dyDescent="0.35">
      <c r="A32" s="34" t="s">
        <v>91</v>
      </c>
      <c r="B32" s="34" t="s">
        <v>113</v>
      </c>
      <c r="C32" s="34" t="s">
        <v>69</v>
      </c>
      <c r="D32" s="31" t="s">
        <v>8</v>
      </c>
      <c r="E32" s="30" t="s">
        <v>4</v>
      </c>
      <c r="F32" s="165">
        <v>900</v>
      </c>
      <c r="G32" s="79">
        <f>'1. ÜHIKHINNAD'!B5</f>
        <v>100</v>
      </c>
      <c r="H32" s="79">
        <f>F32*G32</f>
        <v>90000</v>
      </c>
      <c r="I32" s="62"/>
    </row>
    <row r="33" spans="1:11" x14ac:dyDescent="0.35">
      <c r="A33" s="34" t="s">
        <v>91</v>
      </c>
      <c r="B33" s="34" t="s">
        <v>113</v>
      </c>
      <c r="C33" s="34" t="s">
        <v>69</v>
      </c>
      <c r="D33" s="34" t="s">
        <v>140</v>
      </c>
      <c r="E33" s="30" t="s">
        <v>4</v>
      </c>
      <c r="F33" s="165">
        <v>1215</v>
      </c>
      <c r="G33" s="79">
        <f>'1. ÜHIKHINNAD'!B5</f>
        <v>100</v>
      </c>
      <c r="H33" s="79">
        <f t="shared" ref="H33:H37" si="2">F33*G33</f>
        <v>121500</v>
      </c>
      <c r="I33" s="62"/>
    </row>
    <row r="34" spans="1:11" x14ac:dyDescent="0.35">
      <c r="A34" s="34" t="s">
        <v>91</v>
      </c>
      <c r="B34" s="34" t="s">
        <v>113</v>
      </c>
      <c r="C34" s="34" t="s">
        <v>69</v>
      </c>
      <c r="D34" s="99" t="s">
        <v>127</v>
      </c>
      <c r="E34" s="30" t="s">
        <v>18</v>
      </c>
      <c r="F34" s="165">
        <v>10</v>
      </c>
      <c r="G34" s="79">
        <f>'1. ÜHIKHINNAD'!B9</f>
        <v>700</v>
      </c>
      <c r="H34" s="79">
        <f t="shared" si="2"/>
        <v>7000</v>
      </c>
      <c r="I34" s="62"/>
    </row>
    <row r="35" spans="1:11" x14ac:dyDescent="0.35">
      <c r="A35" s="34" t="s">
        <v>91</v>
      </c>
      <c r="B35" s="34" t="s">
        <v>113</v>
      </c>
      <c r="C35" s="34" t="s">
        <v>66</v>
      </c>
      <c r="D35" s="34" t="s">
        <v>24</v>
      </c>
      <c r="E35" s="30" t="s">
        <v>4</v>
      </c>
      <c r="F35" s="165">
        <v>2110</v>
      </c>
      <c r="G35" s="79">
        <f>'1. ÜHIKHINNAD'!B6</f>
        <v>150</v>
      </c>
      <c r="H35" s="79">
        <f t="shared" si="2"/>
        <v>316500</v>
      </c>
      <c r="I35" s="62"/>
    </row>
    <row r="36" spans="1:11" x14ac:dyDescent="0.35">
      <c r="A36" s="34" t="s">
        <v>91</v>
      </c>
      <c r="B36" s="34" t="s">
        <v>113</v>
      </c>
      <c r="C36" s="34" t="s">
        <v>66</v>
      </c>
      <c r="D36" s="99" t="s">
        <v>33</v>
      </c>
      <c r="E36" s="30" t="s">
        <v>18</v>
      </c>
      <c r="F36" s="165">
        <v>41</v>
      </c>
      <c r="G36" s="79">
        <f>'1. ÜHIKHINNAD'!B10</f>
        <v>1000</v>
      </c>
      <c r="H36" s="79">
        <f t="shared" si="2"/>
        <v>41000</v>
      </c>
      <c r="I36" s="62"/>
    </row>
    <row r="37" spans="1:11" x14ac:dyDescent="0.35">
      <c r="A37" s="34" t="s">
        <v>91</v>
      </c>
      <c r="B37" s="34" t="s">
        <v>113</v>
      </c>
      <c r="C37" s="34" t="s">
        <v>66</v>
      </c>
      <c r="D37" s="249" t="s">
        <v>144</v>
      </c>
      <c r="E37" s="30" t="s">
        <v>4</v>
      </c>
      <c r="F37" s="165">
        <v>445</v>
      </c>
      <c r="G37" s="79">
        <f>'1. ÜHIKHINNAD'!B7</f>
        <v>100</v>
      </c>
      <c r="H37" s="79">
        <f t="shared" si="2"/>
        <v>44500</v>
      </c>
      <c r="I37" s="62"/>
    </row>
    <row r="38" spans="1:11" ht="58" x14ac:dyDescent="0.35">
      <c r="A38" s="34" t="s">
        <v>91</v>
      </c>
      <c r="B38" s="34" t="s">
        <v>113</v>
      </c>
      <c r="C38" s="34" t="s">
        <v>65</v>
      </c>
      <c r="D38" s="31" t="s">
        <v>124</v>
      </c>
      <c r="E38" s="30" t="s">
        <v>18</v>
      </c>
      <c r="F38" s="165">
        <v>3</v>
      </c>
      <c r="G38" s="79">
        <f>'1. ÜHIKHINNAD'!B19</f>
        <v>14000</v>
      </c>
      <c r="H38" s="79">
        <f>F38*G38</f>
        <v>42000</v>
      </c>
      <c r="I38" s="162"/>
    </row>
    <row r="39" spans="1:11" x14ac:dyDescent="0.35">
      <c r="A39" s="93" t="s">
        <v>7</v>
      </c>
      <c r="B39" s="94"/>
      <c r="C39" s="94"/>
      <c r="D39" s="94"/>
      <c r="E39" s="40"/>
      <c r="F39" s="166"/>
      <c r="G39" s="166"/>
      <c r="H39" s="110">
        <f>SUM(H32:H38)</f>
        <v>662500</v>
      </c>
    </row>
    <row r="40" spans="1:11" x14ac:dyDescent="0.35">
      <c r="A40" s="65" t="s">
        <v>201</v>
      </c>
      <c r="B40" s="66"/>
      <c r="C40" s="66"/>
      <c r="D40" s="66"/>
      <c r="E40" s="66"/>
      <c r="F40" s="188"/>
      <c r="G40" s="188"/>
      <c r="H40" s="189"/>
      <c r="K40" s="13"/>
    </row>
    <row r="41" spans="1:11" ht="29" x14ac:dyDescent="0.35">
      <c r="A41" s="42" t="s">
        <v>91</v>
      </c>
      <c r="B41" s="42" t="s">
        <v>108</v>
      </c>
      <c r="C41" s="122" t="s">
        <v>65</v>
      </c>
      <c r="D41" s="31" t="s">
        <v>118</v>
      </c>
      <c r="E41" s="34" t="s">
        <v>18</v>
      </c>
      <c r="F41" s="79">
        <v>2</v>
      </c>
      <c r="G41" s="79">
        <f>'1. ÜHIKHINNAD'!B15</f>
        <v>33000</v>
      </c>
      <c r="H41" s="190">
        <f>F41*G41</f>
        <v>66000</v>
      </c>
      <c r="K41" s="13"/>
    </row>
    <row r="42" spans="1:11" x14ac:dyDescent="0.35">
      <c r="A42" s="14" t="s">
        <v>7</v>
      </c>
      <c r="B42" s="40"/>
      <c r="C42" s="40"/>
      <c r="D42" s="141"/>
      <c r="E42" s="141"/>
      <c r="F42" s="191"/>
      <c r="G42" s="192"/>
      <c r="H42" s="110">
        <f>SUM(H41:H41)</f>
        <v>66000</v>
      </c>
      <c r="K42" s="13"/>
    </row>
    <row r="43" spans="1:11" x14ac:dyDescent="0.35">
      <c r="A43" s="193" t="s">
        <v>202</v>
      </c>
      <c r="B43" s="194"/>
      <c r="C43" s="194"/>
      <c r="D43" s="194"/>
      <c r="E43" s="194"/>
      <c r="F43" s="195"/>
      <c r="G43" s="195"/>
      <c r="H43" s="196"/>
      <c r="K43" s="13"/>
    </row>
    <row r="44" spans="1:11" x14ac:dyDescent="0.35">
      <c r="A44" s="30" t="s">
        <v>91</v>
      </c>
      <c r="B44" s="30" t="s">
        <v>106</v>
      </c>
      <c r="C44" s="30" t="s">
        <v>69</v>
      </c>
      <c r="D44" s="30" t="s">
        <v>8</v>
      </c>
      <c r="E44" s="43" t="s">
        <v>4</v>
      </c>
      <c r="F44" s="190">
        <v>460</v>
      </c>
      <c r="G44" s="197">
        <f>'1. ÜHIKHINNAD'!B5</f>
        <v>100</v>
      </c>
      <c r="H44" s="79">
        <f t="shared" ref="H44:H58" si="3">F44*G44</f>
        <v>46000</v>
      </c>
      <c r="I44" s="167"/>
      <c r="K44" s="13"/>
    </row>
    <row r="45" spans="1:11" x14ac:dyDescent="0.35">
      <c r="A45" s="30" t="s">
        <v>91</v>
      </c>
      <c r="B45" s="30" t="s">
        <v>106</v>
      </c>
      <c r="C45" s="30" t="s">
        <v>69</v>
      </c>
      <c r="D45" s="30" t="s">
        <v>28</v>
      </c>
      <c r="E45" s="43" t="s">
        <v>4</v>
      </c>
      <c r="F45" s="190">
        <v>1240</v>
      </c>
      <c r="G45" s="197">
        <f>'1. ÜHIKHINNAD'!B5</f>
        <v>100</v>
      </c>
      <c r="H45" s="79">
        <f t="shared" si="3"/>
        <v>124000</v>
      </c>
      <c r="I45" s="167"/>
      <c r="K45" s="13"/>
    </row>
    <row r="46" spans="1:11" x14ac:dyDescent="0.35">
      <c r="A46" s="30" t="s">
        <v>91</v>
      </c>
      <c r="B46" s="30" t="s">
        <v>106</v>
      </c>
      <c r="C46" s="30" t="s">
        <v>69</v>
      </c>
      <c r="D46" s="41" t="s">
        <v>127</v>
      </c>
      <c r="E46" s="43" t="s">
        <v>18</v>
      </c>
      <c r="F46" s="190">
        <v>6</v>
      </c>
      <c r="G46" s="197">
        <f>'1. ÜHIKHINNAD'!B9</f>
        <v>700</v>
      </c>
      <c r="H46" s="79">
        <f t="shared" si="3"/>
        <v>4200</v>
      </c>
      <c r="I46" s="167"/>
      <c r="K46" s="13"/>
    </row>
    <row r="47" spans="1:11" x14ac:dyDescent="0.35">
      <c r="A47" s="30" t="s">
        <v>91</v>
      </c>
      <c r="B47" s="30" t="s">
        <v>106</v>
      </c>
      <c r="C47" s="30" t="s">
        <v>66</v>
      </c>
      <c r="D47" s="41" t="s">
        <v>24</v>
      </c>
      <c r="E47" s="43" t="s">
        <v>4</v>
      </c>
      <c r="F47" s="190">
        <v>405</v>
      </c>
      <c r="G47" s="197">
        <f>'1. ÜHIKHINNAD'!B6</f>
        <v>150</v>
      </c>
      <c r="H47" s="79">
        <f t="shared" si="3"/>
        <v>60750</v>
      </c>
      <c r="I47" s="167"/>
      <c r="K47" s="13"/>
    </row>
    <row r="48" spans="1:11" ht="29" x14ac:dyDescent="0.35">
      <c r="A48" s="30" t="s">
        <v>91</v>
      </c>
      <c r="B48" s="30" t="s">
        <v>106</v>
      </c>
      <c r="C48" s="30" t="s">
        <v>66</v>
      </c>
      <c r="D48" s="41" t="s">
        <v>23</v>
      </c>
      <c r="E48" s="43" t="s">
        <v>4</v>
      </c>
      <c r="F48" s="190">
        <v>415</v>
      </c>
      <c r="G48" s="197">
        <f>'1. ÜHIKHINNAD'!B6</f>
        <v>150</v>
      </c>
      <c r="H48" s="79">
        <f t="shared" si="3"/>
        <v>62250</v>
      </c>
      <c r="I48" s="167"/>
      <c r="K48" s="13"/>
    </row>
    <row r="49" spans="1:12" x14ac:dyDescent="0.35">
      <c r="A49" s="30" t="s">
        <v>91</v>
      </c>
      <c r="B49" s="30" t="s">
        <v>106</v>
      </c>
      <c r="C49" s="30" t="s">
        <v>66</v>
      </c>
      <c r="D49" s="99" t="s">
        <v>33</v>
      </c>
      <c r="E49" s="43" t="s">
        <v>18</v>
      </c>
      <c r="F49" s="190">
        <v>10</v>
      </c>
      <c r="G49" s="197">
        <f>'1. ÜHIKHINNAD'!B10</f>
        <v>1000</v>
      </c>
      <c r="H49" s="79">
        <f t="shared" si="3"/>
        <v>10000</v>
      </c>
      <c r="I49" s="21"/>
      <c r="K49" s="13"/>
    </row>
    <row r="50" spans="1:12" ht="43.5" x14ac:dyDescent="0.35">
      <c r="A50" s="30" t="s">
        <v>91</v>
      </c>
      <c r="B50" s="30" t="s">
        <v>106</v>
      </c>
      <c r="C50" s="30" t="s">
        <v>65</v>
      </c>
      <c r="D50" s="41" t="s">
        <v>119</v>
      </c>
      <c r="E50" s="43" t="s">
        <v>18</v>
      </c>
      <c r="F50" s="190">
        <v>3</v>
      </c>
      <c r="G50" s="197">
        <f>'1. ÜHIKHINNAD'!B19</f>
        <v>14000</v>
      </c>
      <c r="H50" s="79">
        <f t="shared" si="3"/>
        <v>42000</v>
      </c>
      <c r="I50" s="21"/>
      <c r="K50" s="13"/>
    </row>
    <row r="51" spans="1:12" x14ac:dyDescent="0.35">
      <c r="A51" s="30" t="s">
        <v>91</v>
      </c>
      <c r="B51" s="30" t="s">
        <v>106</v>
      </c>
      <c r="C51" s="30"/>
      <c r="D51" s="198" t="s">
        <v>219</v>
      </c>
      <c r="E51" s="199" t="s">
        <v>4</v>
      </c>
      <c r="F51" s="100"/>
      <c r="G51" s="100"/>
      <c r="H51" s="100">
        <f>SUM(H52:H58)</f>
        <v>379000</v>
      </c>
      <c r="I51" s="162" t="s">
        <v>132</v>
      </c>
      <c r="K51" s="13"/>
    </row>
    <row r="52" spans="1:12" x14ac:dyDescent="0.35">
      <c r="A52" s="30" t="s">
        <v>91</v>
      </c>
      <c r="B52" s="30" t="s">
        <v>106</v>
      </c>
      <c r="C52" s="30" t="s">
        <v>70</v>
      </c>
      <c r="D52" s="115" t="s">
        <v>155</v>
      </c>
      <c r="E52" s="99" t="s">
        <v>18</v>
      </c>
      <c r="F52" s="91">
        <v>1</v>
      </c>
      <c r="G52" s="91">
        <v>15000</v>
      </c>
      <c r="H52" s="91">
        <f t="shared" si="3"/>
        <v>15000</v>
      </c>
      <c r="I52" s="21"/>
      <c r="K52" s="13"/>
    </row>
    <row r="53" spans="1:12" x14ac:dyDescent="0.35">
      <c r="A53" s="30" t="s">
        <v>91</v>
      </c>
      <c r="B53" s="30" t="s">
        <v>106</v>
      </c>
      <c r="C53" s="30" t="s">
        <v>70</v>
      </c>
      <c r="D53" s="90" t="s">
        <v>135</v>
      </c>
      <c r="E53" s="99" t="s">
        <v>18</v>
      </c>
      <c r="F53" s="91">
        <v>1</v>
      </c>
      <c r="G53" s="91">
        <v>180000</v>
      </c>
      <c r="H53" s="91">
        <f t="shared" si="3"/>
        <v>180000</v>
      </c>
      <c r="I53" s="21"/>
      <c r="K53" s="13"/>
    </row>
    <row r="54" spans="1:12" x14ac:dyDescent="0.35">
      <c r="A54" s="30" t="s">
        <v>91</v>
      </c>
      <c r="B54" s="30" t="s">
        <v>106</v>
      </c>
      <c r="C54" s="30" t="s">
        <v>65</v>
      </c>
      <c r="D54" s="90" t="s">
        <v>130</v>
      </c>
      <c r="E54" s="99" t="s">
        <v>18</v>
      </c>
      <c r="F54" s="91">
        <v>1</v>
      </c>
      <c r="G54" s="91">
        <v>80000</v>
      </c>
      <c r="H54" s="91">
        <f t="shared" si="3"/>
        <v>80000</v>
      </c>
      <c r="I54" s="21"/>
      <c r="K54" s="13"/>
    </row>
    <row r="55" spans="1:12" x14ac:dyDescent="0.35">
      <c r="A55" s="30" t="s">
        <v>91</v>
      </c>
      <c r="B55" s="30" t="s">
        <v>106</v>
      </c>
      <c r="C55" s="30" t="s">
        <v>65</v>
      </c>
      <c r="D55" s="90" t="s">
        <v>131</v>
      </c>
      <c r="E55" s="99" t="s">
        <v>18</v>
      </c>
      <c r="F55" s="91">
        <v>1</v>
      </c>
      <c r="G55" s="91">
        <v>30000</v>
      </c>
      <c r="H55" s="91">
        <f t="shared" si="3"/>
        <v>30000</v>
      </c>
      <c r="I55" s="21"/>
      <c r="K55" s="13"/>
    </row>
    <row r="56" spans="1:12" x14ac:dyDescent="0.35">
      <c r="A56" s="30" t="s">
        <v>91</v>
      </c>
      <c r="B56" s="30" t="s">
        <v>106</v>
      </c>
      <c r="C56" s="104" t="s">
        <v>70</v>
      </c>
      <c r="D56" s="90" t="s">
        <v>154</v>
      </c>
      <c r="E56" s="99" t="s">
        <v>18</v>
      </c>
      <c r="F56" s="91">
        <v>1</v>
      </c>
      <c r="G56" s="91">
        <v>30000</v>
      </c>
      <c r="H56" s="91">
        <f t="shared" si="3"/>
        <v>30000</v>
      </c>
      <c r="I56" s="21"/>
      <c r="K56" s="13"/>
    </row>
    <row r="57" spans="1:12" x14ac:dyDescent="0.35">
      <c r="A57" s="30" t="s">
        <v>91</v>
      </c>
      <c r="B57" s="30" t="s">
        <v>106</v>
      </c>
      <c r="C57" s="104" t="s">
        <v>70</v>
      </c>
      <c r="D57" s="200" t="s">
        <v>129</v>
      </c>
      <c r="E57" s="34" t="s">
        <v>18</v>
      </c>
      <c r="F57" s="79">
        <v>1</v>
      </c>
      <c r="G57" s="201">
        <v>30000</v>
      </c>
      <c r="H57" s="79">
        <f t="shared" si="3"/>
        <v>30000</v>
      </c>
      <c r="I57" s="168"/>
      <c r="K57" s="13"/>
    </row>
    <row r="58" spans="1:12" ht="29" x14ac:dyDescent="0.35">
      <c r="A58" s="30" t="s">
        <v>91</v>
      </c>
      <c r="B58" s="30" t="s">
        <v>106</v>
      </c>
      <c r="C58" s="40" t="s">
        <v>69</v>
      </c>
      <c r="D58" s="200" t="s">
        <v>133</v>
      </c>
      <c r="E58" s="34" t="s">
        <v>4</v>
      </c>
      <c r="F58" s="79">
        <v>140</v>
      </c>
      <c r="G58" s="109">
        <f>'1. ÜHIKHINNAD'!B5</f>
        <v>100</v>
      </c>
      <c r="H58" s="79">
        <f t="shared" si="3"/>
        <v>14000</v>
      </c>
      <c r="I58" s="168"/>
      <c r="K58" s="13"/>
    </row>
    <row r="59" spans="1:12" x14ac:dyDescent="0.35">
      <c r="A59" s="104" t="s">
        <v>7</v>
      </c>
      <c r="B59" s="40"/>
      <c r="C59" s="40"/>
      <c r="D59" s="94"/>
      <c r="E59" s="94"/>
      <c r="F59" s="202"/>
      <c r="G59" s="203"/>
      <c r="H59" s="203">
        <f>SUM(H44:H51)</f>
        <v>728200</v>
      </c>
      <c r="I59" s="58"/>
      <c r="L59" s="21"/>
    </row>
    <row r="60" spans="1:12" x14ac:dyDescent="0.35">
      <c r="A60" s="193" t="s">
        <v>203</v>
      </c>
      <c r="B60" s="194"/>
      <c r="C60" s="194"/>
      <c r="D60" s="194"/>
      <c r="E60" s="194"/>
      <c r="F60" s="195"/>
      <c r="G60" s="195"/>
      <c r="H60" s="196"/>
    </row>
    <row r="61" spans="1:12" x14ac:dyDescent="0.35">
      <c r="A61" s="30" t="s">
        <v>91</v>
      </c>
      <c r="B61" s="30" t="s">
        <v>93</v>
      </c>
      <c r="C61" s="84" t="s">
        <v>67</v>
      </c>
      <c r="D61" s="83" t="s">
        <v>166</v>
      </c>
      <c r="E61" s="84" t="s">
        <v>18</v>
      </c>
      <c r="F61" s="91">
        <v>1</v>
      </c>
      <c r="G61" s="91">
        <v>60000</v>
      </c>
      <c r="H61" s="91">
        <f>F61*G61</f>
        <v>60000</v>
      </c>
    </row>
    <row r="62" spans="1:12" ht="29" x14ac:dyDescent="0.35">
      <c r="A62" s="30" t="s">
        <v>91</v>
      </c>
      <c r="B62" s="30" t="s">
        <v>93</v>
      </c>
      <c r="C62" s="84" t="s">
        <v>68</v>
      </c>
      <c r="D62" s="85" t="s">
        <v>188</v>
      </c>
      <c r="E62" s="84" t="s">
        <v>18</v>
      </c>
      <c r="F62" s="91">
        <v>1</v>
      </c>
      <c r="G62" s="91">
        <v>35000</v>
      </c>
      <c r="H62" s="91">
        <f>F62*G62</f>
        <v>35000</v>
      </c>
      <c r="I62" s="25" t="s">
        <v>222</v>
      </c>
    </row>
    <row r="63" spans="1:12" x14ac:dyDescent="0.35">
      <c r="A63" s="30" t="s">
        <v>91</v>
      </c>
      <c r="B63" s="30" t="s">
        <v>93</v>
      </c>
      <c r="C63" s="30" t="s">
        <v>67</v>
      </c>
      <c r="D63" s="204" t="s">
        <v>161</v>
      </c>
      <c r="E63" s="88" t="s">
        <v>18</v>
      </c>
      <c r="F63" s="205">
        <v>1</v>
      </c>
      <c r="G63" s="206">
        <v>20000</v>
      </c>
      <c r="H63" s="205">
        <f>F63*G63</f>
        <v>20000</v>
      </c>
    </row>
    <row r="64" spans="1:12" x14ac:dyDescent="0.35">
      <c r="A64" s="30" t="s">
        <v>91</v>
      </c>
      <c r="B64" s="30" t="s">
        <v>93</v>
      </c>
      <c r="C64" s="30" t="s">
        <v>68</v>
      </c>
      <c r="D64" s="207" t="s">
        <v>168</v>
      </c>
      <c r="E64" s="88" t="s">
        <v>18</v>
      </c>
      <c r="F64" s="205">
        <v>1</v>
      </c>
      <c r="G64" s="206">
        <v>25000</v>
      </c>
      <c r="H64" s="205">
        <f t="shared" ref="H64:H72" si="4">F64*G64</f>
        <v>25000</v>
      </c>
      <c r="I64" s="21"/>
    </row>
    <row r="65" spans="1:9" x14ac:dyDescent="0.35">
      <c r="A65" s="30" t="s">
        <v>91</v>
      </c>
      <c r="B65" s="30" t="s">
        <v>93</v>
      </c>
      <c r="C65" s="30" t="s">
        <v>67</v>
      </c>
      <c r="D65" s="134" t="s">
        <v>167</v>
      </c>
      <c r="E65" s="30" t="s">
        <v>18</v>
      </c>
      <c r="F65" s="165">
        <v>1</v>
      </c>
      <c r="G65" s="79">
        <v>20000</v>
      </c>
      <c r="H65" s="205">
        <f t="shared" si="4"/>
        <v>20000</v>
      </c>
    </row>
    <row r="66" spans="1:9" x14ac:dyDescent="0.35">
      <c r="A66" s="169" t="s">
        <v>91</v>
      </c>
      <c r="B66" s="169" t="s">
        <v>93</v>
      </c>
      <c r="C66" s="169" t="s">
        <v>67</v>
      </c>
      <c r="D66" s="204" t="s">
        <v>164</v>
      </c>
      <c r="E66" s="88" t="s">
        <v>4</v>
      </c>
      <c r="F66" s="205">
        <v>50</v>
      </c>
      <c r="G66" s="206">
        <f>'1. ÜHIKHINNAD'!B27</f>
        <v>120</v>
      </c>
      <c r="H66" s="205">
        <f t="shared" si="4"/>
        <v>6000</v>
      </c>
    </row>
    <row r="67" spans="1:9" x14ac:dyDescent="0.35">
      <c r="A67" s="30" t="s">
        <v>91</v>
      </c>
      <c r="B67" s="30" t="s">
        <v>93</v>
      </c>
      <c r="C67" s="30" t="s">
        <v>67</v>
      </c>
      <c r="D67" s="204" t="s">
        <v>25</v>
      </c>
      <c r="E67" s="88" t="s">
        <v>26</v>
      </c>
      <c r="F67" s="79">
        <v>150</v>
      </c>
      <c r="G67" s="201">
        <f>'1. ÜHIKHINNAD'!B25</f>
        <v>50</v>
      </c>
      <c r="H67" s="205">
        <f t="shared" si="4"/>
        <v>7500</v>
      </c>
    </row>
    <row r="68" spans="1:9" x14ac:dyDescent="0.35">
      <c r="A68" s="30" t="s">
        <v>91</v>
      </c>
      <c r="B68" s="30" t="s">
        <v>93</v>
      </c>
      <c r="C68" s="30" t="s">
        <v>67</v>
      </c>
      <c r="D68" s="204" t="s">
        <v>169</v>
      </c>
      <c r="E68" s="88" t="s">
        <v>18</v>
      </c>
      <c r="F68" s="190">
        <v>1</v>
      </c>
      <c r="G68" s="208">
        <f>'1. ÜHIKHINNAD'!B30</f>
        <v>5000</v>
      </c>
      <c r="H68" s="205">
        <f t="shared" si="4"/>
        <v>5000</v>
      </c>
    </row>
    <row r="69" spans="1:9" x14ac:dyDescent="0.35">
      <c r="A69" s="30" t="s">
        <v>91</v>
      </c>
      <c r="B69" s="30" t="s">
        <v>93</v>
      </c>
      <c r="C69" s="30"/>
      <c r="D69" s="209" t="s">
        <v>165</v>
      </c>
      <c r="E69" s="153"/>
      <c r="F69" s="210"/>
      <c r="G69" s="211"/>
      <c r="H69" s="212">
        <f>SUM(H61:H68)</f>
        <v>178500</v>
      </c>
    </row>
    <row r="70" spans="1:9" x14ac:dyDescent="0.35">
      <c r="A70" s="30" t="s">
        <v>91</v>
      </c>
      <c r="B70" s="30" t="s">
        <v>93</v>
      </c>
      <c r="C70" s="30" t="s">
        <v>69</v>
      </c>
      <c r="D70" s="54" t="s">
        <v>8</v>
      </c>
      <c r="E70" s="34" t="s">
        <v>4</v>
      </c>
      <c r="F70" s="190">
        <v>210</v>
      </c>
      <c r="G70" s="208">
        <f>'1. ÜHIKHINNAD'!B5</f>
        <v>100</v>
      </c>
      <c r="H70" s="79">
        <f t="shared" si="4"/>
        <v>21000</v>
      </c>
      <c r="I70" s="162"/>
    </row>
    <row r="71" spans="1:9" x14ac:dyDescent="0.35">
      <c r="A71" s="30" t="s">
        <v>91</v>
      </c>
      <c r="B71" s="30" t="s">
        <v>93</v>
      </c>
      <c r="C71" s="30" t="s">
        <v>69</v>
      </c>
      <c r="D71" s="54" t="s">
        <v>127</v>
      </c>
      <c r="E71" s="246" t="s">
        <v>18</v>
      </c>
      <c r="F71" s="190">
        <v>1</v>
      </c>
      <c r="G71" s="208">
        <f>'1. ÜHIKHINNAD'!B9</f>
        <v>700</v>
      </c>
      <c r="H71" s="79">
        <f t="shared" si="4"/>
        <v>700</v>
      </c>
      <c r="I71" s="162"/>
    </row>
    <row r="72" spans="1:9" x14ac:dyDescent="0.35">
      <c r="A72" s="30" t="s">
        <v>91</v>
      </c>
      <c r="B72" s="30" t="s">
        <v>93</v>
      </c>
      <c r="C72" s="30" t="s">
        <v>69</v>
      </c>
      <c r="D72" s="54" t="s">
        <v>140</v>
      </c>
      <c r="E72" s="34" t="s">
        <v>4</v>
      </c>
      <c r="F72" s="79">
        <v>590</v>
      </c>
      <c r="G72" s="201">
        <f>'1. ÜHIKHINNAD'!B5</f>
        <v>100</v>
      </c>
      <c r="H72" s="79">
        <f t="shared" si="4"/>
        <v>59000</v>
      </c>
      <c r="I72" s="162"/>
    </row>
    <row r="73" spans="1:9" x14ac:dyDescent="0.35">
      <c r="A73" s="93" t="s">
        <v>7</v>
      </c>
      <c r="B73" s="94"/>
      <c r="C73" s="94"/>
      <c r="D73" s="94"/>
      <c r="E73" s="40"/>
      <c r="F73" s="166"/>
      <c r="G73" s="170"/>
      <c r="H73" s="203">
        <f>SUM(H69:H72)</f>
        <v>259200</v>
      </c>
    </row>
    <row r="74" spans="1:9" x14ac:dyDescent="0.35">
      <c r="A74" s="146" t="s">
        <v>204</v>
      </c>
      <c r="B74" s="131"/>
      <c r="C74" s="131"/>
      <c r="D74" s="213"/>
      <c r="E74" s="213"/>
      <c r="F74" s="214"/>
      <c r="G74" s="214"/>
      <c r="H74" s="215"/>
    </row>
    <row r="75" spans="1:9" x14ac:dyDescent="0.35">
      <c r="A75" s="30" t="s">
        <v>91</v>
      </c>
      <c r="B75" s="30" t="s">
        <v>111</v>
      </c>
      <c r="C75" s="30" t="s">
        <v>69</v>
      </c>
      <c r="D75" s="34" t="s">
        <v>8</v>
      </c>
      <c r="E75" s="34" t="s">
        <v>4</v>
      </c>
      <c r="F75" s="79">
        <v>455</v>
      </c>
      <c r="G75" s="201">
        <f>'1. ÜHIKHINNAD'!B5</f>
        <v>100</v>
      </c>
      <c r="H75" s="79">
        <f>F75*G75</f>
        <v>45500</v>
      </c>
    </row>
    <row r="76" spans="1:9" x14ac:dyDescent="0.35">
      <c r="A76" s="30" t="s">
        <v>91</v>
      </c>
      <c r="B76" s="30" t="s">
        <v>111</v>
      </c>
      <c r="C76" s="30" t="s">
        <v>69</v>
      </c>
      <c r="D76" s="34" t="s">
        <v>140</v>
      </c>
      <c r="E76" s="34" t="s">
        <v>4</v>
      </c>
      <c r="F76" s="79">
        <v>300</v>
      </c>
      <c r="G76" s="201">
        <f>'1. ÜHIKHINNAD'!B5</f>
        <v>100</v>
      </c>
      <c r="H76" s="79">
        <f t="shared" ref="H76:H79" si="5">F76*G76</f>
        <v>30000</v>
      </c>
    </row>
    <row r="77" spans="1:9" x14ac:dyDescent="0.35">
      <c r="A77" s="30" t="s">
        <v>91</v>
      </c>
      <c r="B77" s="30" t="s">
        <v>111</v>
      </c>
      <c r="C77" s="30" t="s">
        <v>69</v>
      </c>
      <c r="D77" s="34" t="s">
        <v>127</v>
      </c>
      <c r="E77" s="34" t="s">
        <v>18</v>
      </c>
      <c r="F77" s="79">
        <v>9</v>
      </c>
      <c r="G77" s="201">
        <f>'1. ÜHIKHINNAD'!B9</f>
        <v>700</v>
      </c>
      <c r="H77" s="79">
        <f t="shared" si="5"/>
        <v>6300</v>
      </c>
    </row>
    <row r="78" spans="1:9" x14ac:dyDescent="0.35">
      <c r="A78" s="30" t="s">
        <v>91</v>
      </c>
      <c r="B78" s="30" t="s">
        <v>111</v>
      </c>
      <c r="C78" s="30" t="s">
        <v>66</v>
      </c>
      <c r="D78" s="34" t="s">
        <v>24</v>
      </c>
      <c r="E78" s="34" t="s">
        <v>4</v>
      </c>
      <c r="F78" s="79">
        <v>710</v>
      </c>
      <c r="G78" s="201">
        <f>'1. ÜHIKHINNAD'!B6</f>
        <v>150</v>
      </c>
      <c r="H78" s="79">
        <f t="shared" si="5"/>
        <v>106500</v>
      </c>
    </row>
    <row r="79" spans="1:9" x14ac:dyDescent="0.35">
      <c r="A79" s="30" t="s">
        <v>91</v>
      </c>
      <c r="B79" s="30" t="s">
        <v>111</v>
      </c>
      <c r="C79" s="30" t="s">
        <v>66</v>
      </c>
      <c r="D79" s="99" t="s">
        <v>33</v>
      </c>
      <c r="E79" s="34" t="s">
        <v>18</v>
      </c>
      <c r="F79" s="79">
        <v>14</v>
      </c>
      <c r="G79" s="201">
        <f>'1. ÜHIKHINNAD'!B10</f>
        <v>1000</v>
      </c>
      <c r="H79" s="79">
        <f t="shared" si="5"/>
        <v>14000</v>
      </c>
    </row>
    <row r="80" spans="1:9" ht="29" x14ac:dyDescent="0.35">
      <c r="A80" s="30" t="s">
        <v>91</v>
      </c>
      <c r="B80" s="30" t="s">
        <v>111</v>
      </c>
      <c r="C80" s="30"/>
      <c r="D80" s="216" t="s">
        <v>220</v>
      </c>
      <c r="E80" s="34"/>
      <c r="F80" s="79"/>
      <c r="G80" s="109"/>
      <c r="H80" s="110">
        <f>SUM(H81:H85)</f>
        <v>232000</v>
      </c>
      <c r="I80" s="162" t="s">
        <v>128</v>
      </c>
    </row>
    <row r="81" spans="1:9" x14ac:dyDescent="0.35">
      <c r="A81" s="30" t="s">
        <v>91</v>
      </c>
      <c r="B81" s="30" t="s">
        <v>111</v>
      </c>
      <c r="C81" s="42" t="s">
        <v>65</v>
      </c>
      <c r="D81" s="154" t="s">
        <v>136</v>
      </c>
      <c r="E81" s="43" t="s">
        <v>18</v>
      </c>
      <c r="F81" s="190">
        <v>1</v>
      </c>
      <c r="G81" s="208">
        <v>30000</v>
      </c>
      <c r="H81" s="79">
        <f t="shared" ref="H81:H85" si="6">F81*G81</f>
        <v>30000</v>
      </c>
      <c r="I81" s="21"/>
    </row>
    <row r="82" spans="1:9" x14ac:dyDescent="0.35">
      <c r="A82" s="30" t="s">
        <v>91</v>
      </c>
      <c r="B82" s="30" t="s">
        <v>111</v>
      </c>
      <c r="C82" s="42" t="s">
        <v>65</v>
      </c>
      <c r="D82" s="154" t="s">
        <v>137</v>
      </c>
      <c r="E82" s="43" t="s">
        <v>18</v>
      </c>
      <c r="F82" s="190">
        <v>1</v>
      </c>
      <c r="G82" s="208">
        <v>80000</v>
      </c>
      <c r="H82" s="79">
        <f t="shared" si="6"/>
        <v>80000</v>
      </c>
      <c r="I82" s="21"/>
    </row>
    <row r="83" spans="1:9" x14ac:dyDescent="0.35">
      <c r="A83" s="30" t="s">
        <v>91</v>
      </c>
      <c r="B83" s="30" t="s">
        <v>111</v>
      </c>
      <c r="C83" s="42" t="s">
        <v>139</v>
      </c>
      <c r="D83" s="154" t="s">
        <v>138</v>
      </c>
      <c r="E83" s="43" t="s">
        <v>18</v>
      </c>
      <c r="F83" s="190">
        <v>1</v>
      </c>
      <c r="G83" s="208">
        <v>90000</v>
      </c>
      <c r="H83" s="79">
        <f t="shared" si="6"/>
        <v>90000</v>
      </c>
      <c r="I83" s="171"/>
    </row>
    <row r="84" spans="1:9" x14ac:dyDescent="0.35">
      <c r="A84" s="30" t="s">
        <v>91</v>
      </c>
      <c r="B84" s="30" t="s">
        <v>111</v>
      </c>
      <c r="C84" s="30" t="s">
        <v>139</v>
      </c>
      <c r="D84" s="90" t="s">
        <v>154</v>
      </c>
      <c r="E84" s="34" t="s">
        <v>18</v>
      </c>
      <c r="F84" s="79">
        <v>1</v>
      </c>
      <c r="G84" s="201">
        <v>20000</v>
      </c>
      <c r="H84" s="192">
        <f t="shared" si="6"/>
        <v>20000</v>
      </c>
      <c r="I84" s="171"/>
    </row>
    <row r="85" spans="1:9" x14ac:dyDescent="0.35">
      <c r="A85" s="30" t="s">
        <v>91</v>
      </c>
      <c r="B85" s="30" t="s">
        <v>111</v>
      </c>
      <c r="C85" s="30" t="s">
        <v>139</v>
      </c>
      <c r="D85" s="115" t="s">
        <v>155</v>
      </c>
      <c r="E85" s="34" t="s">
        <v>18</v>
      </c>
      <c r="F85" s="79">
        <v>1</v>
      </c>
      <c r="G85" s="201">
        <v>12000</v>
      </c>
      <c r="H85" s="192">
        <f t="shared" si="6"/>
        <v>12000</v>
      </c>
      <c r="I85" s="171"/>
    </row>
    <row r="86" spans="1:9" x14ac:dyDescent="0.35">
      <c r="A86" s="14" t="s">
        <v>7</v>
      </c>
      <c r="B86" s="40"/>
      <c r="C86" s="40"/>
      <c r="D86" s="141"/>
      <c r="E86" s="141"/>
      <c r="F86" s="191"/>
      <c r="G86" s="192"/>
      <c r="H86" s="203">
        <f>SUM(H75:H80)</f>
        <v>434300</v>
      </c>
    </row>
    <row r="87" spans="1:9" x14ac:dyDescent="0.35">
      <c r="A87" s="76" t="s">
        <v>172</v>
      </c>
      <c r="B87" s="76"/>
      <c r="C87" s="76"/>
      <c r="D87" s="76"/>
      <c r="E87" s="76"/>
      <c r="F87" s="175"/>
      <c r="G87" s="175"/>
      <c r="H87" s="176"/>
    </row>
    <row r="88" spans="1:9" ht="29" x14ac:dyDescent="0.35">
      <c r="A88" s="30" t="s">
        <v>91</v>
      </c>
      <c r="B88" s="30" t="s">
        <v>97</v>
      </c>
      <c r="C88" s="217" t="s">
        <v>68</v>
      </c>
      <c r="D88" s="85" t="s">
        <v>174</v>
      </c>
      <c r="E88" s="217" t="s">
        <v>18</v>
      </c>
      <c r="F88" s="218">
        <v>1</v>
      </c>
      <c r="G88" s="91">
        <v>20000</v>
      </c>
      <c r="H88" s="79">
        <f t="shared" ref="H88:H93" si="7">F88*G88</f>
        <v>20000</v>
      </c>
    </row>
    <row r="89" spans="1:9" ht="29" x14ac:dyDescent="0.35">
      <c r="A89" s="30" t="s">
        <v>91</v>
      </c>
      <c r="B89" s="30" t="s">
        <v>97</v>
      </c>
      <c r="C89" s="217" t="s">
        <v>68</v>
      </c>
      <c r="D89" s="85" t="s">
        <v>189</v>
      </c>
      <c r="E89" s="217" t="s">
        <v>18</v>
      </c>
      <c r="F89" s="218">
        <v>1</v>
      </c>
      <c r="G89" s="91">
        <v>20000</v>
      </c>
      <c r="H89" s="79">
        <f t="shared" si="7"/>
        <v>20000</v>
      </c>
    </row>
    <row r="90" spans="1:9" x14ac:dyDescent="0.35">
      <c r="A90" s="30" t="s">
        <v>91</v>
      </c>
      <c r="B90" s="30" t="s">
        <v>97</v>
      </c>
      <c r="C90" s="217" t="s">
        <v>67</v>
      </c>
      <c r="D90" s="219" t="s">
        <v>161</v>
      </c>
      <c r="E90" s="217" t="s">
        <v>18</v>
      </c>
      <c r="F90" s="218">
        <v>1</v>
      </c>
      <c r="G90" s="91">
        <v>15000</v>
      </c>
      <c r="H90" s="79">
        <f t="shared" si="7"/>
        <v>15000</v>
      </c>
      <c r="I90" s="25" t="s">
        <v>222</v>
      </c>
    </row>
    <row r="91" spans="1:9" x14ac:dyDescent="0.35">
      <c r="A91" s="30" t="s">
        <v>91</v>
      </c>
      <c r="B91" s="30" t="s">
        <v>97</v>
      </c>
      <c r="C91" s="217" t="s">
        <v>67</v>
      </c>
      <c r="D91" s="83" t="s">
        <v>173</v>
      </c>
      <c r="E91" s="217" t="s">
        <v>18</v>
      </c>
      <c r="F91" s="218">
        <v>1</v>
      </c>
      <c r="G91" s="91">
        <v>20000</v>
      </c>
      <c r="H91" s="79">
        <f t="shared" si="7"/>
        <v>20000</v>
      </c>
    </row>
    <row r="92" spans="1:9" x14ac:dyDescent="0.35">
      <c r="A92" s="30" t="s">
        <v>91</v>
      </c>
      <c r="B92" s="30" t="s">
        <v>97</v>
      </c>
      <c r="C92" s="217" t="s">
        <v>67</v>
      </c>
      <c r="D92" s="83" t="s">
        <v>164</v>
      </c>
      <c r="E92" s="217" t="s">
        <v>4</v>
      </c>
      <c r="F92" s="218">
        <v>45</v>
      </c>
      <c r="G92" s="91">
        <f>'1. ÜHIKHINNAD'!B27</f>
        <v>120</v>
      </c>
      <c r="H92" s="79">
        <f t="shared" si="7"/>
        <v>5400</v>
      </c>
    </row>
    <row r="93" spans="1:9" x14ac:dyDescent="0.35">
      <c r="A93" s="30" t="s">
        <v>91</v>
      </c>
      <c r="B93" s="30" t="s">
        <v>97</v>
      </c>
      <c r="C93" s="217" t="s">
        <v>67</v>
      </c>
      <c r="D93" s="220" t="s">
        <v>248</v>
      </c>
      <c r="E93" s="217" t="s">
        <v>4</v>
      </c>
      <c r="F93" s="78">
        <v>190</v>
      </c>
      <c r="G93" s="79">
        <f>'1. ÜHIKHINNAD'!B6</f>
        <v>150</v>
      </c>
      <c r="H93" s="79">
        <f t="shared" si="7"/>
        <v>28500</v>
      </c>
    </row>
    <row r="94" spans="1:9" x14ac:dyDescent="0.35">
      <c r="A94" s="30" t="s">
        <v>91</v>
      </c>
      <c r="B94" s="30" t="s">
        <v>97</v>
      </c>
      <c r="C94" s="30" t="s">
        <v>69</v>
      </c>
      <c r="D94" s="34" t="s">
        <v>28</v>
      </c>
      <c r="E94" s="34" t="s">
        <v>4</v>
      </c>
      <c r="F94" s="79">
        <v>985</v>
      </c>
      <c r="G94" s="79">
        <f>'1. ÜHIKHINNAD'!B5</f>
        <v>100</v>
      </c>
      <c r="H94" s="79">
        <f t="shared" ref="H94" si="8">F94*G94</f>
        <v>98500</v>
      </c>
      <c r="I94" s="106"/>
    </row>
    <row r="95" spans="1:9" x14ac:dyDescent="0.35">
      <c r="A95" s="12" t="s">
        <v>7</v>
      </c>
      <c r="B95" s="122"/>
      <c r="C95" s="122"/>
      <c r="D95" s="221"/>
      <c r="E95" s="221"/>
      <c r="F95" s="222"/>
      <c r="G95" s="223"/>
      <c r="H95" s="224">
        <f>SUM(H88:H94)</f>
        <v>207400</v>
      </c>
    </row>
    <row r="96" spans="1:9" x14ac:dyDescent="0.35">
      <c r="A96" s="65" t="s">
        <v>205</v>
      </c>
      <c r="B96" s="66"/>
      <c r="C96" s="66"/>
      <c r="D96" s="66"/>
      <c r="E96" s="66"/>
      <c r="F96" s="188"/>
      <c r="G96" s="188"/>
      <c r="H96" s="189"/>
    </row>
    <row r="97" spans="1:9" ht="29" x14ac:dyDescent="0.35">
      <c r="A97" s="30" t="s">
        <v>91</v>
      </c>
      <c r="B97" s="30" t="s">
        <v>96</v>
      </c>
      <c r="C97" s="217" t="s">
        <v>68</v>
      </c>
      <c r="D97" s="85" t="s">
        <v>174</v>
      </c>
      <c r="E97" s="217" t="s">
        <v>18</v>
      </c>
      <c r="F97" s="218">
        <v>1</v>
      </c>
      <c r="G97" s="179">
        <v>20000</v>
      </c>
      <c r="H97" s="205">
        <f>F97*G97</f>
        <v>20000</v>
      </c>
      <c r="I97" s="162"/>
    </row>
    <row r="98" spans="1:9" ht="29" x14ac:dyDescent="0.35">
      <c r="A98" s="30" t="s">
        <v>91</v>
      </c>
      <c r="B98" s="30" t="s">
        <v>96</v>
      </c>
      <c r="C98" s="217" t="s">
        <v>68</v>
      </c>
      <c r="D98" s="85" t="s">
        <v>171</v>
      </c>
      <c r="E98" s="217" t="s">
        <v>18</v>
      </c>
      <c r="F98" s="218">
        <v>1</v>
      </c>
      <c r="G98" s="179">
        <v>20000</v>
      </c>
      <c r="H98" s="79">
        <f t="shared" ref="H98:H101" si="9">F98*G98</f>
        <v>20000</v>
      </c>
    </row>
    <row r="99" spans="1:9" x14ac:dyDescent="0.35">
      <c r="A99" s="30" t="s">
        <v>91</v>
      </c>
      <c r="B99" s="30" t="s">
        <v>96</v>
      </c>
      <c r="C99" s="217" t="s">
        <v>67</v>
      </c>
      <c r="D99" s="219" t="s">
        <v>161</v>
      </c>
      <c r="E99" s="217" t="s">
        <v>18</v>
      </c>
      <c r="F99" s="218">
        <v>1</v>
      </c>
      <c r="G99" s="179">
        <v>15000</v>
      </c>
      <c r="H99" s="79">
        <f t="shared" si="9"/>
        <v>15000</v>
      </c>
      <c r="I99" s="25" t="s">
        <v>222</v>
      </c>
    </row>
    <row r="100" spans="1:9" x14ac:dyDescent="0.35">
      <c r="A100" s="30" t="s">
        <v>91</v>
      </c>
      <c r="B100" s="30" t="s">
        <v>96</v>
      </c>
      <c r="C100" s="217" t="s">
        <v>67</v>
      </c>
      <c r="D100" s="83" t="s">
        <v>173</v>
      </c>
      <c r="E100" s="217" t="s">
        <v>18</v>
      </c>
      <c r="F100" s="218">
        <v>1</v>
      </c>
      <c r="G100" s="179">
        <v>20000</v>
      </c>
      <c r="H100" s="79">
        <f>F100*G100</f>
        <v>20000</v>
      </c>
    </row>
    <row r="101" spans="1:9" x14ac:dyDescent="0.35">
      <c r="A101" s="30" t="s">
        <v>91</v>
      </c>
      <c r="B101" s="30" t="s">
        <v>96</v>
      </c>
      <c r="C101" s="30" t="s">
        <v>67</v>
      </c>
      <c r="D101" s="225" t="s">
        <v>175</v>
      </c>
      <c r="E101" s="34" t="s">
        <v>18</v>
      </c>
      <c r="F101" s="79">
        <v>1</v>
      </c>
      <c r="G101" s="201">
        <v>15000</v>
      </c>
      <c r="H101" s="79">
        <f t="shared" si="9"/>
        <v>15000</v>
      </c>
    </row>
    <row r="102" spans="1:9" x14ac:dyDescent="0.35">
      <c r="A102" s="93" t="s">
        <v>7</v>
      </c>
      <c r="B102" s="40"/>
      <c r="C102" s="40"/>
      <c r="D102" s="40"/>
      <c r="E102" s="94"/>
      <c r="F102" s="202"/>
      <c r="G102" s="203"/>
      <c r="H102" s="110">
        <f>SUM(H97:H101)</f>
        <v>90000</v>
      </c>
    </row>
    <row r="103" spans="1:9" x14ac:dyDescent="0.35">
      <c r="A103" s="65" t="s">
        <v>206</v>
      </c>
      <c r="B103" s="66"/>
      <c r="C103" s="66"/>
      <c r="D103" s="66"/>
      <c r="E103" s="66"/>
      <c r="F103" s="188"/>
      <c r="G103" s="188"/>
      <c r="H103" s="189"/>
    </row>
    <row r="104" spans="1:9" x14ac:dyDescent="0.35">
      <c r="A104" s="30" t="s">
        <v>91</v>
      </c>
      <c r="B104" s="30" t="s">
        <v>104</v>
      </c>
      <c r="C104" s="30" t="s">
        <v>69</v>
      </c>
      <c r="D104" s="34" t="s">
        <v>8</v>
      </c>
      <c r="E104" s="34" t="s">
        <v>4</v>
      </c>
      <c r="F104" s="79">
        <v>1655</v>
      </c>
      <c r="G104" s="79">
        <f>'1. ÜHIKHINNAD'!B5</f>
        <v>100</v>
      </c>
      <c r="H104" s="79">
        <f t="shared" ref="H104:H110" si="10">F104*G104</f>
        <v>165500</v>
      </c>
    </row>
    <row r="105" spans="1:9" x14ac:dyDescent="0.35">
      <c r="A105" s="30" t="s">
        <v>91</v>
      </c>
      <c r="B105" s="30" t="s">
        <v>104</v>
      </c>
      <c r="C105" s="30" t="s">
        <v>69</v>
      </c>
      <c r="D105" s="34" t="s">
        <v>140</v>
      </c>
      <c r="E105" s="34" t="s">
        <v>4</v>
      </c>
      <c r="F105" s="79">
        <v>140</v>
      </c>
      <c r="G105" s="79">
        <f>'1. ÜHIKHINNAD'!B5</f>
        <v>100</v>
      </c>
      <c r="H105" s="79">
        <f t="shared" si="10"/>
        <v>14000</v>
      </c>
    </row>
    <row r="106" spans="1:9" x14ac:dyDescent="0.35">
      <c r="A106" s="30" t="s">
        <v>91</v>
      </c>
      <c r="B106" s="30" t="s">
        <v>104</v>
      </c>
      <c r="C106" s="30" t="s">
        <v>69</v>
      </c>
      <c r="D106" s="34" t="s">
        <v>22</v>
      </c>
      <c r="E106" s="34" t="s">
        <v>18</v>
      </c>
      <c r="F106" s="79">
        <v>17</v>
      </c>
      <c r="G106" s="79">
        <f>'1. ÜHIKHINNAD'!B9</f>
        <v>700</v>
      </c>
      <c r="H106" s="79">
        <f t="shared" si="10"/>
        <v>11900</v>
      </c>
    </row>
    <row r="107" spans="1:9" x14ac:dyDescent="0.35">
      <c r="A107" s="30" t="s">
        <v>91</v>
      </c>
      <c r="B107" s="30" t="s">
        <v>104</v>
      </c>
      <c r="C107" s="30" t="s">
        <v>66</v>
      </c>
      <c r="D107" s="34" t="s">
        <v>31</v>
      </c>
      <c r="E107" s="34" t="s">
        <v>4</v>
      </c>
      <c r="F107" s="79">
        <v>1235</v>
      </c>
      <c r="G107" s="79">
        <f>'1. ÜHIKHINNAD'!B6</f>
        <v>150</v>
      </c>
      <c r="H107" s="79">
        <f t="shared" si="10"/>
        <v>185250</v>
      </c>
    </row>
    <row r="108" spans="1:9" x14ac:dyDescent="0.35">
      <c r="A108" s="30" t="s">
        <v>91</v>
      </c>
      <c r="B108" s="30" t="s">
        <v>104</v>
      </c>
      <c r="C108" s="30" t="s">
        <v>66</v>
      </c>
      <c r="D108" s="99" t="s">
        <v>33</v>
      </c>
      <c r="E108" s="34" t="s">
        <v>18</v>
      </c>
      <c r="F108" s="79">
        <v>22</v>
      </c>
      <c r="G108" s="79">
        <f>'1. ÜHIKHINNAD'!B10</f>
        <v>1000</v>
      </c>
      <c r="H108" s="79">
        <f t="shared" si="10"/>
        <v>22000</v>
      </c>
    </row>
    <row r="109" spans="1:9" x14ac:dyDescent="0.35">
      <c r="A109" s="30" t="s">
        <v>91</v>
      </c>
      <c r="B109" s="30" t="s">
        <v>104</v>
      </c>
      <c r="C109" s="40" t="s">
        <v>65</v>
      </c>
      <c r="D109" s="34" t="s">
        <v>27</v>
      </c>
      <c r="E109" s="34" t="s">
        <v>18</v>
      </c>
      <c r="F109" s="79">
        <v>2</v>
      </c>
      <c r="G109" s="79">
        <f>'1. ÜHIKHINNAD'!B15</f>
        <v>33000</v>
      </c>
      <c r="H109" s="79">
        <f t="shared" si="10"/>
        <v>66000</v>
      </c>
    </row>
    <row r="110" spans="1:9" x14ac:dyDescent="0.35">
      <c r="A110" s="30" t="s">
        <v>91</v>
      </c>
      <c r="B110" s="30" t="s">
        <v>104</v>
      </c>
      <c r="C110" s="30" t="s">
        <v>66</v>
      </c>
      <c r="D110" s="31" t="s">
        <v>29</v>
      </c>
      <c r="E110" s="34" t="s">
        <v>4</v>
      </c>
      <c r="F110" s="79">
        <v>595</v>
      </c>
      <c r="G110" s="79">
        <f>'1. ÜHIKHINNAD'!B7</f>
        <v>100</v>
      </c>
      <c r="H110" s="79">
        <f t="shared" si="10"/>
        <v>59500</v>
      </c>
    </row>
    <row r="111" spans="1:9" x14ac:dyDescent="0.35">
      <c r="A111" s="93" t="s">
        <v>7</v>
      </c>
      <c r="B111" s="40"/>
      <c r="C111" s="40"/>
      <c r="D111" s="40"/>
      <c r="E111" s="94"/>
      <c r="F111" s="202"/>
      <c r="G111" s="203"/>
      <c r="H111" s="203">
        <f>SUM(H104:H110)</f>
        <v>524150</v>
      </c>
    </row>
    <row r="112" spans="1:9" x14ac:dyDescent="0.35">
      <c r="A112" s="76" t="s">
        <v>207</v>
      </c>
      <c r="B112" s="76"/>
      <c r="C112" s="76"/>
      <c r="D112" s="76"/>
      <c r="E112" s="76"/>
      <c r="F112" s="175"/>
      <c r="G112" s="175"/>
      <c r="H112" s="176"/>
    </row>
    <row r="113" spans="1:9" x14ac:dyDescent="0.35">
      <c r="A113" s="30" t="s">
        <v>91</v>
      </c>
      <c r="B113" s="30" t="s">
        <v>92</v>
      </c>
      <c r="C113" s="226"/>
      <c r="D113" s="86" t="s">
        <v>177</v>
      </c>
      <c r="E113" s="82"/>
      <c r="F113" s="100"/>
      <c r="G113" s="100"/>
      <c r="H113" s="100"/>
    </row>
    <row r="114" spans="1:9" x14ac:dyDescent="0.35">
      <c r="A114" s="30" t="s">
        <v>91</v>
      </c>
      <c r="B114" s="30" t="s">
        <v>92</v>
      </c>
      <c r="C114" s="227" t="s">
        <v>67</v>
      </c>
      <c r="D114" s="83" t="s">
        <v>166</v>
      </c>
      <c r="E114" s="84" t="s">
        <v>18</v>
      </c>
      <c r="F114" s="91">
        <v>1</v>
      </c>
      <c r="G114" s="91">
        <v>50000</v>
      </c>
      <c r="H114" s="91">
        <f>F114*G114</f>
        <v>50000</v>
      </c>
    </row>
    <row r="115" spans="1:9" ht="29" x14ac:dyDescent="0.35">
      <c r="A115" s="30" t="s">
        <v>91</v>
      </c>
      <c r="B115" s="30" t="s">
        <v>92</v>
      </c>
      <c r="C115" s="227" t="s">
        <v>68</v>
      </c>
      <c r="D115" s="85" t="s">
        <v>171</v>
      </c>
      <c r="E115" s="84" t="s">
        <v>18</v>
      </c>
      <c r="F115" s="91">
        <v>1</v>
      </c>
      <c r="G115" s="91">
        <v>20000</v>
      </c>
      <c r="H115" s="91">
        <f>F115*G115</f>
        <v>20000</v>
      </c>
    </row>
    <row r="116" spans="1:9" x14ac:dyDescent="0.35">
      <c r="A116" s="30" t="s">
        <v>91</v>
      </c>
      <c r="B116" s="30" t="s">
        <v>92</v>
      </c>
      <c r="C116" s="227" t="s">
        <v>67</v>
      </c>
      <c r="D116" s="124" t="s">
        <v>161</v>
      </c>
      <c r="E116" s="84" t="s">
        <v>18</v>
      </c>
      <c r="F116" s="91">
        <v>1</v>
      </c>
      <c r="G116" s="91">
        <v>10000</v>
      </c>
      <c r="H116" s="91">
        <f t="shared" ref="H116:H120" si="11">F116*G116</f>
        <v>10000</v>
      </c>
      <c r="I116" s="25" t="s">
        <v>222</v>
      </c>
    </row>
    <row r="117" spans="1:9" x14ac:dyDescent="0.35">
      <c r="A117" s="30" t="s">
        <v>91</v>
      </c>
      <c r="B117" s="30" t="s">
        <v>92</v>
      </c>
      <c r="C117" s="227" t="s">
        <v>68</v>
      </c>
      <c r="D117" s="98" t="s">
        <v>168</v>
      </c>
      <c r="E117" s="84" t="s">
        <v>18</v>
      </c>
      <c r="F117" s="91">
        <v>1</v>
      </c>
      <c r="G117" s="91">
        <v>20000</v>
      </c>
      <c r="H117" s="91">
        <f t="shared" si="11"/>
        <v>20000</v>
      </c>
    </row>
    <row r="118" spans="1:9" x14ac:dyDescent="0.35">
      <c r="A118" s="30" t="s">
        <v>91</v>
      </c>
      <c r="B118" s="30" t="s">
        <v>92</v>
      </c>
      <c r="C118" s="227" t="s">
        <v>67</v>
      </c>
      <c r="D118" s="134" t="s">
        <v>167</v>
      </c>
      <c r="E118" s="84" t="s">
        <v>18</v>
      </c>
      <c r="F118" s="91">
        <v>1</v>
      </c>
      <c r="G118" s="91">
        <v>15000</v>
      </c>
      <c r="H118" s="91">
        <f t="shared" si="11"/>
        <v>15000</v>
      </c>
    </row>
    <row r="119" spans="1:9" x14ac:dyDescent="0.35">
      <c r="A119" s="30" t="s">
        <v>91</v>
      </c>
      <c r="B119" s="30" t="s">
        <v>92</v>
      </c>
      <c r="C119" s="227" t="s">
        <v>67</v>
      </c>
      <c r="D119" s="124" t="s">
        <v>25</v>
      </c>
      <c r="E119" s="84" t="s">
        <v>26</v>
      </c>
      <c r="F119" s="91">
        <v>100</v>
      </c>
      <c r="G119" s="91">
        <f>'1. ÜHIKHINNAD'!B26</f>
        <v>120</v>
      </c>
      <c r="H119" s="91">
        <f t="shared" si="11"/>
        <v>12000</v>
      </c>
      <c r="I119" s="25">
        <f>7*2.5*40/1000</f>
        <v>0.7</v>
      </c>
    </row>
    <row r="120" spans="1:9" x14ac:dyDescent="0.35">
      <c r="A120" s="30" t="s">
        <v>91</v>
      </c>
      <c r="B120" s="30" t="s">
        <v>92</v>
      </c>
      <c r="C120" s="227"/>
      <c r="D120" s="204" t="s">
        <v>179</v>
      </c>
      <c r="E120" s="227" t="s">
        <v>18</v>
      </c>
      <c r="F120" s="182">
        <v>1</v>
      </c>
      <c r="G120" s="182">
        <f>'1. ÜHIKHINNAD'!B30</f>
        <v>5000</v>
      </c>
      <c r="H120" s="91">
        <f t="shared" si="11"/>
        <v>5000</v>
      </c>
    </row>
    <row r="121" spans="1:9" x14ac:dyDescent="0.35">
      <c r="A121" s="30" t="s">
        <v>91</v>
      </c>
      <c r="B121" s="30" t="s">
        <v>92</v>
      </c>
      <c r="C121" s="226"/>
      <c r="D121" s="209" t="s">
        <v>165</v>
      </c>
      <c r="E121" s="226"/>
      <c r="F121" s="228"/>
      <c r="G121" s="228"/>
      <c r="H121" s="100">
        <f>SUM(H114:H120)</f>
        <v>132000</v>
      </c>
    </row>
    <row r="122" spans="1:9" x14ac:dyDescent="0.35">
      <c r="A122" s="30" t="s">
        <v>91</v>
      </c>
      <c r="B122" s="30" t="s">
        <v>92</v>
      </c>
      <c r="C122" s="30" t="s">
        <v>69</v>
      </c>
      <c r="D122" s="229" t="s">
        <v>8</v>
      </c>
      <c r="E122" s="125" t="s">
        <v>4</v>
      </c>
      <c r="F122" s="79">
        <v>340</v>
      </c>
      <c r="G122" s="79">
        <f>'1. ÜHIKHINNAD'!B5</f>
        <v>100</v>
      </c>
      <c r="H122" s="79">
        <f>F122*G122</f>
        <v>34000</v>
      </c>
    </row>
    <row r="123" spans="1:9" x14ac:dyDescent="0.35">
      <c r="A123" s="30" t="s">
        <v>91</v>
      </c>
      <c r="B123" s="30" t="s">
        <v>92</v>
      </c>
      <c r="C123" s="30" t="s">
        <v>69</v>
      </c>
      <c r="D123" s="229" t="s">
        <v>140</v>
      </c>
      <c r="E123" s="125" t="s">
        <v>4</v>
      </c>
      <c r="F123" s="79">
        <v>400</v>
      </c>
      <c r="G123" s="79">
        <f>'1. ÜHIKHINNAD'!B5</f>
        <v>100</v>
      </c>
      <c r="H123" s="79">
        <f>F123*G123</f>
        <v>40000</v>
      </c>
    </row>
    <row r="124" spans="1:9" x14ac:dyDescent="0.35">
      <c r="A124" s="30" t="s">
        <v>91</v>
      </c>
      <c r="B124" s="30" t="s">
        <v>92</v>
      </c>
      <c r="C124" s="30" t="s">
        <v>69</v>
      </c>
      <c r="D124" s="125" t="s">
        <v>127</v>
      </c>
      <c r="E124" s="125" t="s">
        <v>18</v>
      </c>
      <c r="F124" s="79">
        <v>7</v>
      </c>
      <c r="G124" s="79">
        <f>'1. ÜHIKHINNAD'!B9</f>
        <v>700</v>
      </c>
      <c r="H124" s="79">
        <f>F124*G124</f>
        <v>4900</v>
      </c>
    </row>
    <row r="125" spans="1:9" x14ac:dyDescent="0.35">
      <c r="A125" s="30" t="s">
        <v>91</v>
      </c>
      <c r="B125" s="30" t="s">
        <v>92</v>
      </c>
      <c r="C125" s="30" t="s">
        <v>69</v>
      </c>
      <c r="D125" s="230" t="s">
        <v>178</v>
      </c>
      <c r="E125" s="231" t="s">
        <v>18</v>
      </c>
      <c r="F125" s="191">
        <v>1</v>
      </c>
      <c r="G125" s="79">
        <v>6000</v>
      </c>
      <c r="H125" s="79">
        <f>F125*G125</f>
        <v>6000</v>
      </c>
    </row>
    <row r="126" spans="1:9" x14ac:dyDescent="0.35">
      <c r="A126" s="93" t="s">
        <v>7</v>
      </c>
      <c r="B126" s="40"/>
      <c r="C126" s="40"/>
      <c r="D126" s="40"/>
      <c r="E126" s="94"/>
      <c r="F126" s="202"/>
      <c r="G126" s="203"/>
      <c r="H126" s="203">
        <f>SUM(H121:H125)</f>
        <v>216900</v>
      </c>
    </row>
    <row r="127" spans="1:9" x14ac:dyDescent="0.35">
      <c r="A127" s="148" t="s">
        <v>236</v>
      </c>
      <c r="B127" s="149"/>
      <c r="C127" s="149"/>
      <c r="D127" s="149"/>
      <c r="E127" s="149"/>
      <c r="F127" s="232"/>
      <c r="G127" s="232"/>
      <c r="H127" s="233"/>
    </row>
    <row r="128" spans="1:9" ht="29" x14ac:dyDescent="0.35">
      <c r="A128" s="84" t="s">
        <v>91</v>
      </c>
      <c r="B128" s="84" t="s">
        <v>98</v>
      </c>
      <c r="C128" s="84" t="s">
        <v>68</v>
      </c>
      <c r="D128" s="85" t="s">
        <v>247</v>
      </c>
      <c r="E128" s="84" t="s">
        <v>18</v>
      </c>
      <c r="F128" s="91">
        <v>1</v>
      </c>
      <c r="G128" s="91">
        <v>65000</v>
      </c>
      <c r="H128" s="91">
        <f>F128*G128</f>
        <v>65000</v>
      </c>
    </row>
    <row r="129" spans="1:9" x14ac:dyDescent="0.35">
      <c r="A129" s="84" t="s">
        <v>91</v>
      </c>
      <c r="B129" s="84" t="s">
        <v>98</v>
      </c>
      <c r="C129" s="84" t="s">
        <v>68</v>
      </c>
      <c r="D129" s="83" t="s">
        <v>245</v>
      </c>
      <c r="E129" s="84"/>
      <c r="F129" s="91">
        <v>1</v>
      </c>
      <c r="G129" s="91">
        <v>20000</v>
      </c>
      <c r="H129" s="91">
        <f>F129*G129</f>
        <v>20000</v>
      </c>
    </row>
    <row r="130" spans="1:9" x14ac:dyDescent="0.35">
      <c r="A130" s="84" t="s">
        <v>91</v>
      </c>
      <c r="B130" s="84" t="s">
        <v>98</v>
      </c>
      <c r="C130" s="82"/>
      <c r="D130" s="86" t="s">
        <v>246</v>
      </c>
      <c r="E130" s="84"/>
      <c r="F130" s="91"/>
      <c r="G130" s="91"/>
      <c r="H130" s="100">
        <f>SUM(H128:H129)</f>
        <v>85000</v>
      </c>
    </row>
    <row r="131" spans="1:9" ht="14" customHeight="1" x14ac:dyDescent="0.35">
      <c r="A131" s="84" t="s">
        <v>91</v>
      </c>
      <c r="B131" s="84" t="s">
        <v>98</v>
      </c>
      <c r="C131" s="84" t="s">
        <v>69</v>
      </c>
      <c r="D131" s="84" t="s">
        <v>8</v>
      </c>
      <c r="E131" s="84" t="s">
        <v>4</v>
      </c>
      <c r="F131" s="91">
        <v>490</v>
      </c>
      <c r="G131" s="205">
        <f>'1. ÜHIKHINNAD'!B5</f>
        <v>100</v>
      </c>
      <c r="H131" s="205">
        <f>F131*G131</f>
        <v>49000</v>
      </c>
    </row>
    <row r="132" spans="1:9" x14ac:dyDescent="0.35">
      <c r="A132" s="84" t="s">
        <v>91</v>
      </c>
      <c r="B132" s="84" t="s">
        <v>98</v>
      </c>
      <c r="C132" s="84" t="s">
        <v>69</v>
      </c>
      <c r="D132" s="84" t="s">
        <v>127</v>
      </c>
      <c r="E132" s="84" t="s">
        <v>18</v>
      </c>
      <c r="F132" s="91">
        <v>4</v>
      </c>
      <c r="G132" s="79">
        <f>'1. ÜHIKHINNAD'!B9</f>
        <v>700</v>
      </c>
      <c r="H132" s="205">
        <f>F132*G132</f>
        <v>2800</v>
      </c>
    </row>
    <row r="133" spans="1:9" x14ac:dyDescent="0.35">
      <c r="A133" s="84" t="s">
        <v>91</v>
      </c>
      <c r="B133" s="84" t="s">
        <v>98</v>
      </c>
      <c r="C133" s="84" t="s">
        <v>66</v>
      </c>
      <c r="D133" s="84" t="s">
        <v>21</v>
      </c>
      <c r="E133" s="84" t="s">
        <v>4</v>
      </c>
      <c r="F133" s="91">
        <v>105</v>
      </c>
      <c r="G133" s="79">
        <f>'1. ÜHIKHINNAD'!B7</f>
        <v>100</v>
      </c>
      <c r="H133" s="79">
        <f t="shared" ref="H133:H134" si="12">F133*G133</f>
        <v>10500</v>
      </c>
    </row>
    <row r="134" spans="1:9" x14ac:dyDescent="0.35">
      <c r="A134" s="84" t="s">
        <v>91</v>
      </c>
      <c r="B134" s="84" t="s">
        <v>98</v>
      </c>
      <c r="C134" s="84" t="s">
        <v>66</v>
      </c>
      <c r="D134" s="99" t="s">
        <v>33</v>
      </c>
      <c r="E134" s="84" t="s">
        <v>18</v>
      </c>
      <c r="F134" s="91">
        <v>2</v>
      </c>
      <c r="G134" s="79">
        <f>'1. ÜHIKHINNAD'!B10</f>
        <v>1000</v>
      </c>
      <c r="H134" s="79">
        <f t="shared" si="12"/>
        <v>2000</v>
      </c>
    </row>
    <row r="135" spans="1:9" x14ac:dyDescent="0.35">
      <c r="A135" s="234" t="s">
        <v>7</v>
      </c>
      <c r="B135" s="122"/>
      <c r="C135" s="122"/>
      <c r="D135" s="122"/>
      <c r="E135" s="235"/>
      <c r="F135" s="236"/>
      <c r="G135" s="224"/>
      <c r="H135" s="224">
        <f>SUM(H130:H134)</f>
        <v>149300</v>
      </c>
    </row>
    <row r="136" spans="1:9" x14ac:dyDescent="0.35">
      <c r="A136" s="237" t="s">
        <v>208</v>
      </c>
      <c r="B136" s="172"/>
      <c r="C136" s="172"/>
      <c r="D136" s="172"/>
      <c r="E136" s="238"/>
      <c r="F136" s="239"/>
      <c r="G136" s="239"/>
      <c r="H136" s="240"/>
    </row>
    <row r="137" spans="1:9" x14ac:dyDescent="0.35">
      <c r="A137" s="34" t="s">
        <v>91</v>
      </c>
      <c r="B137" s="30" t="s">
        <v>100</v>
      </c>
      <c r="C137" s="30" t="s">
        <v>69</v>
      </c>
      <c r="D137" s="30" t="s">
        <v>8</v>
      </c>
      <c r="E137" s="34" t="s">
        <v>4</v>
      </c>
      <c r="F137" s="79">
        <v>825</v>
      </c>
      <c r="G137" s="79">
        <f>'1. ÜHIKHINNAD'!B5</f>
        <v>100</v>
      </c>
      <c r="H137" s="241">
        <f t="shared" ref="H137:H140" si="13">F137*G137</f>
        <v>82500</v>
      </c>
    </row>
    <row r="138" spans="1:9" x14ac:dyDescent="0.35">
      <c r="A138" s="34" t="s">
        <v>91</v>
      </c>
      <c r="B138" s="30" t="s">
        <v>100</v>
      </c>
      <c r="C138" s="30" t="s">
        <v>69</v>
      </c>
      <c r="D138" s="30" t="s">
        <v>127</v>
      </c>
      <c r="E138" s="34" t="s">
        <v>18</v>
      </c>
      <c r="F138" s="79">
        <v>10</v>
      </c>
      <c r="G138" s="79">
        <f>'1. ÜHIKHINNAD'!B9</f>
        <v>700</v>
      </c>
      <c r="H138" s="241">
        <f t="shared" si="13"/>
        <v>7000</v>
      </c>
    </row>
    <row r="139" spans="1:9" x14ac:dyDescent="0.35">
      <c r="A139" s="34" t="s">
        <v>91</v>
      </c>
      <c r="B139" s="30" t="s">
        <v>100</v>
      </c>
      <c r="C139" s="30" t="s">
        <v>66</v>
      </c>
      <c r="D139" s="30" t="s">
        <v>24</v>
      </c>
      <c r="E139" s="34" t="s">
        <v>4</v>
      </c>
      <c r="F139" s="79">
        <v>210</v>
      </c>
      <c r="G139" s="79">
        <f>'1. ÜHIKHINNAD'!B6</f>
        <v>150</v>
      </c>
      <c r="H139" s="241">
        <f t="shared" si="13"/>
        <v>31500</v>
      </c>
    </row>
    <row r="140" spans="1:9" x14ac:dyDescent="0.35">
      <c r="A140" s="34" t="s">
        <v>91</v>
      </c>
      <c r="B140" s="30" t="s">
        <v>100</v>
      </c>
      <c r="C140" s="30" t="s">
        <v>66</v>
      </c>
      <c r="D140" s="99" t="s">
        <v>33</v>
      </c>
      <c r="E140" s="34" t="s">
        <v>18</v>
      </c>
      <c r="F140" s="79">
        <v>9</v>
      </c>
      <c r="G140" s="79">
        <f>'1. ÜHIKHINNAD'!B10</f>
        <v>1000</v>
      </c>
      <c r="H140" s="241">
        <f t="shared" si="13"/>
        <v>9000</v>
      </c>
    </row>
    <row r="141" spans="1:9" x14ac:dyDescent="0.35">
      <c r="A141" s="34" t="s">
        <v>91</v>
      </c>
      <c r="B141" s="30" t="s">
        <v>100</v>
      </c>
      <c r="C141" s="30"/>
      <c r="D141" s="22" t="s">
        <v>141</v>
      </c>
      <c r="E141" s="36"/>
      <c r="F141" s="110"/>
      <c r="G141" s="110"/>
      <c r="H141" s="242">
        <f>SUM(H142:H145)</f>
        <v>185000</v>
      </c>
      <c r="I141" s="25" t="s">
        <v>128</v>
      </c>
    </row>
    <row r="142" spans="1:9" x14ac:dyDescent="0.35">
      <c r="A142" s="34" t="s">
        <v>91</v>
      </c>
      <c r="B142" s="30" t="s">
        <v>100</v>
      </c>
      <c r="C142" s="30" t="s">
        <v>65</v>
      </c>
      <c r="D142" s="173" t="s">
        <v>130</v>
      </c>
      <c r="E142" s="34" t="s">
        <v>18</v>
      </c>
      <c r="F142" s="79">
        <v>1</v>
      </c>
      <c r="G142" s="79">
        <v>80000</v>
      </c>
      <c r="H142" s="241">
        <f t="shared" ref="H142:H144" si="14">F142*G142</f>
        <v>80000</v>
      </c>
    </row>
    <row r="143" spans="1:9" x14ac:dyDescent="0.35">
      <c r="A143" s="34" t="s">
        <v>91</v>
      </c>
      <c r="B143" s="30" t="s">
        <v>100</v>
      </c>
      <c r="C143" s="30" t="s">
        <v>65</v>
      </c>
      <c r="D143" s="173" t="s">
        <v>131</v>
      </c>
      <c r="E143" s="34" t="s">
        <v>18</v>
      </c>
      <c r="F143" s="79">
        <v>1</v>
      </c>
      <c r="G143" s="79">
        <v>30000</v>
      </c>
      <c r="H143" s="241">
        <f t="shared" si="14"/>
        <v>30000</v>
      </c>
    </row>
    <row r="144" spans="1:9" x14ac:dyDescent="0.35">
      <c r="A144" s="34" t="s">
        <v>91</v>
      </c>
      <c r="B144" s="30" t="s">
        <v>100</v>
      </c>
      <c r="C144" s="30" t="s">
        <v>65</v>
      </c>
      <c r="D144" s="173" t="s">
        <v>17</v>
      </c>
      <c r="E144" s="34" t="s">
        <v>18</v>
      </c>
      <c r="F144" s="79">
        <v>1</v>
      </c>
      <c r="G144" s="79">
        <f>'1. ÜHIKHINNAD'!B16</f>
        <v>35000</v>
      </c>
      <c r="H144" s="241">
        <f t="shared" si="14"/>
        <v>35000</v>
      </c>
    </row>
    <row r="145" spans="1:9" x14ac:dyDescent="0.35">
      <c r="A145" s="34" t="s">
        <v>91</v>
      </c>
      <c r="B145" s="30" t="s">
        <v>100</v>
      </c>
      <c r="C145" s="30" t="s">
        <v>70</v>
      </c>
      <c r="D145" s="173" t="s">
        <v>142</v>
      </c>
      <c r="E145" s="34" t="s">
        <v>18</v>
      </c>
      <c r="F145" s="79">
        <v>1</v>
      </c>
      <c r="G145" s="79">
        <v>40000</v>
      </c>
      <c r="H145" s="241">
        <f>F145*G145</f>
        <v>40000</v>
      </c>
    </row>
    <row r="146" spans="1:9" x14ac:dyDescent="0.35">
      <c r="A146" s="234" t="s">
        <v>7</v>
      </c>
      <c r="B146" s="122"/>
      <c r="C146" s="122"/>
      <c r="D146" s="122"/>
      <c r="E146" s="235"/>
      <c r="F146" s="236"/>
      <c r="G146" s="224"/>
      <c r="H146" s="224">
        <f>SUM(H137:H141)</f>
        <v>315000</v>
      </c>
    </row>
    <row r="147" spans="1:9" x14ac:dyDescent="0.35">
      <c r="A147" s="237" t="s">
        <v>217</v>
      </c>
      <c r="B147" s="172"/>
      <c r="C147" s="172"/>
      <c r="D147" s="172"/>
      <c r="E147" s="238"/>
      <c r="F147" s="239"/>
      <c r="G147" s="239"/>
      <c r="H147" s="240"/>
    </row>
    <row r="148" spans="1:9" x14ac:dyDescent="0.35">
      <c r="A148" s="34" t="s">
        <v>91</v>
      </c>
      <c r="B148" s="30" t="s">
        <v>109</v>
      </c>
      <c r="C148" s="30" t="s">
        <v>69</v>
      </c>
      <c r="D148" s="30" t="s">
        <v>8</v>
      </c>
      <c r="E148" s="30" t="s">
        <v>4</v>
      </c>
      <c r="F148" s="165">
        <v>810</v>
      </c>
      <c r="G148" s="79">
        <f>'1. ÜHIKHINNAD'!B5</f>
        <v>100</v>
      </c>
      <c r="H148" s="241">
        <f t="shared" ref="H148:H154" si="15">F148*G148</f>
        <v>81000</v>
      </c>
    </row>
    <row r="149" spans="1:9" x14ac:dyDescent="0.35">
      <c r="A149" s="34" t="s">
        <v>91</v>
      </c>
      <c r="B149" s="30" t="s">
        <v>109</v>
      </c>
      <c r="C149" s="30" t="s">
        <v>69</v>
      </c>
      <c r="D149" s="174" t="s">
        <v>140</v>
      </c>
      <c r="E149" s="34" t="s">
        <v>4</v>
      </c>
      <c r="F149" s="79">
        <v>2145</v>
      </c>
      <c r="G149" s="79">
        <f>'1. ÜHIKHINNAD'!B5</f>
        <v>100</v>
      </c>
      <c r="H149" s="241">
        <f t="shared" si="15"/>
        <v>214500</v>
      </c>
    </row>
    <row r="150" spans="1:9" x14ac:dyDescent="0.35">
      <c r="A150" s="34" t="s">
        <v>91</v>
      </c>
      <c r="B150" s="30" t="s">
        <v>109</v>
      </c>
      <c r="C150" s="30" t="s">
        <v>69</v>
      </c>
      <c r="D150" s="174" t="s">
        <v>127</v>
      </c>
      <c r="E150" s="34" t="s">
        <v>18</v>
      </c>
      <c r="F150" s="79">
        <v>4</v>
      </c>
      <c r="G150" s="79">
        <f>'1. ÜHIKHINNAD'!B9</f>
        <v>700</v>
      </c>
      <c r="H150" s="241">
        <f t="shared" si="15"/>
        <v>2800</v>
      </c>
    </row>
    <row r="151" spans="1:9" x14ac:dyDescent="0.35">
      <c r="A151" s="34" t="s">
        <v>91</v>
      </c>
      <c r="B151" s="30" t="s">
        <v>109</v>
      </c>
      <c r="C151" s="30" t="s">
        <v>66</v>
      </c>
      <c r="D151" s="174" t="s">
        <v>24</v>
      </c>
      <c r="E151" s="34" t="s">
        <v>4</v>
      </c>
      <c r="F151" s="79">
        <v>265</v>
      </c>
      <c r="G151" s="79">
        <f>'1. ÜHIKHINNAD'!B6</f>
        <v>150</v>
      </c>
      <c r="H151" s="241">
        <f t="shared" si="15"/>
        <v>39750</v>
      </c>
    </row>
    <row r="152" spans="1:9" ht="15" customHeight="1" x14ac:dyDescent="0.35">
      <c r="A152" s="34" t="s">
        <v>91</v>
      </c>
      <c r="B152" s="30" t="s">
        <v>109</v>
      </c>
      <c r="C152" s="30" t="s">
        <v>66</v>
      </c>
      <c r="D152" s="174" t="s">
        <v>23</v>
      </c>
      <c r="E152" s="34" t="s">
        <v>4</v>
      </c>
      <c r="F152" s="79">
        <v>2015</v>
      </c>
      <c r="G152" s="79">
        <f>'1. ÜHIKHINNAD'!B6</f>
        <v>150</v>
      </c>
      <c r="H152" s="241">
        <f t="shared" si="15"/>
        <v>302250</v>
      </c>
    </row>
    <row r="153" spans="1:9" x14ac:dyDescent="0.35">
      <c r="A153" s="34" t="s">
        <v>91</v>
      </c>
      <c r="B153" s="30" t="s">
        <v>109</v>
      </c>
      <c r="C153" s="30" t="s">
        <v>66</v>
      </c>
      <c r="D153" s="99" t="s">
        <v>33</v>
      </c>
      <c r="E153" s="34" t="s">
        <v>18</v>
      </c>
      <c r="F153" s="79">
        <v>7</v>
      </c>
      <c r="G153" s="79">
        <f>'1. ÜHIKHINNAD'!B10</f>
        <v>1000</v>
      </c>
      <c r="H153" s="241">
        <f t="shared" si="15"/>
        <v>7000</v>
      </c>
    </row>
    <row r="154" spans="1:9" x14ac:dyDescent="0.35">
      <c r="A154" s="34" t="s">
        <v>91</v>
      </c>
      <c r="B154" s="30" t="s">
        <v>109</v>
      </c>
      <c r="C154" s="30" t="s">
        <v>66</v>
      </c>
      <c r="D154" s="174" t="s">
        <v>144</v>
      </c>
      <c r="E154" s="34" t="s">
        <v>4</v>
      </c>
      <c r="F154" s="79">
        <v>490</v>
      </c>
      <c r="G154" s="79">
        <f>'1. ÜHIKHINNAD'!B7</f>
        <v>100</v>
      </c>
      <c r="H154" s="241">
        <f t="shared" si="15"/>
        <v>49000</v>
      </c>
    </row>
    <row r="155" spans="1:9" ht="29" x14ac:dyDescent="0.35">
      <c r="A155" s="34" t="s">
        <v>91</v>
      </c>
      <c r="B155" s="30" t="s">
        <v>109</v>
      </c>
      <c r="C155" s="30" t="s">
        <v>65</v>
      </c>
      <c r="D155" s="174" t="s">
        <v>123</v>
      </c>
      <c r="E155" s="34" t="s">
        <v>18</v>
      </c>
      <c r="F155" s="79">
        <v>3</v>
      </c>
      <c r="G155" s="79">
        <f>'1. ÜHIKHINNAD'!B15</f>
        <v>33000</v>
      </c>
      <c r="H155" s="241">
        <f>F155*G155</f>
        <v>99000</v>
      </c>
    </row>
    <row r="156" spans="1:9" x14ac:dyDescent="0.35">
      <c r="A156" s="34" t="s">
        <v>91</v>
      </c>
      <c r="B156" s="30" t="s">
        <v>109</v>
      </c>
      <c r="C156" s="30"/>
      <c r="D156" s="23" t="s">
        <v>221</v>
      </c>
      <c r="E156" s="34"/>
      <c r="F156" s="79"/>
      <c r="G156" s="79"/>
      <c r="H156" s="242">
        <f>SUM(H157:H163)</f>
        <v>338000</v>
      </c>
      <c r="I156" s="25" t="s">
        <v>128</v>
      </c>
    </row>
    <row r="157" spans="1:9" x14ac:dyDescent="0.35">
      <c r="A157" s="34" t="s">
        <v>91</v>
      </c>
      <c r="B157" s="30" t="s">
        <v>109</v>
      </c>
      <c r="C157" s="30" t="s">
        <v>70</v>
      </c>
      <c r="D157" s="115" t="s">
        <v>135</v>
      </c>
      <c r="E157" s="34" t="s">
        <v>18</v>
      </c>
      <c r="F157" s="79">
        <v>1</v>
      </c>
      <c r="G157" s="79">
        <v>90000</v>
      </c>
      <c r="H157" s="241">
        <f>F157*G157</f>
        <v>90000</v>
      </c>
    </row>
    <row r="158" spans="1:9" x14ac:dyDescent="0.35">
      <c r="A158" s="34" t="s">
        <v>91</v>
      </c>
      <c r="B158" s="30" t="s">
        <v>109</v>
      </c>
      <c r="C158" s="30" t="s">
        <v>65</v>
      </c>
      <c r="D158" s="115" t="s">
        <v>130</v>
      </c>
      <c r="E158" s="34" t="s">
        <v>18</v>
      </c>
      <c r="F158" s="79">
        <v>1</v>
      </c>
      <c r="G158" s="79">
        <v>80000</v>
      </c>
      <c r="H158" s="241">
        <f t="shared" ref="H158:H163" si="16">F158*G158</f>
        <v>80000</v>
      </c>
      <c r="I158" s="21"/>
    </row>
    <row r="159" spans="1:9" x14ac:dyDescent="0.35">
      <c r="A159" s="34" t="s">
        <v>91</v>
      </c>
      <c r="B159" s="30" t="s">
        <v>109</v>
      </c>
      <c r="C159" s="30" t="s">
        <v>65</v>
      </c>
      <c r="D159" s="115" t="s">
        <v>131</v>
      </c>
      <c r="E159" s="34" t="s">
        <v>18</v>
      </c>
      <c r="F159" s="79">
        <v>1</v>
      </c>
      <c r="G159" s="79">
        <v>30000</v>
      </c>
      <c r="H159" s="241">
        <f t="shared" si="16"/>
        <v>30000</v>
      </c>
    </row>
    <row r="160" spans="1:9" x14ac:dyDescent="0.35">
      <c r="A160" s="34" t="s">
        <v>91</v>
      </c>
      <c r="B160" s="30" t="s">
        <v>109</v>
      </c>
      <c r="C160" s="30" t="s">
        <v>70</v>
      </c>
      <c r="D160" s="115" t="s">
        <v>134</v>
      </c>
      <c r="E160" s="34" t="s">
        <v>18</v>
      </c>
      <c r="F160" s="79">
        <v>1</v>
      </c>
      <c r="G160" s="79">
        <v>30000</v>
      </c>
      <c r="H160" s="241">
        <f t="shared" si="16"/>
        <v>30000</v>
      </c>
    </row>
    <row r="161" spans="1:10" x14ac:dyDescent="0.35">
      <c r="A161" s="34" t="s">
        <v>91</v>
      </c>
      <c r="B161" s="30" t="s">
        <v>109</v>
      </c>
      <c r="C161" s="30" t="s">
        <v>70</v>
      </c>
      <c r="D161" s="115" t="s">
        <v>155</v>
      </c>
      <c r="E161" s="34" t="s">
        <v>18</v>
      </c>
      <c r="F161" s="79">
        <v>1</v>
      </c>
      <c r="G161" s="79">
        <v>15000</v>
      </c>
      <c r="H161" s="241">
        <f t="shared" si="16"/>
        <v>15000</v>
      </c>
    </row>
    <row r="162" spans="1:10" ht="29" x14ac:dyDescent="0.35">
      <c r="A162" s="34" t="s">
        <v>91</v>
      </c>
      <c r="B162" s="30" t="s">
        <v>109</v>
      </c>
      <c r="C162" s="30" t="s">
        <v>69</v>
      </c>
      <c r="D162" s="243" t="s">
        <v>145</v>
      </c>
      <c r="E162" s="34" t="s">
        <v>4</v>
      </c>
      <c r="F162" s="79">
        <v>630</v>
      </c>
      <c r="G162" s="79">
        <f>'1. ÜHIKHINNAD'!B5</f>
        <v>100</v>
      </c>
      <c r="H162" s="241">
        <f t="shared" si="16"/>
        <v>63000</v>
      </c>
    </row>
    <row r="163" spans="1:10" x14ac:dyDescent="0.35">
      <c r="A163" s="34" t="s">
        <v>91</v>
      </c>
      <c r="B163" s="30" t="s">
        <v>109</v>
      </c>
      <c r="C163" s="30" t="s">
        <v>70</v>
      </c>
      <c r="D163" s="243" t="s">
        <v>143</v>
      </c>
      <c r="E163" s="34" t="s">
        <v>18</v>
      </c>
      <c r="F163" s="79">
        <v>1</v>
      </c>
      <c r="G163" s="79">
        <v>30000</v>
      </c>
      <c r="H163" s="241">
        <f t="shared" si="16"/>
        <v>30000</v>
      </c>
    </row>
    <row r="164" spans="1:10" x14ac:dyDescent="0.35">
      <c r="A164" s="93" t="s">
        <v>7</v>
      </c>
      <c r="B164" s="40"/>
      <c r="C164" s="40"/>
      <c r="D164" s="40"/>
      <c r="E164" s="94"/>
      <c r="F164" s="202"/>
      <c r="G164" s="203"/>
      <c r="H164" s="203">
        <f>SUM(H148:H156)</f>
        <v>1133300</v>
      </c>
    </row>
    <row r="165" spans="1:10" x14ac:dyDescent="0.35">
      <c r="A165" s="93" t="s">
        <v>71</v>
      </c>
      <c r="B165" s="40"/>
      <c r="C165" s="40"/>
      <c r="D165" s="40"/>
      <c r="E165" s="94"/>
      <c r="F165" s="202"/>
      <c r="G165" s="203"/>
      <c r="H165" s="203">
        <f>H19+H30+H39+H42+H59+H73+H86+H95+H102+H111+H126+H135+H146+H164</f>
        <v>6891850</v>
      </c>
    </row>
    <row r="167" spans="1:10" x14ac:dyDescent="0.35">
      <c r="A167" s="146" t="s">
        <v>126</v>
      </c>
      <c r="B167" s="131"/>
      <c r="C167" s="131"/>
      <c r="D167" s="131"/>
      <c r="E167" s="131"/>
      <c r="F167" s="131"/>
      <c r="G167" s="131"/>
      <c r="H167" s="147"/>
      <c r="J167" s="13"/>
    </row>
    <row r="168" spans="1:10" x14ac:dyDescent="0.35">
      <c r="A168" s="148" t="s">
        <v>256</v>
      </c>
      <c r="B168" s="149"/>
      <c r="C168" s="149"/>
      <c r="D168" s="149"/>
      <c r="E168" s="149"/>
      <c r="F168" s="149"/>
      <c r="G168" s="149"/>
      <c r="H168" s="150"/>
      <c r="J168" s="13"/>
    </row>
    <row r="169" spans="1:10" x14ac:dyDescent="0.35">
      <c r="A169" s="84" t="s">
        <v>91</v>
      </c>
      <c r="B169" s="248" t="s">
        <v>112</v>
      </c>
      <c r="C169" s="247" t="s">
        <v>69</v>
      </c>
      <c r="D169" s="270" t="s">
        <v>259</v>
      </c>
      <c r="E169" s="84" t="s">
        <v>4</v>
      </c>
      <c r="F169" s="84">
        <v>2111</v>
      </c>
      <c r="G169" s="84">
        <v>80</v>
      </c>
      <c r="H169" s="84">
        <f>F169*G169</f>
        <v>168880</v>
      </c>
      <c r="J169" s="13"/>
    </row>
    <row r="170" spans="1:10" x14ac:dyDescent="0.35">
      <c r="A170" s="84" t="s">
        <v>91</v>
      </c>
      <c r="B170" s="248" t="s">
        <v>112</v>
      </c>
      <c r="C170" s="247" t="s">
        <v>69</v>
      </c>
      <c r="D170" s="270" t="s">
        <v>261</v>
      </c>
      <c r="E170" s="265" t="s">
        <v>4</v>
      </c>
      <c r="F170" s="84">
        <v>1638</v>
      </c>
      <c r="G170" s="84">
        <v>10</v>
      </c>
      <c r="H170" s="84">
        <f>F170*G170</f>
        <v>16380</v>
      </c>
      <c r="J170" s="13"/>
    </row>
    <row r="171" spans="1:10" x14ac:dyDescent="0.35">
      <c r="A171" s="84" t="s">
        <v>91</v>
      </c>
      <c r="B171" s="248" t="s">
        <v>112</v>
      </c>
      <c r="C171" s="84" t="s">
        <v>66</v>
      </c>
      <c r="D171" s="271" t="s">
        <v>260</v>
      </c>
      <c r="E171" s="248" t="s">
        <v>4</v>
      </c>
      <c r="F171" s="84">
        <v>1165</v>
      </c>
      <c r="G171" s="84">
        <v>130</v>
      </c>
      <c r="H171" s="84">
        <f t="shared" ref="H171:H178" si="17">F171*G171</f>
        <v>151450</v>
      </c>
      <c r="J171" s="13"/>
    </row>
    <row r="172" spans="1:10" x14ac:dyDescent="0.35">
      <c r="A172" s="84" t="s">
        <v>91</v>
      </c>
      <c r="B172" s="248" t="s">
        <v>112</v>
      </c>
      <c r="C172" s="84" t="s">
        <v>66</v>
      </c>
      <c r="D172" s="271" t="s">
        <v>262</v>
      </c>
      <c r="E172" s="268" t="s">
        <v>4</v>
      </c>
      <c r="F172" s="266">
        <v>694</v>
      </c>
      <c r="G172" s="266">
        <v>10</v>
      </c>
      <c r="H172" s="84">
        <f t="shared" si="17"/>
        <v>6940</v>
      </c>
      <c r="J172" s="13"/>
    </row>
    <row r="173" spans="1:10" ht="29" x14ac:dyDescent="0.35">
      <c r="A173" s="84" t="s">
        <v>91</v>
      </c>
      <c r="B173" s="248" t="s">
        <v>112</v>
      </c>
      <c r="C173" s="265" t="s">
        <v>270</v>
      </c>
      <c r="D173" s="272" t="s">
        <v>271</v>
      </c>
      <c r="E173" s="268" t="s">
        <v>4</v>
      </c>
      <c r="F173" s="266">
        <v>692</v>
      </c>
      <c r="G173" s="266">
        <v>140</v>
      </c>
      <c r="H173" s="84">
        <f>F173*G173</f>
        <v>96880</v>
      </c>
      <c r="J173" s="13"/>
    </row>
    <row r="174" spans="1:10" x14ac:dyDescent="0.35">
      <c r="A174" s="84" t="s">
        <v>91</v>
      </c>
      <c r="B174" s="248" t="s">
        <v>112</v>
      </c>
      <c r="C174" s="265" t="s">
        <v>270</v>
      </c>
      <c r="D174" s="271" t="s">
        <v>263</v>
      </c>
      <c r="E174" s="268" t="s">
        <v>18</v>
      </c>
      <c r="F174" s="266">
        <v>1</v>
      </c>
      <c r="G174" s="266">
        <v>19000</v>
      </c>
      <c r="H174" s="84">
        <f>F174*G174</f>
        <v>19000</v>
      </c>
      <c r="J174" s="13"/>
    </row>
    <row r="175" spans="1:10" ht="29" x14ac:dyDescent="0.35">
      <c r="A175" s="84" t="s">
        <v>91</v>
      </c>
      <c r="B175" s="248" t="s">
        <v>112</v>
      </c>
      <c r="C175" s="265" t="s">
        <v>270</v>
      </c>
      <c r="D175" s="271" t="s">
        <v>264</v>
      </c>
      <c r="E175" s="268" t="s">
        <v>18</v>
      </c>
      <c r="F175" s="266">
        <v>1</v>
      </c>
      <c r="G175" s="266">
        <v>14000</v>
      </c>
      <c r="H175" s="84">
        <f>F175*G175</f>
        <v>14000</v>
      </c>
      <c r="J175" s="13"/>
    </row>
    <row r="176" spans="1:10" ht="29" x14ac:dyDescent="0.35">
      <c r="A176" s="84" t="s">
        <v>91</v>
      </c>
      <c r="B176" s="248" t="s">
        <v>112</v>
      </c>
      <c r="C176" s="265" t="s">
        <v>270</v>
      </c>
      <c r="D176" s="271" t="s">
        <v>265</v>
      </c>
      <c r="E176" s="268" t="s">
        <v>18</v>
      </c>
      <c r="F176" s="266">
        <v>1</v>
      </c>
      <c r="G176" s="266">
        <v>18600</v>
      </c>
      <c r="H176" s="84">
        <f>F176*G176</f>
        <v>18600</v>
      </c>
      <c r="J176" s="13"/>
    </row>
    <row r="177" spans="1:11" x14ac:dyDescent="0.35">
      <c r="A177" s="84" t="s">
        <v>91</v>
      </c>
      <c r="B177" s="248" t="s">
        <v>112</v>
      </c>
      <c r="C177" s="265" t="s">
        <v>270</v>
      </c>
      <c r="D177" s="271" t="s">
        <v>266</v>
      </c>
      <c r="E177" s="268" t="s">
        <v>4</v>
      </c>
      <c r="F177" s="266">
        <v>541</v>
      </c>
      <c r="G177" s="266">
        <v>10</v>
      </c>
      <c r="H177" s="84">
        <f>F177*G177</f>
        <v>5410</v>
      </c>
      <c r="J177" s="13"/>
    </row>
    <row r="178" spans="1:11" ht="29" x14ac:dyDescent="0.35">
      <c r="A178" s="84" t="s">
        <v>91</v>
      </c>
      <c r="B178" s="248" t="s">
        <v>112</v>
      </c>
      <c r="C178" s="269" t="s">
        <v>255</v>
      </c>
      <c r="D178" s="254" t="s">
        <v>254</v>
      </c>
      <c r="E178" s="253" t="s">
        <v>18</v>
      </c>
      <c r="F178" s="88">
        <v>42376</v>
      </c>
      <c r="G178" s="123">
        <v>1</v>
      </c>
      <c r="H178" s="84">
        <f t="shared" si="17"/>
        <v>42376</v>
      </c>
      <c r="I178" s="61"/>
      <c r="K178" s="13"/>
    </row>
    <row r="179" spans="1:11" x14ac:dyDescent="0.35">
      <c r="A179" s="93" t="s">
        <v>7</v>
      </c>
      <c r="B179" s="248"/>
      <c r="C179" s="34"/>
      <c r="D179" s="34"/>
      <c r="E179" s="34"/>
      <c r="F179" s="34"/>
      <c r="G179" s="34"/>
      <c r="H179" s="36">
        <f>SUM(H169:H178)</f>
        <v>539916</v>
      </c>
      <c r="J179" s="13"/>
    </row>
    <row r="182" spans="1:11" x14ac:dyDescent="0.35">
      <c r="A182" s="25" t="s">
        <v>16</v>
      </c>
    </row>
    <row r="183" spans="1:11" x14ac:dyDescent="0.35">
      <c r="A183" s="267" t="s">
        <v>268</v>
      </c>
    </row>
    <row r="184" spans="1:11" x14ac:dyDescent="0.35">
      <c r="A184" s="267" t="s">
        <v>269</v>
      </c>
    </row>
  </sheetData>
  <autoFilter ref="A3:I165" xr:uid="{3C7937E4-70D6-411C-9FBF-CC3BDCCF8F1E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1"/>
  <sheetViews>
    <sheetView zoomScaleNormal="100" workbookViewId="0">
      <pane ySplit="3" topLeftCell="A94" activePane="bottomLeft" state="frozen"/>
      <selection pane="bottomLeft" activeCell="E6" sqref="E6"/>
    </sheetView>
  </sheetViews>
  <sheetFormatPr defaultRowHeight="13" x14ac:dyDescent="0.3"/>
  <cols>
    <col min="1" max="1" width="11.08984375" style="26" customWidth="1"/>
    <col min="2" max="2" width="10.81640625" style="26" customWidth="1"/>
    <col min="3" max="3" width="16" style="26" customWidth="1"/>
    <col min="4" max="4" width="51.54296875" style="26" customWidth="1"/>
    <col min="5" max="6" width="8.7265625" style="26"/>
    <col min="7" max="7" width="13.7265625" style="26" customWidth="1"/>
    <col min="8" max="8" width="13.54296875" style="26" customWidth="1"/>
    <col min="9" max="9" width="37.81640625" style="26" customWidth="1"/>
    <col min="10" max="10" width="9" style="52" bestFit="1" customWidth="1"/>
    <col min="11" max="16" width="8.7265625" style="26"/>
    <col min="17" max="17" width="14.54296875" style="26" customWidth="1"/>
    <col min="18" max="16384" width="8.7265625" style="26"/>
  </cols>
  <sheetData>
    <row r="1" spans="1:10" ht="15.5" x14ac:dyDescent="0.35">
      <c r="A1" s="63" t="s">
        <v>114</v>
      </c>
    </row>
    <row r="3" spans="1:10" s="25" customFormat="1" ht="14.5" x14ac:dyDescent="0.35">
      <c r="A3" s="29" t="s">
        <v>34</v>
      </c>
      <c r="B3" s="29" t="s">
        <v>15</v>
      </c>
      <c r="C3" s="29" t="s">
        <v>35</v>
      </c>
      <c r="D3" s="64" t="s">
        <v>6</v>
      </c>
      <c r="E3" s="64" t="s">
        <v>0</v>
      </c>
      <c r="F3" s="64" t="s">
        <v>1</v>
      </c>
      <c r="G3" s="64" t="s">
        <v>2</v>
      </c>
      <c r="H3" s="64" t="s">
        <v>3</v>
      </c>
      <c r="I3" s="25" t="s">
        <v>84</v>
      </c>
      <c r="J3" s="13"/>
    </row>
    <row r="4" spans="1:10" s="25" customFormat="1" ht="14.5" customHeight="1" x14ac:dyDescent="0.35">
      <c r="A4" s="65" t="s">
        <v>209</v>
      </c>
      <c r="B4" s="66"/>
      <c r="C4" s="66"/>
      <c r="D4" s="66"/>
      <c r="E4" s="66"/>
      <c r="F4" s="66"/>
      <c r="G4" s="66"/>
      <c r="H4" s="67"/>
      <c r="J4" s="13"/>
    </row>
    <row r="5" spans="1:10" s="25" customFormat="1" ht="14.5" x14ac:dyDescent="0.35">
      <c r="A5" s="68" t="s">
        <v>91</v>
      </c>
      <c r="B5" s="68" t="s">
        <v>112</v>
      </c>
      <c r="C5" s="30" t="s">
        <v>66</v>
      </c>
      <c r="D5" s="69" t="s">
        <v>31</v>
      </c>
      <c r="E5" s="69" t="s">
        <v>4</v>
      </c>
      <c r="F5" s="69">
        <v>80</v>
      </c>
      <c r="G5" s="69">
        <f>'1. ÜHIKHINNAD'!B6</f>
        <v>150</v>
      </c>
      <c r="H5" s="69">
        <f>F5*G5</f>
        <v>12000</v>
      </c>
      <c r="J5" s="13"/>
    </row>
    <row r="6" spans="1:10" s="25" customFormat="1" ht="14.5" x14ac:dyDescent="0.35">
      <c r="A6" s="68" t="s">
        <v>91</v>
      </c>
      <c r="B6" s="68" t="s">
        <v>112</v>
      </c>
      <c r="C6" s="30" t="s">
        <v>66</v>
      </c>
      <c r="D6" s="69" t="s">
        <v>30</v>
      </c>
      <c r="E6" s="69" t="s">
        <v>4</v>
      </c>
      <c r="F6" s="69">
        <v>770</v>
      </c>
      <c r="G6" s="69">
        <f>'1. ÜHIKHINNAD'!B6</f>
        <v>150</v>
      </c>
      <c r="H6" s="69">
        <f>F6*G6</f>
        <v>115500</v>
      </c>
      <c r="J6" s="13"/>
    </row>
    <row r="7" spans="1:10" s="25" customFormat="1" ht="14.5" x14ac:dyDescent="0.35">
      <c r="A7" s="68" t="s">
        <v>91</v>
      </c>
      <c r="B7" s="68" t="s">
        <v>112</v>
      </c>
      <c r="C7" s="30" t="s">
        <v>66</v>
      </c>
      <c r="D7" s="69" t="s">
        <v>33</v>
      </c>
      <c r="E7" s="69" t="s">
        <v>18</v>
      </c>
      <c r="F7" s="70">
        <v>2</v>
      </c>
      <c r="G7" s="69">
        <f>'1. ÜHIKHINNAD'!B10</f>
        <v>1000</v>
      </c>
      <c r="H7" s="69">
        <f>F7*G7</f>
        <v>2000</v>
      </c>
      <c r="J7" s="13"/>
    </row>
    <row r="8" spans="1:10" s="25" customFormat="1" ht="14.5" customHeight="1" x14ac:dyDescent="0.35">
      <c r="A8" s="71" t="s">
        <v>7</v>
      </c>
      <c r="B8" s="72"/>
      <c r="C8" s="72"/>
      <c r="D8" s="72"/>
      <c r="E8" s="72"/>
      <c r="F8" s="72"/>
      <c r="G8" s="73"/>
      <c r="H8" s="74">
        <f>SUM(H5:H7)</f>
        <v>129500</v>
      </c>
      <c r="J8" s="13"/>
    </row>
    <row r="9" spans="1:10" s="25" customFormat="1" ht="14.5" customHeight="1" x14ac:dyDescent="0.35">
      <c r="A9" s="75" t="s">
        <v>210</v>
      </c>
      <c r="B9" s="76"/>
      <c r="C9" s="76"/>
      <c r="D9" s="76"/>
      <c r="E9" s="76"/>
      <c r="F9" s="76"/>
      <c r="G9" s="76"/>
      <c r="H9" s="77"/>
      <c r="J9" s="13"/>
    </row>
    <row r="10" spans="1:10" s="25" customFormat="1" ht="14.5" x14ac:dyDescent="0.35">
      <c r="A10" s="69" t="s">
        <v>91</v>
      </c>
      <c r="B10" s="69" t="s">
        <v>103</v>
      </c>
      <c r="C10" s="69" t="s">
        <v>66</v>
      </c>
      <c r="D10" s="31" t="s">
        <v>30</v>
      </c>
      <c r="E10" s="69" t="s">
        <v>4</v>
      </c>
      <c r="F10" s="69">
        <v>1560</v>
      </c>
      <c r="G10" s="34">
        <f>'1. ÜHIKHINNAD'!B6</f>
        <v>150</v>
      </c>
      <c r="H10" s="69">
        <f>F10*G10</f>
        <v>234000</v>
      </c>
      <c r="I10" s="21"/>
      <c r="J10" s="13"/>
    </row>
    <row r="11" spans="1:10" s="25" customFormat="1" ht="29" x14ac:dyDescent="0.35">
      <c r="A11" s="69" t="s">
        <v>91</v>
      </c>
      <c r="B11" s="69" t="s">
        <v>103</v>
      </c>
      <c r="C11" s="69" t="s">
        <v>65</v>
      </c>
      <c r="D11" s="31" t="s">
        <v>117</v>
      </c>
      <c r="E11" s="69" t="s">
        <v>18</v>
      </c>
      <c r="F11" s="78">
        <v>1</v>
      </c>
      <c r="G11" s="79">
        <f>'1. ÜHIKHINNAD'!B19</f>
        <v>14000</v>
      </c>
      <c r="H11" s="78">
        <f>F11*G11</f>
        <v>14000</v>
      </c>
      <c r="I11" s="21"/>
      <c r="J11" s="13"/>
    </row>
    <row r="12" spans="1:10" s="25" customFormat="1" ht="14.5" customHeight="1" x14ac:dyDescent="0.35">
      <c r="A12" s="80" t="s">
        <v>7</v>
      </c>
      <c r="B12" s="81"/>
      <c r="C12" s="81"/>
      <c r="D12" s="81"/>
      <c r="E12" s="81"/>
      <c r="F12" s="81"/>
      <c r="G12" s="81"/>
      <c r="H12" s="74">
        <f>SUM(H10:H11)</f>
        <v>248000</v>
      </c>
      <c r="J12" s="13"/>
    </row>
    <row r="13" spans="1:10" s="25" customFormat="1" ht="14.5" customHeight="1" x14ac:dyDescent="0.35">
      <c r="A13" s="65" t="s">
        <v>211</v>
      </c>
      <c r="B13" s="66"/>
      <c r="C13" s="66"/>
      <c r="D13" s="66"/>
      <c r="E13" s="66"/>
      <c r="F13" s="66"/>
      <c r="G13" s="66"/>
      <c r="H13" s="67"/>
      <c r="J13" s="13"/>
    </row>
    <row r="14" spans="1:10" s="25" customFormat="1" ht="14.5" customHeight="1" x14ac:dyDescent="0.35">
      <c r="A14" s="30" t="s">
        <v>91</v>
      </c>
      <c r="B14" s="30" t="s">
        <v>108</v>
      </c>
      <c r="C14" s="82"/>
      <c r="D14" s="83" t="s">
        <v>160</v>
      </c>
      <c r="E14" s="82"/>
      <c r="F14" s="82"/>
      <c r="G14" s="82"/>
      <c r="H14" s="82"/>
      <c r="J14" s="13"/>
    </row>
    <row r="15" spans="1:10" s="25" customFormat="1" ht="14.5" x14ac:dyDescent="0.35">
      <c r="A15" s="30" t="s">
        <v>91</v>
      </c>
      <c r="B15" s="30" t="s">
        <v>108</v>
      </c>
      <c r="C15" s="84" t="s">
        <v>68</v>
      </c>
      <c r="D15" s="85" t="s">
        <v>187</v>
      </c>
      <c r="E15" s="84" t="s">
        <v>18</v>
      </c>
      <c r="F15" s="84">
        <v>1</v>
      </c>
      <c r="G15" s="84">
        <v>40000</v>
      </c>
      <c r="H15" s="84">
        <f>F15*G15</f>
        <v>40000</v>
      </c>
      <c r="J15" s="13"/>
    </row>
    <row r="16" spans="1:10" s="25" customFormat="1" ht="14.5" x14ac:dyDescent="0.35">
      <c r="A16" s="30"/>
      <c r="B16" s="30"/>
      <c r="C16" s="84" t="s">
        <v>68</v>
      </c>
      <c r="D16" s="85" t="s">
        <v>163</v>
      </c>
      <c r="E16" s="84" t="s">
        <v>18</v>
      </c>
      <c r="F16" s="84">
        <v>1</v>
      </c>
      <c r="G16" s="84">
        <v>20000</v>
      </c>
      <c r="H16" s="84">
        <f>F16*G16</f>
        <v>20000</v>
      </c>
      <c r="J16" s="13"/>
    </row>
    <row r="17" spans="1:10" s="25" customFormat="1" ht="14.5" customHeight="1" x14ac:dyDescent="0.35">
      <c r="A17" s="30" t="s">
        <v>91</v>
      </c>
      <c r="B17" s="30" t="s">
        <v>108</v>
      </c>
      <c r="C17" s="84" t="s">
        <v>67</v>
      </c>
      <c r="D17" s="83" t="s">
        <v>242</v>
      </c>
      <c r="E17" s="84" t="s">
        <v>18</v>
      </c>
      <c r="F17" s="84">
        <v>1</v>
      </c>
      <c r="G17" s="84">
        <v>30000</v>
      </c>
      <c r="H17" s="84">
        <f t="shared" ref="H17" si="0">F17*G17</f>
        <v>30000</v>
      </c>
      <c r="I17" s="25" t="s">
        <v>223</v>
      </c>
      <c r="J17" s="13"/>
    </row>
    <row r="18" spans="1:10" s="25" customFormat="1" ht="14.5" customHeight="1" x14ac:dyDescent="0.35">
      <c r="A18" s="30" t="s">
        <v>91</v>
      </c>
      <c r="B18" s="30" t="s">
        <v>108</v>
      </c>
      <c r="C18" s="82"/>
      <c r="D18" s="86" t="s">
        <v>162</v>
      </c>
      <c r="E18" s="82"/>
      <c r="F18" s="82"/>
      <c r="G18" s="82"/>
      <c r="H18" s="82">
        <f>SUM(H15:H17)</f>
        <v>90000</v>
      </c>
      <c r="J18" s="13"/>
    </row>
    <row r="19" spans="1:10" s="25" customFormat="1" ht="14.5" x14ac:dyDescent="0.35">
      <c r="A19" s="30" t="s">
        <v>91</v>
      </c>
      <c r="B19" s="30" t="s">
        <v>108</v>
      </c>
      <c r="C19" s="30" t="s">
        <v>69</v>
      </c>
      <c r="D19" s="87" t="s">
        <v>32</v>
      </c>
      <c r="E19" s="88" t="s">
        <v>4</v>
      </c>
      <c r="F19" s="88">
        <v>3520</v>
      </c>
      <c r="G19" s="88">
        <f>'1. ÜHIKHINNAD'!B5</f>
        <v>100</v>
      </c>
      <c r="H19" s="88">
        <f t="shared" ref="H19:H32" si="1">F19*G19</f>
        <v>352000</v>
      </c>
      <c r="J19" s="13"/>
    </row>
    <row r="20" spans="1:10" s="25" customFormat="1" ht="14.5" x14ac:dyDescent="0.35">
      <c r="A20" s="30" t="s">
        <v>91</v>
      </c>
      <c r="B20" s="30" t="s">
        <v>108</v>
      </c>
      <c r="C20" s="30" t="s">
        <v>69</v>
      </c>
      <c r="D20" s="87" t="s">
        <v>28</v>
      </c>
      <c r="E20" s="88" t="s">
        <v>4</v>
      </c>
      <c r="F20" s="88">
        <v>145</v>
      </c>
      <c r="G20" s="88">
        <f>'1. ÜHIKHINNAD'!B5</f>
        <v>100</v>
      </c>
      <c r="H20" s="88">
        <f t="shared" si="1"/>
        <v>14500</v>
      </c>
      <c r="J20" s="13"/>
    </row>
    <row r="21" spans="1:10" s="25" customFormat="1" ht="14.5" x14ac:dyDescent="0.35">
      <c r="A21" s="30" t="s">
        <v>91</v>
      </c>
      <c r="B21" s="30" t="s">
        <v>108</v>
      </c>
      <c r="C21" s="30" t="s">
        <v>69</v>
      </c>
      <c r="D21" s="87" t="s">
        <v>127</v>
      </c>
      <c r="E21" s="88" t="s">
        <v>18</v>
      </c>
      <c r="F21" s="88">
        <v>62</v>
      </c>
      <c r="G21" s="88">
        <f>'1. ÜHIKHINNAD'!B9</f>
        <v>700</v>
      </c>
      <c r="H21" s="88">
        <f t="shared" si="1"/>
        <v>43400</v>
      </c>
      <c r="J21" s="13"/>
    </row>
    <row r="22" spans="1:10" s="25" customFormat="1" ht="14.5" x14ac:dyDescent="0.35">
      <c r="A22" s="30" t="s">
        <v>91</v>
      </c>
      <c r="B22" s="30" t="s">
        <v>108</v>
      </c>
      <c r="C22" s="30" t="s">
        <v>66</v>
      </c>
      <c r="D22" s="87" t="s">
        <v>24</v>
      </c>
      <c r="E22" s="88" t="s">
        <v>4</v>
      </c>
      <c r="F22" s="88">
        <v>3010</v>
      </c>
      <c r="G22" s="88">
        <f>'1. ÜHIKHINNAD'!B6</f>
        <v>150</v>
      </c>
      <c r="H22" s="88">
        <f>F22*G22</f>
        <v>451500</v>
      </c>
      <c r="J22" s="13"/>
    </row>
    <row r="23" spans="1:10" s="25" customFormat="1" ht="14.5" x14ac:dyDescent="0.35">
      <c r="A23" s="30" t="s">
        <v>91</v>
      </c>
      <c r="B23" s="30" t="s">
        <v>108</v>
      </c>
      <c r="C23" s="30" t="s">
        <v>66</v>
      </c>
      <c r="D23" s="87" t="s">
        <v>146</v>
      </c>
      <c r="E23" s="88" t="s">
        <v>18</v>
      </c>
      <c r="F23" s="88">
        <v>70</v>
      </c>
      <c r="G23" s="88">
        <f>'1. ÜHIKHINNAD'!B10</f>
        <v>1000</v>
      </c>
      <c r="H23" s="88">
        <f t="shared" si="1"/>
        <v>70000</v>
      </c>
      <c r="J23" s="13"/>
    </row>
    <row r="24" spans="1:10" s="25" customFormat="1" ht="14.5" x14ac:dyDescent="0.35">
      <c r="A24" s="30" t="s">
        <v>91</v>
      </c>
      <c r="B24" s="30" t="s">
        <v>108</v>
      </c>
      <c r="C24" s="30" t="s">
        <v>66</v>
      </c>
      <c r="D24" s="34" t="s">
        <v>21</v>
      </c>
      <c r="E24" s="34" t="s">
        <v>4</v>
      </c>
      <c r="F24" s="34">
        <v>110</v>
      </c>
      <c r="G24" s="34">
        <f>'1. ÜHIKHINNAD'!B7</f>
        <v>100</v>
      </c>
      <c r="H24" s="88">
        <f t="shared" si="1"/>
        <v>11000</v>
      </c>
      <c r="J24" s="13"/>
    </row>
    <row r="25" spans="1:10" s="25" customFormat="1" ht="14.5" x14ac:dyDescent="0.35">
      <c r="A25" s="30" t="s">
        <v>91</v>
      </c>
      <c r="B25" s="30" t="s">
        <v>108</v>
      </c>
      <c r="C25" s="30" t="s">
        <v>65</v>
      </c>
      <c r="D25" s="34" t="s">
        <v>27</v>
      </c>
      <c r="E25" s="34" t="s">
        <v>18</v>
      </c>
      <c r="F25" s="34">
        <v>1</v>
      </c>
      <c r="G25" s="34">
        <f>'1. ÜHIKHINNAD'!B15</f>
        <v>33000</v>
      </c>
      <c r="H25" s="88">
        <f t="shared" si="1"/>
        <v>33000</v>
      </c>
      <c r="J25" s="13"/>
    </row>
    <row r="26" spans="1:10" s="25" customFormat="1" ht="14.5" x14ac:dyDescent="0.35">
      <c r="A26" s="30" t="s">
        <v>91</v>
      </c>
      <c r="B26" s="30" t="s">
        <v>108</v>
      </c>
      <c r="C26" s="30"/>
      <c r="D26" s="89" t="s">
        <v>147</v>
      </c>
      <c r="E26" s="43"/>
      <c r="F26" s="43"/>
      <c r="G26" s="43"/>
      <c r="H26" s="36">
        <f>SUM(H27:H32)</f>
        <v>358000</v>
      </c>
      <c r="I26" s="25" t="s">
        <v>148</v>
      </c>
      <c r="J26" s="13"/>
    </row>
    <row r="27" spans="1:10" s="25" customFormat="1" ht="14.5" x14ac:dyDescent="0.35">
      <c r="A27" s="30" t="s">
        <v>91</v>
      </c>
      <c r="B27" s="30" t="s">
        <v>108</v>
      </c>
      <c r="C27" s="30" t="s">
        <v>65</v>
      </c>
      <c r="D27" s="90" t="s">
        <v>135</v>
      </c>
      <c r="E27" s="43" t="s">
        <v>18</v>
      </c>
      <c r="F27" s="43">
        <v>1</v>
      </c>
      <c r="G27" s="91">
        <v>180000</v>
      </c>
      <c r="H27" s="69">
        <f t="shared" si="1"/>
        <v>180000</v>
      </c>
      <c r="I27" s="21"/>
      <c r="J27" s="13"/>
    </row>
    <row r="28" spans="1:10" s="25" customFormat="1" ht="14.5" x14ac:dyDescent="0.35">
      <c r="A28" s="30" t="s">
        <v>91</v>
      </c>
      <c r="B28" s="30" t="s">
        <v>108</v>
      </c>
      <c r="C28" s="40" t="s">
        <v>70</v>
      </c>
      <c r="D28" s="90" t="s">
        <v>130</v>
      </c>
      <c r="E28" s="43" t="s">
        <v>18</v>
      </c>
      <c r="F28" s="43">
        <v>1</v>
      </c>
      <c r="G28" s="91">
        <v>80000</v>
      </c>
      <c r="H28" s="69">
        <f t="shared" si="1"/>
        <v>80000</v>
      </c>
      <c r="J28" s="13"/>
    </row>
    <row r="29" spans="1:10" s="25" customFormat="1" ht="14.5" x14ac:dyDescent="0.35">
      <c r="A29" s="30" t="s">
        <v>91</v>
      </c>
      <c r="B29" s="30" t="s">
        <v>108</v>
      </c>
      <c r="C29" s="40" t="s">
        <v>70</v>
      </c>
      <c r="D29" s="90" t="s">
        <v>131</v>
      </c>
      <c r="E29" s="43" t="s">
        <v>18</v>
      </c>
      <c r="F29" s="43">
        <v>1</v>
      </c>
      <c r="G29" s="91">
        <v>30000</v>
      </c>
      <c r="H29" s="69">
        <f t="shared" si="1"/>
        <v>30000</v>
      </c>
      <c r="J29" s="13"/>
    </row>
    <row r="30" spans="1:10" s="25" customFormat="1" ht="14.5" x14ac:dyDescent="0.35">
      <c r="A30" s="30" t="s">
        <v>91</v>
      </c>
      <c r="B30" s="30" t="s">
        <v>108</v>
      </c>
      <c r="C30" s="40" t="s">
        <v>65</v>
      </c>
      <c r="D30" s="90" t="s">
        <v>154</v>
      </c>
      <c r="E30" s="34" t="s">
        <v>18</v>
      </c>
      <c r="F30" s="34">
        <v>1</v>
      </c>
      <c r="G30" s="91">
        <v>30000</v>
      </c>
      <c r="H30" s="69">
        <f t="shared" si="1"/>
        <v>30000</v>
      </c>
      <c r="J30" s="13"/>
    </row>
    <row r="31" spans="1:10" s="25" customFormat="1" ht="14.5" x14ac:dyDescent="0.35">
      <c r="A31" s="30" t="s">
        <v>91</v>
      </c>
      <c r="B31" s="30" t="s">
        <v>108</v>
      </c>
      <c r="C31" s="30" t="s">
        <v>69</v>
      </c>
      <c r="D31" s="90" t="s">
        <v>149</v>
      </c>
      <c r="E31" s="34" t="s">
        <v>4</v>
      </c>
      <c r="F31" s="34">
        <v>230</v>
      </c>
      <c r="G31" s="34">
        <f>'1. ÜHIKHINNAD'!B5</f>
        <v>100</v>
      </c>
      <c r="H31" s="69">
        <f t="shared" si="1"/>
        <v>23000</v>
      </c>
      <c r="J31" s="13"/>
    </row>
    <row r="32" spans="1:10" s="25" customFormat="1" ht="14.5" x14ac:dyDescent="0.35">
      <c r="A32" s="30" t="s">
        <v>91</v>
      </c>
      <c r="B32" s="30" t="s">
        <v>108</v>
      </c>
      <c r="C32" s="40" t="s">
        <v>70</v>
      </c>
      <c r="D32" s="92" t="s">
        <v>153</v>
      </c>
      <c r="E32" s="34" t="s">
        <v>18</v>
      </c>
      <c r="F32" s="34">
        <v>1</v>
      </c>
      <c r="G32" s="34">
        <v>15000</v>
      </c>
      <c r="H32" s="69">
        <f t="shared" si="1"/>
        <v>15000</v>
      </c>
      <c r="J32" s="13"/>
    </row>
    <row r="33" spans="1:13" s="25" customFormat="1" ht="14.5" x14ac:dyDescent="0.35">
      <c r="A33" s="93" t="s">
        <v>7</v>
      </c>
      <c r="B33" s="94"/>
      <c r="C33" s="94"/>
      <c r="D33" s="94"/>
      <c r="E33" s="40"/>
      <c r="F33" s="40"/>
      <c r="G33" s="47"/>
      <c r="H33" s="95">
        <f>SUM(H18:H26)</f>
        <v>1423400</v>
      </c>
      <c r="J33" s="13"/>
    </row>
    <row r="34" spans="1:13" s="25" customFormat="1" ht="14.5" customHeight="1" x14ac:dyDescent="0.35">
      <c r="A34" s="96" t="s">
        <v>238</v>
      </c>
      <c r="B34" s="96"/>
      <c r="C34" s="96"/>
      <c r="D34" s="96"/>
      <c r="E34" s="96"/>
      <c r="F34" s="96"/>
      <c r="G34" s="96"/>
      <c r="H34" s="97"/>
      <c r="J34" s="13"/>
    </row>
    <row r="35" spans="1:13" s="25" customFormat="1" ht="29" x14ac:dyDescent="0.35">
      <c r="A35" s="30" t="s">
        <v>91</v>
      </c>
      <c r="B35" s="30" t="s">
        <v>106</v>
      </c>
      <c r="C35" s="30" t="s">
        <v>68</v>
      </c>
      <c r="D35" s="98" t="s">
        <v>240</v>
      </c>
      <c r="E35" s="99" t="s">
        <v>18</v>
      </c>
      <c r="F35" s="91">
        <v>1</v>
      </c>
      <c r="G35" s="91">
        <v>50000</v>
      </c>
      <c r="H35" s="91">
        <f t="shared" ref="H35:H37" si="2">F35*G35</f>
        <v>50000</v>
      </c>
    </row>
    <row r="36" spans="1:13" s="25" customFormat="1" ht="14.5" x14ac:dyDescent="0.35">
      <c r="A36" s="30" t="s">
        <v>91</v>
      </c>
      <c r="B36" s="30" t="s">
        <v>106</v>
      </c>
      <c r="C36" s="30" t="s">
        <v>68</v>
      </c>
      <c r="D36" s="98" t="s">
        <v>244</v>
      </c>
      <c r="E36" s="99" t="s">
        <v>18</v>
      </c>
      <c r="F36" s="91">
        <v>1</v>
      </c>
      <c r="G36" s="91">
        <v>20000</v>
      </c>
      <c r="H36" s="91">
        <f t="shared" si="2"/>
        <v>20000</v>
      </c>
    </row>
    <row r="37" spans="1:13" s="25" customFormat="1" ht="14.5" x14ac:dyDescent="0.35">
      <c r="A37" s="30" t="s">
        <v>91</v>
      </c>
      <c r="B37" s="30" t="s">
        <v>106</v>
      </c>
      <c r="C37" s="30" t="s">
        <v>67</v>
      </c>
      <c r="D37" s="83" t="s">
        <v>242</v>
      </c>
      <c r="E37" s="99" t="s">
        <v>18</v>
      </c>
      <c r="F37" s="91">
        <v>1</v>
      </c>
      <c r="G37" s="91">
        <v>30000</v>
      </c>
      <c r="H37" s="91">
        <f t="shared" si="2"/>
        <v>30000</v>
      </c>
      <c r="I37" s="25" t="s">
        <v>223</v>
      </c>
    </row>
    <row r="38" spans="1:13" s="25" customFormat="1" ht="14.5" x14ac:dyDescent="0.35">
      <c r="A38" s="30"/>
      <c r="B38" s="30"/>
      <c r="C38" s="30"/>
      <c r="D38" s="86" t="s">
        <v>239</v>
      </c>
      <c r="E38" s="99"/>
      <c r="F38" s="91"/>
      <c r="G38" s="91"/>
      <c r="H38" s="100">
        <f>SUM(H35:H37)</f>
        <v>100000</v>
      </c>
    </row>
    <row r="39" spans="1:13" s="25" customFormat="1" ht="29" x14ac:dyDescent="0.35">
      <c r="A39" s="30" t="s">
        <v>91</v>
      </c>
      <c r="B39" s="30" t="s">
        <v>106</v>
      </c>
      <c r="C39" s="30" t="s">
        <v>68</v>
      </c>
      <c r="D39" s="98" t="s">
        <v>243</v>
      </c>
      <c r="E39" s="99" t="s">
        <v>18</v>
      </c>
      <c r="F39" s="91">
        <v>1</v>
      </c>
      <c r="G39" s="91">
        <v>50000</v>
      </c>
      <c r="H39" s="91">
        <f t="shared" ref="H39:H41" si="3">F39*G39</f>
        <v>50000</v>
      </c>
    </row>
    <row r="40" spans="1:13" s="25" customFormat="1" ht="14.5" x14ac:dyDescent="0.35">
      <c r="A40" s="30" t="s">
        <v>91</v>
      </c>
      <c r="B40" s="30" t="s">
        <v>106</v>
      </c>
      <c r="C40" s="30" t="s">
        <v>68</v>
      </c>
      <c r="D40" s="98" t="s">
        <v>244</v>
      </c>
      <c r="E40" s="99" t="s">
        <v>18</v>
      </c>
      <c r="F40" s="91">
        <v>1</v>
      </c>
      <c r="G40" s="91">
        <v>20000</v>
      </c>
      <c r="H40" s="91">
        <f t="shared" si="3"/>
        <v>20000</v>
      </c>
    </row>
    <row r="41" spans="1:13" s="25" customFormat="1" ht="14.5" x14ac:dyDescent="0.35">
      <c r="A41" s="30" t="s">
        <v>91</v>
      </c>
      <c r="B41" s="30" t="s">
        <v>106</v>
      </c>
      <c r="C41" s="40" t="s">
        <v>67</v>
      </c>
      <c r="D41" s="83" t="s">
        <v>242</v>
      </c>
      <c r="E41" s="101" t="s">
        <v>18</v>
      </c>
      <c r="F41" s="102">
        <v>1</v>
      </c>
      <c r="G41" s="103">
        <v>30000</v>
      </c>
      <c r="H41" s="91">
        <f t="shared" si="3"/>
        <v>30000</v>
      </c>
    </row>
    <row r="42" spans="1:13" s="25" customFormat="1" ht="14.5" x14ac:dyDescent="0.35">
      <c r="A42" s="104"/>
      <c r="B42" s="40"/>
      <c r="C42" s="40"/>
      <c r="D42" s="86" t="s">
        <v>241</v>
      </c>
      <c r="E42" s="101"/>
      <c r="F42" s="102"/>
      <c r="G42" s="103"/>
      <c r="H42" s="105">
        <f>SUM(H39:H41)</f>
        <v>100000</v>
      </c>
    </row>
    <row r="43" spans="1:13" s="25" customFormat="1" ht="14.5" x14ac:dyDescent="0.35">
      <c r="A43" s="93" t="s">
        <v>7</v>
      </c>
      <c r="B43" s="94"/>
      <c r="C43" s="94"/>
      <c r="D43" s="94"/>
      <c r="E43" s="40"/>
      <c r="F43" s="40"/>
      <c r="G43" s="47"/>
      <c r="H43" s="95">
        <f>H38+H42</f>
        <v>200000</v>
      </c>
      <c r="J43" s="13"/>
    </row>
    <row r="44" spans="1:13" s="25" customFormat="1" ht="14.5" customHeight="1" x14ac:dyDescent="0.35">
      <c r="A44" s="96" t="s">
        <v>181</v>
      </c>
      <c r="B44" s="96"/>
      <c r="C44" s="96"/>
      <c r="D44" s="96"/>
      <c r="E44" s="96"/>
      <c r="F44" s="96"/>
      <c r="G44" s="96"/>
      <c r="H44" s="97"/>
      <c r="J44" s="13"/>
      <c r="M44" s="106"/>
    </row>
    <row r="45" spans="1:13" s="25" customFormat="1" ht="30" customHeight="1" x14ac:dyDescent="0.35">
      <c r="A45" s="84" t="s">
        <v>91</v>
      </c>
      <c r="B45" s="84" t="s">
        <v>98</v>
      </c>
      <c r="C45" s="84" t="s">
        <v>68</v>
      </c>
      <c r="D45" s="85" t="s">
        <v>235</v>
      </c>
      <c r="E45" s="84" t="s">
        <v>18</v>
      </c>
      <c r="F45" s="84">
        <v>1</v>
      </c>
      <c r="G45" s="84">
        <v>20000</v>
      </c>
      <c r="H45" s="84">
        <f>F45*G45</f>
        <v>20000</v>
      </c>
      <c r="J45" s="13"/>
      <c r="M45" s="106"/>
    </row>
    <row r="46" spans="1:13" s="25" customFormat="1" ht="14.5" customHeight="1" x14ac:dyDescent="0.35">
      <c r="A46" s="84" t="s">
        <v>91</v>
      </c>
      <c r="B46" s="84" t="s">
        <v>98</v>
      </c>
      <c r="C46" s="84" t="s">
        <v>68</v>
      </c>
      <c r="D46" s="83" t="s">
        <v>237</v>
      </c>
      <c r="E46" s="84" t="s">
        <v>18</v>
      </c>
      <c r="F46" s="84">
        <v>1</v>
      </c>
      <c r="G46" s="84">
        <v>65000</v>
      </c>
      <c r="H46" s="84">
        <f>F46*G46</f>
        <v>65000</v>
      </c>
      <c r="J46" s="13"/>
      <c r="M46" s="106"/>
    </row>
    <row r="47" spans="1:13" s="25" customFormat="1" ht="14.5" customHeight="1" x14ac:dyDescent="0.35">
      <c r="A47" s="84" t="s">
        <v>91</v>
      </c>
      <c r="B47" s="84" t="s">
        <v>98</v>
      </c>
      <c r="C47" s="84" t="s">
        <v>67</v>
      </c>
      <c r="D47" s="83" t="s">
        <v>161</v>
      </c>
      <c r="E47" s="84" t="s">
        <v>18</v>
      </c>
      <c r="F47" s="84">
        <v>1</v>
      </c>
      <c r="G47" s="84">
        <v>30000</v>
      </c>
      <c r="H47" s="84">
        <f>F47*G47</f>
        <v>30000</v>
      </c>
      <c r="I47" s="25" t="s">
        <v>223</v>
      </c>
      <c r="J47" s="13"/>
      <c r="M47" s="106"/>
    </row>
    <row r="48" spans="1:13" s="25" customFormat="1" ht="14.5" customHeight="1" x14ac:dyDescent="0.35">
      <c r="A48" s="84" t="s">
        <v>91</v>
      </c>
      <c r="B48" s="84" t="s">
        <v>98</v>
      </c>
      <c r="C48" s="84"/>
      <c r="D48" s="86" t="s">
        <v>180</v>
      </c>
      <c r="E48" s="82"/>
      <c r="F48" s="82"/>
      <c r="G48" s="82"/>
      <c r="H48" s="82">
        <f>SUM(H45:H47)</f>
        <v>115000</v>
      </c>
      <c r="J48" s="13"/>
      <c r="M48" s="106"/>
    </row>
    <row r="49" spans="1:13" s="25" customFormat="1" ht="14.5" x14ac:dyDescent="0.35">
      <c r="A49" s="84" t="s">
        <v>91</v>
      </c>
      <c r="B49" s="84" t="s">
        <v>98</v>
      </c>
      <c r="C49" s="68" t="s">
        <v>65</v>
      </c>
      <c r="D49" s="107" t="s">
        <v>152</v>
      </c>
      <c r="E49" s="108"/>
      <c r="F49" s="79"/>
      <c r="G49" s="109"/>
      <c r="H49" s="110">
        <f>SUM(H50:H54)</f>
        <v>580000</v>
      </c>
      <c r="I49" s="62" t="s">
        <v>150</v>
      </c>
      <c r="J49" s="13"/>
      <c r="M49" s="106"/>
    </row>
    <row r="50" spans="1:13" s="25" customFormat="1" ht="14.5" x14ac:dyDescent="0.35">
      <c r="A50" s="84" t="s">
        <v>91</v>
      </c>
      <c r="B50" s="84" t="s">
        <v>98</v>
      </c>
      <c r="C50" s="68" t="s">
        <v>70</v>
      </c>
      <c r="D50" s="90" t="s">
        <v>135</v>
      </c>
      <c r="E50" s="111" t="s">
        <v>18</v>
      </c>
      <c r="F50" s="112">
        <v>1</v>
      </c>
      <c r="G50" s="113">
        <v>240000</v>
      </c>
      <c r="H50" s="79">
        <f t="shared" ref="H50:H54" si="4">G50*F50</f>
        <v>240000</v>
      </c>
      <c r="I50" s="58"/>
      <c r="J50" s="13"/>
      <c r="M50" s="106"/>
    </row>
    <row r="51" spans="1:13" s="25" customFormat="1" ht="14.5" x14ac:dyDescent="0.35">
      <c r="A51" s="84" t="s">
        <v>91</v>
      </c>
      <c r="B51" s="84" t="s">
        <v>98</v>
      </c>
      <c r="C51" s="68" t="s">
        <v>65</v>
      </c>
      <c r="D51" s="90" t="s">
        <v>130</v>
      </c>
      <c r="E51" s="111" t="s">
        <v>18</v>
      </c>
      <c r="F51" s="112">
        <v>1</v>
      </c>
      <c r="G51" s="113">
        <v>160000</v>
      </c>
      <c r="H51" s="79">
        <f t="shared" si="4"/>
        <v>160000</v>
      </c>
      <c r="I51" s="58"/>
      <c r="J51" s="13"/>
      <c r="M51" s="106"/>
    </row>
    <row r="52" spans="1:13" s="25" customFormat="1" ht="14.5" x14ac:dyDescent="0.35">
      <c r="A52" s="84" t="s">
        <v>91</v>
      </c>
      <c r="B52" s="84" t="s">
        <v>98</v>
      </c>
      <c r="C52" s="68" t="s">
        <v>65</v>
      </c>
      <c r="D52" s="90" t="s">
        <v>131</v>
      </c>
      <c r="E52" s="111" t="s">
        <v>18</v>
      </c>
      <c r="F52" s="112">
        <v>1</v>
      </c>
      <c r="G52" s="113">
        <v>30000</v>
      </c>
      <c r="H52" s="79">
        <f t="shared" si="4"/>
        <v>30000</v>
      </c>
      <c r="I52" s="58"/>
      <c r="J52" s="13"/>
      <c r="M52" s="106"/>
    </row>
    <row r="53" spans="1:13" s="25" customFormat="1" ht="14.5" x14ac:dyDescent="0.35">
      <c r="A53" s="84" t="s">
        <v>91</v>
      </c>
      <c r="B53" s="84" t="s">
        <v>98</v>
      </c>
      <c r="C53" s="68" t="s">
        <v>70</v>
      </c>
      <c r="D53" s="90" t="s">
        <v>134</v>
      </c>
      <c r="E53" s="111" t="s">
        <v>18</v>
      </c>
      <c r="F53" s="112">
        <v>1</v>
      </c>
      <c r="G53" s="113">
        <v>30000</v>
      </c>
      <c r="H53" s="79">
        <f t="shared" si="4"/>
        <v>30000</v>
      </c>
      <c r="I53" s="58"/>
      <c r="J53" s="13"/>
      <c r="M53" s="106"/>
    </row>
    <row r="54" spans="1:13" s="25" customFormat="1" ht="14.5" x14ac:dyDescent="0.35">
      <c r="A54" s="84" t="s">
        <v>91</v>
      </c>
      <c r="B54" s="84" t="s">
        <v>98</v>
      </c>
      <c r="C54" s="114" t="s">
        <v>65</v>
      </c>
      <c r="D54" s="115" t="s">
        <v>151</v>
      </c>
      <c r="E54" s="111" t="s">
        <v>18</v>
      </c>
      <c r="F54" s="112">
        <v>1</v>
      </c>
      <c r="G54" s="113">
        <v>120000</v>
      </c>
      <c r="H54" s="79">
        <f t="shared" si="4"/>
        <v>120000</v>
      </c>
      <c r="I54" s="58"/>
      <c r="J54" s="13"/>
      <c r="M54" s="106"/>
    </row>
    <row r="55" spans="1:13" s="25" customFormat="1" ht="14.5" x14ac:dyDescent="0.35">
      <c r="A55" s="93" t="s">
        <v>7</v>
      </c>
      <c r="B55" s="94"/>
      <c r="C55" s="94"/>
      <c r="D55" s="94"/>
      <c r="E55" s="40"/>
      <c r="F55" s="40"/>
      <c r="G55" s="47"/>
      <c r="H55" s="73">
        <f>SUM(H48:H49)</f>
        <v>695000</v>
      </c>
      <c r="J55" s="116"/>
    </row>
    <row r="56" spans="1:13" s="25" customFormat="1" ht="14.5" customHeight="1" x14ac:dyDescent="0.35">
      <c r="A56" s="96" t="s">
        <v>213</v>
      </c>
      <c r="B56" s="96"/>
      <c r="C56" s="96"/>
      <c r="D56" s="96"/>
      <c r="E56" s="96"/>
      <c r="F56" s="96"/>
      <c r="G56" s="96"/>
      <c r="H56" s="97"/>
      <c r="J56" s="13"/>
    </row>
    <row r="57" spans="1:13" s="25" customFormat="1" ht="29" x14ac:dyDescent="0.35">
      <c r="A57" s="30" t="s">
        <v>91</v>
      </c>
      <c r="B57" s="30" t="s">
        <v>99</v>
      </c>
      <c r="C57" s="84" t="s">
        <v>68</v>
      </c>
      <c r="D57" s="85" t="s">
        <v>182</v>
      </c>
      <c r="E57" s="84" t="s">
        <v>18</v>
      </c>
      <c r="F57" s="84">
        <v>1</v>
      </c>
      <c r="G57" s="84">
        <v>20000</v>
      </c>
      <c r="H57" s="54">
        <f t="shared" ref="H57:H59" si="5">F57*G57</f>
        <v>20000</v>
      </c>
      <c r="J57" s="13"/>
    </row>
    <row r="58" spans="1:13" s="25" customFormat="1" ht="14.5" x14ac:dyDescent="0.35">
      <c r="A58" s="30" t="s">
        <v>91</v>
      </c>
      <c r="B58" s="30" t="s">
        <v>99</v>
      </c>
      <c r="C58" s="84" t="s">
        <v>68</v>
      </c>
      <c r="D58" s="83" t="s">
        <v>183</v>
      </c>
      <c r="E58" s="84" t="s">
        <v>18</v>
      </c>
      <c r="F58" s="84">
        <v>1</v>
      </c>
      <c r="G58" s="84">
        <v>20000</v>
      </c>
      <c r="H58" s="54">
        <f t="shared" si="5"/>
        <v>20000</v>
      </c>
      <c r="J58" s="13"/>
    </row>
    <row r="59" spans="1:13" s="25" customFormat="1" ht="29" x14ac:dyDescent="0.35">
      <c r="A59" s="30" t="s">
        <v>91</v>
      </c>
      <c r="B59" s="30" t="s">
        <v>99</v>
      </c>
      <c r="C59" s="247" t="s">
        <v>65</v>
      </c>
      <c r="D59" s="35" t="s">
        <v>120</v>
      </c>
      <c r="E59" s="54" t="s">
        <v>18</v>
      </c>
      <c r="F59" s="54">
        <v>2</v>
      </c>
      <c r="G59" s="54">
        <f>'1. ÜHIKHINNAD'!B19</f>
        <v>14000</v>
      </c>
      <c r="H59" s="54">
        <f t="shared" si="5"/>
        <v>28000</v>
      </c>
      <c r="J59" s="13"/>
    </row>
    <row r="60" spans="1:13" s="25" customFormat="1" ht="14.5" x14ac:dyDescent="0.35">
      <c r="A60" s="117" t="s">
        <v>7</v>
      </c>
      <c r="B60" s="118"/>
      <c r="C60" s="118"/>
      <c r="D60" s="118"/>
      <c r="E60" s="40"/>
      <c r="F60" s="40"/>
      <c r="G60" s="47"/>
      <c r="H60" s="119">
        <f>SUM(H57:H59)</f>
        <v>68000</v>
      </c>
      <c r="J60" s="13"/>
    </row>
    <row r="61" spans="1:13" s="25" customFormat="1" ht="14.5" customHeight="1" x14ac:dyDescent="0.35">
      <c r="A61" s="96" t="s">
        <v>214</v>
      </c>
      <c r="B61" s="96"/>
      <c r="C61" s="96"/>
      <c r="D61" s="96"/>
      <c r="E61" s="96"/>
      <c r="F61" s="96"/>
      <c r="G61" s="96"/>
      <c r="H61" s="97"/>
      <c r="J61" s="13"/>
    </row>
    <row r="62" spans="1:13" s="25" customFormat="1" ht="14.5" x14ac:dyDescent="0.35">
      <c r="A62" s="42" t="s">
        <v>91</v>
      </c>
      <c r="B62" s="42" t="s">
        <v>100</v>
      </c>
      <c r="C62" s="42" t="s">
        <v>68</v>
      </c>
      <c r="D62" s="120" t="s">
        <v>163</v>
      </c>
      <c r="E62" s="43" t="s">
        <v>18</v>
      </c>
      <c r="F62" s="43">
        <v>1</v>
      </c>
      <c r="G62" s="43">
        <v>20000</v>
      </c>
      <c r="H62" s="34">
        <f>F62*G62</f>
        <v>20000</v>
      </c>
      <c r="I62" s="121"/>
      <c r="J62" s="13"/>
    </row>
    <row r="63" spans="1:13" s="25" customFormat="1" ht="14.5" x14ac:dyDescent="0.35">
      <c r="A63" s="42" t="s">
        <v>91</v>
      </c>
      <c r="B63" s="42" t="s">
        <v>100</v>
      </c>
      <c r="C63" s="42" t="s">
        <v>68</v>
      </c>
      <c r="D63" s="120" t="s">
        <v>184</v>
      </c>
      <c r="E63" s="43" t="s">
        <v>18</v>
      </c>
      <c r="F63" s="43">
        <v>1</v>
      </c>
      <c r="G63" s="43">
        <v>30000</v>
      </c>
      <c r="H63" s="34">
        <f>F63*G63</f>
        <v>30000</v>
      </c>
      <c r="I63" s="121"/>
      <c r="J63" s="13"/>
    </row>
    <row r="64" spans="1:13" s="25" customFormat="1" ht="29" x14ac:dyDescent="0.35">
      <c r="A64" s="42" t="s">
        <v>91</v>
      </c>
      <c r="B64" s="42" t="s">
        <v>100</v>
      </c>
      <c r="C64" s="122" t="s">
        <v>65</v>
      </c>
      <c r="D64" s="31" t="s">
        <v>121</v>
      </c>
      <c r="E64" s="34" t="s">
        <v>18</v>
      </c>
      <c r="F64" s="34">
        <v>2</v>
      </c>
      <c r="G64" s="34">
        <f>'1. ÜHIKHINNAD'!B19</f>
        <v>14000</v>
      </c>
      <c r="H64" s="34">
        <f>F64*G64</f>
        <v>28000</v>
      </c>
      <c r="J64" s="13"/>
    </row>
    <row r="65" spans="1:10" s="25" customFormat="1" ht="14.5" x14ac:dyDescent="0.35">
      <c r="A65" s="93" t="s">
        <v>7</v>
      </c>
      <c r="B65" s="94"/>
      <c r="C65" s="94"/>
      <c r="D65" s="94"/>
      <c r="E65" s="40"/>
      <c r="F65" s="40"/>
      <c r="G65" s="47"/>
      <c r="H65" s="95">
        <f>SUM(H62:H64)</f>
        <v>78000</v>
      </c>
      <c r="J65" s="13"/>
    </row>
    <row r="66" spans="1:10" s="25" customFormat="1" ht="14.5" x14ac:dyDescent="0.35">
      <c r="A66" s="65" t="s">
        <v>122</v>
      </c>
      <c r="B66" s="66"/>
      <c r="C66" s="66"/>
      <c r="D66" s="66"/>
      <c r="E66" s="66"/>
      <c r="F66" s="66"/>
      <c r="G66" s="66"/>
      <c r="H66" s="67"/>
      <c r="I66" s="58"/>
    </row>
    <row r="67" spans="1:10" s="25" customFormat="1" ht="14.5" x14ac:dyDescent="0.35">
      <c r="A67" s="53" t="s">
        <v>91</v>
      </c>
      <c r="B67" s="53" t="s">
        <v>105</v>
      </c>
      <c r="C67" s="53" t="s">
        <v>68</v>
      </c>
      <c r="D67" s="120" t="s">
        <v>163</v>
      </c>
      <c r="E67" s="54" t="s">
        <v>18</v>
      </c>
      <c r="F67" s="54">
        <v>1</v>
      </c>
      <c r="G67" s="54">
        <v>20000</v>
      </c>
      <c r="H67" s="123">
        <f>F67*G67</f>
        <v>20000</v>
      </c>
      <c r="I67" s="21"/>
    </row>
    <row r="68" spans="1:10" s="25" customFormat="1" ht="19.5" customHeight="1" x14ac:dyDescent="0.35">
      <c r="A68" s="53" t="s">
        <v>91</v>
      </c>
      <c r="B68" s="53" t="s">
        <v>105</v>
      </c>
      <c r="C68" s="53" t="s">
        <v>67</v>
      </c>
      <c r="D68" s="120" t="s">
        <v>186</v>
      </c>
      <c r="E68" s="54" t="s">
        <v>18</v>
      </c>
      <c r="F68" s="54">
        <v>1</v>
      </c>
      <c r="G68" s="54">
        <v>20000</v>
      </c>
      <c r="H68" s="123">
        <f>F68*G68</f>
        <v>20000</v>
      </c>
    </row>
    <row r="69" spans="1:10" s="25" customFormat="1" ht="14.5" x14ac:dyDescent="0.35">
      <c r="A69" s="53" t="s">
        <v>91</v>
      </c>
      <c r="B69" s="53" t="s">
        <v>105</v>
      </c>
      <c r="C69" s="53" t="s">
        <v>67</v>
      </c>
      <c r="D69" s="124" t="s">
        <v>185</v>
      </c>
      <c r="E69" s="54" t="s">
        <v>18</v>
      </c>
      <c r="F69" s="54">
        <v>1</v>
      </c>
      <c r="G69" s="54">
        <v>15000</v>
      </c>
      <c r="H69" s="123">
        <f>F69*G69</f>
        <v>15000</v>
      </c>
      <c r="I69" s="21"/>
    </row>
    <row r="70" spans="1:10" s="25" customFormat="1" ht="14.5" x14ac:dyDescent="0.35">
      <c r="A70" s="36" t="s">
        <v>7</v>
      </c>
      <c r="B70" s="36"/>
      <c r="C70" s="36"/>
      <c r="D70" s="36"/>
      <c r="E70" s="30"/>
      <c r="F70" s="30"/>
      <c r="G70" s="30"/>
      <c r="H70" s="95">
        <f>SUM(H67:H69)</f>
        <v>55000</v>
      </c>
      <c r="J70" s="116"/>
    </row>
    <row r="71" spans="1:10" s="25" customFormat="1" ht="14.5" customHeight="1" x14ac:dyDescent="0.35">
      <c r="A71" s="96" t="s">
        <v>215</v>
      </c>
      <c r="B71" s="96"/>
      <c r="C71" s="96"/>
      <c r="D71" s="96"/>
      <c r="E71" s="96"/>
      <c r="F71" s="96"/>
      <c r="G71" s="96"/>
      <c r="H71" s="97"/>
      <c r="J71" s="13"/>
    </row>
    <row r="72" spans="1:10" s="25" customFormat="1" ht="29.5" customHeight="1" x14ac:dyDescent="0.35">
      <c r="A72" s="59" t="s">
        <v>91</v>
      </c>
      <c r="B72" s="99" t="s">
        <v>102</v>
      </c>
      <c r="C72" s="84" t="s">
        <v>68</v>
      </c>
      <c r="D72" s="120" t="s">
        <v>163</v>
      </c>
      <c r="E72" s="84" t="s">
        <v>18</v>
      </c>
      <c r="F72" s="84">
        <v>1</v>
      </c>
      <c r="G72" s="84">
        <v>20000</v>
      </c>
      <c r="H72" s="84">
        <f t="shared" ref="H72:H74" si="6">F72*G72</f>
        <v>20000</v>
      </c>
      <c r="I72" s="21"/>
      <c r="J72" s="13"/>
    </row>
    <row r="73" spans="1:10" s="25" customFormat="1" ht="14.5" customHeight="1" x14ac:dyDescent="0.35">
      <c r="A73" s="53" t="s">
        <v>91</v>
      </c>
      <c r="B73" s="84" t="s">
        <v>102</v>
      </c>
      <c r="C73" s="248" t="s">
        <v>68</v>
      </c>
      <c r="D73" s="120" t="s">
        <v>190</v>
      </c>
      <c r="E73" s="84" t="s">
        <v>18</v>
      </c>
      <c r="F73" s="84">
        <v>1</v>
      </c>
      <c r="G73" s="84">
        <v>20000</v>
      </c>
      <c r="H73" s="84">
        <f t="shared" si="6"/>
        <v>20000</v>
      </c>
      <c r="J73" s="13"/>
    </row>
    <row r="74" spans="1:10" s="25" customFormat="1" ht="14.5" customHeight="1" x14ac:dyDescent="0.35">
      <c r="A74" s="53" t="s">
        <v>91</v>
      </c>
      <c r="B74" s="84" t="s">
        <v>102</v>
      </c>
      <c r="C74" s="84" t="s">
        <v>67</v>
      </c>
      <c r="D74" s="98" t="s">
        <v>185</v>
      </c>
      <c r="E74" s="84" t="s">
        <v>18</v>
      </c>
      <c r="F74" s="84">
        <v>1</v>
      </c>
      <c r="G74" s="84">
        <v>15000</v>
      </c>
      <c r="H74" s="84">
        <f t="shared" si="6"/>
        <v>15000</v>
      </c>
      <c r="J74" s="13"/>
    </row>
    <row r="75" spans="1:10" s="25" customFormat="1" ht="14.5" x14ac:dyDescent="0.35">
      <c r="A75" s="93" t="s">
        <v>7</v>
      </c>
      <c r="B75" s="40"/>
      <c r="C75" s="40"/>
      <c r="D75" s="40"/>
      <c r="E75" s="94"/>
      <c r="F75" s="94"/>
      <c r="G75" s="95"/>
      <c r="H75" s="95">
        <f>SUM(H72:H74)</f>
        <v>55000</v>
      </c>
      <c r="J75" s="13"/>
    </row>
    <row r="76" spans="1:10" s="25" customFormat="1" ht="14.5" customHeight="1" x14ac:dyDescent="0.35">
      <c r="A76" s="96" t="s">
        <v>196</v>
      </c>
      <c r="B76" s="96"/>
      <c r="C76" s="96"/>
      <c r="D76" s="96"/>
      <c r="E76" s="96"/>
      <c r="F76" s="96"/>
      <c r="G76" s="96"/>
      <c r="H76" s="97"/>
      <c r="J76" s="13"/>
    </row>
    <row r="77" spans="1:10" s="25" customFormat="1" ht="14.5" x14ac:dyDescent="0.35">
      <c r="A77" s="125" t="s">
        <v>91</v>
      </c>
      <c r="B77" s="30" t="s">
        <v>109</v>
      </c>
      <c r="C77" s="30" t="s">
        <v>68</v>
      </c>
      <c r="D77" s="98" t="s">
        <v>197</v>
      </c>
      <c r="E77" s="34" t="s">
        <v>18</v>
      </c>
      <c r="F77" s="34">
        <v>1</v>
      </c>
      <c r="G77" s="54">
        <v>40000</v>
      </c>
      <c r="H77" s="69">
        <f>G77*F77</f>
        <v>40000</v>
      </c>
      <c r="J77" s="13"/>
    </row>
    <row r="78" spans="1:10" s="25" customFormat="1" ht="14.5" x14ac:dyDescent="0.35">
      <c r="A78" s="125" t="s">
        <v>91</v>
      </c>
      <c r="B78" s="30" t="s">
        <v>109</v>
      </c>
      <c r="C78" s="30" t="s">
        <v>68</v>
      </c>
      <c r="D78" s="98" t="s">
        <v>198</v>
      </c>
      <c r="E78" s="34" t="s">
        <v>18</v>
      </c>
      <c r="F78" s="34">
        <v>1</v>
      </c>
      <c r="G78" s="54">
        <v>20000</v>
      </c>
      <c r="H78" s="69">
        <f>G78*F78</f>
        <v>20000</v>
      </c>
      <c r="J78" s="13"/>
    </row>
    <row r="79" spans="1:10" s="25" customFormat="1" ht="14.5" x14ac:dyDescent="0.35">
      <c r="A79" s="125" t="s">
        <v>91</v>
      </c>
      <c r="B79" s="30" t="s">
        <v>109</v>
      </c>
      <c r="C79" s="30" t="s">
        <v>67</v>
      </c>
      <c r="D79" s="98" t="s">
        <v>224</v>
      </c>
      <c r="E79" s="34" t="s">
        <v>18</v>
      </c>
      <c r="F79" s="34">
        <v>1</v>
      </c>
      <c r="G79" s="54">
        <v>30000</v>
      </c>
      <c r="H79" s="69">
        <f t="shared" ref="H79:H80" si="7">G79*F79</f>
        <v>30000</v>
      </c>
      <c r="I79" s="25" t="s">
        <v>223</v>
      </c>
      <c r="J79" s="13"/>
    </row>
    <row r="80" spans="1:10" s="25" customFormat="1" ht="14.5" x14ac:dyDescent="0.35">
      <c r="A80" s="125" t="s">
        <v>91</v>
      </c>
      <c r="B80" s="30" t="s">
        <v>109</v>
      </c>
      <c r="C80" s="30" t="s">
        <v>67</v>
      </c>
      <c r="D80" s="98" t="s">
        <v>195</v>
      </c>
      <c r="E80" s="34" t="s">
        <v>18</v>
      </c>
      <c r="F80" s="34">
        <v>1</v>
      </c>
      <c r="G80" s="54">
        <v>15000</v>
      </c>
      <c r="H80" s="69">
        <f t="shared" si="7"/>
        <v>15000</v>
      </c>
      <c r="J80" s="13"/>
    </row>
    <row r="81" spans="1:10" s="25" customFormat="1" ht="14.5" x14ac:dyDescent="0.35">
      <c r="A81" s="126" t="s">
        <v>7</v>
      </c>
      <c r="B81" s="40"/>
      <c r="C81" s="40"/>
      <c r="D81" s="40"/>
      <c r="E81" s="127"/>
      <c r="F81" s="128"/>
      <c r="G81" s="129"/>
      <c r="H81" s="73">
        <f>SUM(H77:H80)</f>
        <v>105000</v>
      </c>
      <c r="J81" s="13"/>
    </row>
    <row r="82" spans="1:10" s="25" customFormat="1" ht="14.5" x14ac:dyDescent="0.35">
      <c r="A82" s="130" t="s">
        <v>216</v>
      </c>
      <c r="B82" s="131"/>
      <c r="C82" s="131"/>
      <c r="D82" s="131"/>
      <c r="E82" s="132"/>
      <c r="F82" s="132"/>
      <c r="G82" s="132"/>
      <c r="H82" s="133"/>
      <c r="J82" s="13"/>
    </row>
    <row r="83" spans="1:10" s="25" customFormat="1" ht="14.5" x14ac:dyDescent="0.35">
      <c r="A83" s="125" t="s">
        <v>91</v>
      </c>
      <c r="B83" s="30" t="s">
        <v>110</v>
      </c>
      <c r="C83" s="30" t="s">
        <v>68</v>
      </c>
      <c r="D83" s="134" t="s">
        <v>194</v>
      </c>
      <c r="E83" s="125" t="s">
        <v>18</v>
      </c>
      <c r="F83" s="125">
        <v>1</v>
      </c>
      <c r="G83" s="34">
        <v>20000</v>
      </c>
      <c r="H83" s="34">
        <f>F83*G83</f>
        <v>20000</v>
      </c>
      <c r="J83" s="13"/>
    </row>
    <row r="84" spans="1:10" s="25" customFormat="1" ht="14.5" x14ac:dyDescent="0.35">
      <c r="A84" s="125" t="s">
        <v>91</v>
      </c>
      <c r="B84" s="30" t="s">
        <v>110</v>
      </c>
      <c r="C84" s="30" t="s">
        <v>68</v>
      </c>
      <c r="D84" s="134" t="s">
        <v>163</v>
      </c>
      <c r="E84" s="125" t="s">
        <v>18</v>
      </c>
      <c r="F84" s="125">
        <v>1</v>
      </c>
      <c r="G84" s="34">
        <v>20000</v>
      </c>
      <c r="H84" s="34">
        <f t="shared" ref="H84:H85" si="8">F84*G84</f>
        <v>20000</v>
      </c>
      <c r="J84" s="13"/>
    </row>
    <row r="85" spans="1:10" s="25" customFormat="1" ht="14.5" x14ac:dyDescent="0.35">
      <c r="A85" s="125" t="s">
        <v>91</v>
      </c>
      <c r="B85" s="30" t="s">
        <v>110</v>
      </c>
      <c r="C85" s="30" t="s">
        <v>67</v>
      </c>
      <c r="D85" s="134" t="s">
        <v>185</v>
      </c>
      <c r="E85" s="125" t="s">
        <v>18</v>
      </c>
      <c r="F85" s="135">
        <v>1</v>
      </c>
      <c r="G85" s="34">
        <v>15000</v>
      </c>
      <c r="H85" s="34">
        <f t="shared" si="8"/>
        <v>15000</v>
      </c>
      <c r="J85" s="13"/>
    </row>
    <row r="86" spans="1:10" s="25" customFormat="1" ht="14.5" x14ac:dyDescent="0.35">
      <c r="A86" s="126"/>
      <c r="B86" s="40"/>
      <c r="C86" s="40"/>
      <c r="D86" s="40"/>
      <c r="E86" s="127"/>
      <c r="F86" s="128"/>
      <c r="G86" s="128"/>
      <c r="H86" s="74">
        <f>SUM(H83:H85)</f>
        <v>55000</v>
      </c>
      <c r="J86" s="13"/>
    </row>
    <row r="87" spans="1:10" s="25" customFormat="1" ht="14.5" x14ac:dyDescent="0.35">
      <c r="A87" s="130" t="s">
        <v>191</v>
      </c>
      <c r="B87" s="131"/>
      <c r="C87" s="131"/>
      <c r="D87" s="131"/>
      <c r="E87" s="136"/>
      <c r="F87" s="136"/>
      <c r="G87" s="136"/>
      <c r="H87" s="137"/>
      <c r="J87" s="13"/>
    </row>
    <row r="88" spans="1:10" s="25" customFormat="1" ht="14.5" x14ac:dyDescent="0.35">
      <c r="A88" s="125" t="s">
        <v>91</v>
      </c>
      <c r="B88" s="30" t="s">
        <v>192</v>
      </c>
      <c r="C88" s="30" t="s">
        <v>68</v>
      </c>
      <c r="D88" s="134" t="s">
        <v>193</v>
      </c>
      <c r="E88" s="125" t="s">
        <v>18</v>
      </c>
      <c r="F88" s="135">
        <v>1</v>
      </c>
      <c r="G88" s="78">
        <v>20000</v>
      </c>
      <c r="H88" s="69">
        <f>F88*G88</f>
        <v>20000</v>
      </c>
      <c r="J88" s="13"/>
    </row>
    <row r="89" spans="1:10" s="25" customFormat="1" ht="14.5" x14ac:dyDescent="0.35">
      <c r="A89" s="126" t="s">
        <v>7</v>
      </c>
      <c r="B89" s="40"/>
      <c r="C89" s="40"/>
      <c r="D89" s="40"/>
      <c r="E89" s="127"/>
      <c r="F89" s="128"/>
      <c r="G89" s="128"/>
      <c r="H89" s="74">
        <f>SUM(H88)</f>
        <v>20000</v>
      </c>
      <c r="J89" s="13"/>
    </row>
    <row r="90" spans="1:10" s="25" customFormat="1" ht="14.5" x14ac:dyDescent="0.35">
      <c r="A90" s="138" t="s">
        <v>231</v>
      </c>
      <c r="B90" s="139"/>
      <c r="C90" s="139"/>
      <c r="D90" s="139"/>
      <c r="E90" s="131"/>
      <c r="F90" s="131"/>
      <c r="G90" s="131"/>
      <c r="H90" s="137"/>
      <c r="J90" s="13"/>
    </row>
    <row r="91" spans="1:10" s="25" customFormat="1" ht="14.5" x14ac:dyDescent="0.35">
      <c r="A91" s="34" t="s">
        <v>91</v>
      </c>
      <c r="B91" s="34" t="s">
        <v>92</v>
      </c>
      <c r="C91" s="34" t="s">
        <v>68</v>
      </c>
      <c r="D91" s="34" t="s">
        <v>85</v>
      </c>
      <c r="E91" s="30" t="s">
        <v>18</v>
      </c>
      <c r="F91" s="30">
        <v>7</v>
      </c>
      <c r="G91" s="30">
        <v>135</v>
      </c>
      <c r="H91" s="34">
        <f>F91*G91</f>
        <v>945</v>
      </c>
      <c r="J91" s="13"/>
    </row>
    <row r="92" spans="1:10" s="25" customFormat="1" ht="14.5" x14ac:dyDescent="0.35">
      <c r="A92" s="34" t="s">
        <v>91</v>
      </c>
      <c r="B92" s="34" t="s">
        <v>93</v>
      </c>
      <c r="C92" s="34" t="s">
        <v>68</v>
      </c>
      <c r="D92" s="34" t="s">
        <v>85</v>
      </c>
      <c r="E92" s="30" t="s">
        <v>18</v>
      </c>
      <c r="F92" s="30">
        <v>23</v>
      </c>
      <c r="G92" s="30">
        <v>135</v>
      </c>
      <c r="H92" s="34">
        <f t="shared" ref="H92:H112" si="9">F92*G92</f>
        <v>3105</v>
      </c>
      <c r="J92" s="13"/>
    </row>
    <row r="93" spans="1:10" s="25" customFormat="1" ht="14.5" x14ac:dyDescent="0.35">
      <c r="A93" s="34" t="s">
        <v>91</v>
      </c>
      <c r="B93" s="34" t="s">
        <v>94</v>
      </c>
      <c r="C93" s="34" t="s">
        <v>68</v>
      </c>
      <c r="D93" s="34" t="s">
        <v>85</v>
      </c>
      <c r="E93" s="30" t="s">
        <v>18</v>
      </c>
      <c r="F93" s="30">
        <v>28</v>
      </c>
      <c r="G93" s="30">
        <v>135</v>
      </c>
      <c r="H93" s="34">
        <f t="shared" si="9"/>
        <v>3780</v>
      </c>
      <c r="J93" s="13"/>
    </row>
    <row r="94" spans="1:10" s="25" customFormat="1" ht="14.5" x14ac:dyDescent="0.35">
      <c r="A94" s="34" t="s">
        <v>91</v>
      </c>
      <c r="B94" s="34" t="s">
        <v>95</v>
      </c>
      <c r="C94" s="34" t="s">
        <v>68</v>
      </c>
      <c r="D94" s="34" t="s">
        <v>85</v>
      </c>
      <c r="E94" s="30" t="s">
        <v>18</v>
      </c>
      <c r="F94" s="30">
        <v>2</v>
      </c>
      <c r="G94" s="30">
        <v>135</v>
      </c>
      <c r="H94" s="34">
        <f t="shared" si="9"/>
        <v>270</v>
      </c>
      <c r="J94" s="13"/>
    </row>
    <row r="95" spans="1:10" s="25" customFormat="1" ht="14.5" x14ac:dyDescent="0.35">
      <c r="A95" s="34" t="s">
        <v>91</v>
      </c>
      <c r="B95" s="34" t="s">
        <v>96</v>
      </c>
      <c r="C95" s="34" t="s">
        <v>68</v>
      </c>
      <c r="D95" s="34" t="s">
        <v>85</v>
      </c>
      <c r="E95" s="30" t="s">
        <v>18</v>
      </c>
      <c r="F95" s="30">
        <v>7</v>
      </c>
      <c r="G95" s="30">
        <v>135</v>
      </c>
      <c r="H95" s="34">
        <f t="shared" si="9"/>
        <v>945</v>
      </c>
      <c r="J95" s="13"/>
    </row>
    <row r="96" spans="1:10" s="25" customFormat="1" ht="14.5" x14ac:dyDescent="0.35">
      <c r="A96" s="34" t="s">
        <v>91</v>
      </c>
      <c r="B96" s="34" t="s">
        <v>97</v>
      </c>
      <c r="C96" s="34" t="s">
        <v>68</v>
      </c>
      <c r="D96" s="34" t="s">
        <v>85</v>
      </c>
      <c r="E96" s="30" t="s">
        <v>18</v>
      </c>
      <c r="F96" s="30">
        <v>9</v>
      </c>
      <c r="G96" s="30">
        <v>135</v>
      </c>
      <c r="H96" s="34">
        <f t="shared" si="9"/>
        <v>1215</v>
      </c>
      <c r="J96" s="13"/>
    </row>
    <row r="97" spans="1:10" s="25" customFormat="1" ht="14.5" x14ac:dyDescent="0.35">
      <c r="A97" s="34" t="s">
        <v>91</v>
      </c>
      <c r="B97" s="34" t="s">
        <v>98</v>
      </c>
      <c r="C97" s="34" t="s">
        <v>68</v>
      </c>
      <c r="D97" s="34" t="s">
        <v>85</v>
      </c>
      <c r="E97" s="30" t="s">
        <v>18</v>
      </c>
      <c r="F97" s="30">
        <v>74</v>
      </c>
      <c r="G97" s="30">
        <v>135</v>
      </c>
      <c r="H97" s="34">
        <f t="shared" si="9"/>
        <v>9990</v>
      </c>
      <c r="J97" s="13"/>
    </row>
    <row r="98" spans="1:10" s="25" customFormat="1" ht="14.5" x14ac:dyDescent="0.35">
      <c r="A98" s="34" t="s">
        <v>91</v>
      </c>
      <c r="B98" s="34" t="s">
        <v>99</v>
      </c>
      <c r="C98" s="34" t="s">
        <v>68</v>
      </c>
      <c r="D98" s="34" t="s">
        <v>85</v>
      </c>
      <c r="E98" s="30" t="s">
        <v>18</v>
      </c>
      <c r="F98" s="30">
        <v>24</v>
      </c>
      <c r="G98" s="30">
        <v>135</v>
      </c>
      <c r="H98" s="34">
        <f t="shared" si="9"/>
        <v>3240</v>
      </c>
      <c r="J98" s="13"/>
    </row>
    <row r="99" spans="1:10" s="25" customFormat="1" ht="14.5" x14ac:dyDescent="0.35">
      <c r="A99" s="34" t="s">
        <v>91</v>
      </c>
      <c r="B99" s="34" t="s">
        <v>100</v>
      </c>
      <c r="C99" s="34" t="s">
        <v>68</v>
      </c>
      <c r="D99" s="34" t="s">
        <v>85</v>
      </c>
      <c r="E99" s="30" t="s">
        <v>18</v>
      </c>
      <c r="F99" s="30">
        <v>31</v>
      </c>
      <c r="G99" s="30">
        <v>135</v>
      </c>
      <c r="H99" s="34">
        <f t="shared" si="9"/>
        <v>4185</v>
      </c>
      <c r="J99" s="13"/>
    </row>
    <row r="100" spans="1:10" s="25" customFormat="1" ht="14.5" x14ac:dyDescent="0.35">
      <c r="A100" s="34" t="s">
        <v>91</v>
      </c>
      <c r="B100" s="34" t="s">
        <v>101</v>
      </c>
      <c r="C100" s="34" t="s">
        <v>68</v>
      </c>
      <c r="D100" s="34" t="s">
        <v>85</v>
      </c>
      <c r="E100" s="30" t="s">
        <v>18</v>
      </c>
      <c r="F100" s="30">
        <v>2</v>
      </c>
      <c r="G100" s="30">
        <v>135</v>
      </c>
      <c r="H100" s="34">
        <f t="shared" si="9"/>
        <v>270</v>
      </c>
      <c r="J100" s="13"/>
    </row>
    <row r="101" spans="1:10" s="25" customFormat="1" ht="14.5" x14ac:dyDescent="0.35">
      <c r="A101" s="34" t="s">
        <v>91</v>
      </c>
      <c r="B101" s="34" t="s">
        <v>102</v>
      </c>
      <c r="C101" s="34" t="s">
        <v>68</v>
      </c>
      <c r="D101" s="34" t="s">
        <v>85</v>
      </c>
      <c r="E101" s="30" t="s">
        <v>18</v>
      </c>
      <c r="F101" s="30">
        <v>16</v>
      </c>
      <c r="G101" s="30">
        <v>135</v>
      </c>
      <c r="H101" s="34">
        <f t="shared" si="9"/>
        <v>2160</v>
      </c>
      <c r="J101" s="13"/>
    </row>
    <row r="102" spans="1:10" s="25" customFormat="1" ht="14.5" x14ac:dyDescent="0.35">
      <c r="A102" s="34" t="s">
        <v>91</v>
      </c>
      <c r="B102" s="34" t="s">
        <v>103</v>
      </c>
      <c r="C102" s="34" t="s">
        <v>68</v>
      </c>
      <c r="D102" s="34" t="s">
        <v>85</v>
      </c>
      <c r="E102" s="30" t="s">
        <v>18</v>
      </c>
      <c r="F102" s="30">
        <v>143</v>
      </c>
      <c r="G102" s="30">
        <v>135</v>
      </c>
      <c r="H102" s="34">
        <f t="shared" si="9"/>
        <v>19305</v>
      </c>
      <c r="J102" s="13"/>
    </row>
    <row r="103" spans="1:10" s="25" customFormat="1" ht="14.5" x14ac:dyDescent="0.35">
      <c r="A103" s="34" t="s">
        <v>91</v>
      </c>
      <c r="B103" s="34" t="s">
        <v>104</v>
      </c>
      <c r="C103" s="34" t="s">
        <v>68</v>
      </c>
      <c r="D103" s="34" t="s">
        <v>85</v>
      </c>
      <c r="E103" s="30" t="s">
        <v>18</v>
      </c>
      <c r="F103" s="30">
        <v>67</v>
      </c>
      <c r="G103" s="30">
        <v>135</v>
      </c>
      <c r="H103" s="34">
        <f t="shared" si="9"/>
        <v>9045</v>
      </c>
      <c r="J103" s="13"/>
    </row>
    <row r="104" spans="1:10" s="25" customFormat="1" ht="14.5" x14ac:dyDescent="0.35">
      <c r="A104" s="34" t="s">
        <v>91</v>
      </c>
      <c r="B104" s="34" t="s">
        <v>105</v>
      </c>
      <c r="C104" s="34" t="s">
        <v>68</v>
      </c>
      <c r="D104" s="34" t="s">
        <v>85</v>
      </c>
      <c r="E104" s="30" t="s">
        <v>18</v>
      </c>
      <c r="F104" s="30">
        <v>20</v>
      </c>
      <c r="G104" s="30">
        <v>135</v>
      </c>
      <c r="H104" s="34">
        <f t="shared" si="9"/>
        <v>2700</v>
      </c>
      <c r="J104" s="13"/>
    </row>
    <row r="105" spans="1:10" s="25" customFormat="1" ht="14.5" x14ac:dyDescent="0.35">
      <c r="A105" s="34" t="s">
        <v>91</v>
      </c>
      <c r="B105" s="34" t="s">
        <v>106</v>
      </c>
      <c r="C105" s="34" t="s">
        <v>68</v>
      </c>
      <c r="D105" s="34" t="s">
        <v>85</v>
      </c>
      <c r="E105" s="30" t="s">
        <v>18</v>
      </c>
      <c r="F105" s="30">
        <v>20</v>
      </c>
      <c r="G105" s="30">
        <v>135</v>
      </c>
      <c r="H105" s="34">
        <f t="shared" si="9"/>
        <v>2700</v>
      </c>
      <c r="J105" s="13"/>
    </row>
    <row r="106" spans="1:10" s="25" customFormat="1" ht="14.5" x14ac:dyDescent="0.35">
      <c r="A106" s="34" t="s">
        <v>91</v>
      </c>
      <c r="B106" s="34" t="s">
        <v>107</v>
      </c>
      <c r="C106" s="34" t="s">
        <v>68</v>
      </c>
      <c r="D106" s="34" t="s">
        <v>85</v>
      </c>
      <c r="E106" s="30" t="s">
        <v>18</v>
      </c>
      <c r="F106" s="30">
        <v>2</v>
      </c>
      <c r="G106" s="30">
        <v>135</v>
      </c>
      <c r="H106" s="34">
        <f t="shared" si="9"/>
        <v>270</v>
      </c>
      <c r="J106" s="13"/>
    </row>
    <row r="107" spans="1:10" s="25" customFormat="1" ht="14.5" x14ac:dyDescent="0.35">
      <c r="A107" s="34" t="s">
        <v>91</v>
      </c>
      <c r="B107" s="34" t="s">
        <v>108</v>
      </c>
      <c r="C107" s="34" t="s">
        <v>68</v>
      </c>
      <c r="D107" s="34" t="s">
        <v>85</v>
      </c>
      <c r="E107" s="30" t="s">
        <v>18</v>
      </c>
      <c r="F107" s="30">
        <v>33</v>
      </c>
      <c r="G107" s="30">
        <v>135</v>
      </c>
      <c r="H107" s="34">
        <f t="shared" si="9"/>
        <v>4455</v>
      </c>
      <c r="J107" s="13"/>
    </row>
    <row r="108" spans="1:10" s="25" customFormat="1" ht="14.5" x14ac:dyDescent="0.35">
      <c r="A108" s="34" t="s">
        <v>91</v>
      </c>
      <c r="B108" s="34" t="s">
        <v>109</v>
      </c>
      <c r="C108" s="34" t="s">
        <v>68</v>
      </c>
      <c r="D108" s="34" t="s">
        <v>85</v>
      </c>
      <c r="E108" s="30" t="s">
        <v>18</v>
      </c>
      <c r="F108" s="30">
        <v>50</v>
      </c>
      <c r="G108" s="30">
        <v>135</v>
      </c>
      <c r="H108" s="34">
        <f t="shared" si="9"/>
        <v>6750</v>
      </c>
      <c r="J108" s="13"/>
    </row>
    <row r="109" spans="1:10" s="25" customFormat="1" ht="14.5" x14ac:dyDescent="0.35">
      <c r="A109" s="34" t="s">
        <v>91</v>
      </c>
      <c r="B109" s="34" t="s">
        <v>110</v>
      </c>
      <c r="C109" s="34" t="s">
        <v>68</v>
      </c>
      <c r="D109" s="34" t="s">
        <v>85</v>
      </c>
      <c r="E109" s="30" t="s">
        <v>18</v>
      </c>
      <c r="F109" s="30">
        <v>15</v>
      </c>
      <c r="G109" s="30">
        <v>135</v>
      </c>
      <c r="H109" s="34">
        <f t="shared" si="9"/>
        <v>2025</v>
      </c>
      <c r="J109" s="13"/>
    </row>
    <row r="110" spans="1:10" s="25" customFormat="1" ht="14.5" x14ac:dyDescent="0.35">
      <c r="A110" s="34" t="s">
        <v>91</v>
      </c>
      <c r="B110" s="34" t="s">
        <v>111</v>
      </c>
      <c r="C110" s="34" t="s">
        <v>68</v>
      </c>
      <c r="D110" s="34" t="s">
        <v>85</v>
      </c>
      <c r="E110" s="30" t="s">
        <v>18</v>
      </c>
      <c r="F110" s="30">
        <v>19</v>
      </c>
      <c r="G110" s="30">
        <v>135</v>
      </c>
      <c r="H110" s="34">
        <f t="shared" si="9"/>
        <v>2565</v>
      </c>
      <c r="J110" s="13"/>
    </row>
    <row r="111" spans="1:10" s="25" customFormat="1" ht="14.5" x14ac:dyDescent="0.35">
      <c r="A111" s="34" t="s">
        <v>91</v>
      </c>
      <c r="B111" s="34" t="s">
        <v>112</v>
      </c>
      <c r="C111" s="34" t="s">
        <v>68</v>
      </c>
      <c r="D111" s="34" t="s">
        <v>85</v>
      </c>
      <c r="E111" s="30" t="s">
        <v>18</v>
      </c>
      <c r="F111" s="30">
        <v>92</v>
      </c>
      <c r="G111" s="30">
        <v>135</v>
      </c>
      <c r="H111" s="34">
        <f t="shared" si="9"/>
        <v>12420</v>
      </c>
      <c r="J111" s="13"/>
    </row>
    <row r="112" spans="1:10" s="25" customFormat="1" ht="14.5" x14ac:dyDescent="0.35">
      <c r="A112" s="34" t="s">
        <v>91</v>
      </c>
      <c r="B112" s="34" t="s">
        <v>113</v>
      </c>
      <c r="C112" s="34" t="s">
        <v>68</v>
      </c>
      <c r="D112" s="34" t="s">
        <v>85</v>
      </c>
      <c r="E112" s="30" t="s">
        <v>18</v>
      </c>
      <c r="F112" s="30">
        <v>63</v>
      </c>
      <c r="G112" s="30">
        <v>135</v>
      </c>
      <c r="H112" s="34">
        <f t="shared" si="9"/>
        <v>8505</v>
      </c>
      <c r="J112" s="13"/>
    </row>
    <row r="113" spans="1:11" s="25" customFormat="1" ht="14.5" x14ac:dyDescent="0.35">
      <c r="A113" s="140" t="s">
        <v>7</v>
      </c>
      <c r="B113" s="141"/>
      <c r="C113" s="94"/>
      <c r="D113" s="142"/>
      <c r="E113" s="143"/>
      <c r="F113" s="40"/>
      <c r="G113" s="144"/>
      <c r="H113" s="145">
        <f>SUM(H91:H112)</f>
        <v>100845</v>
      </c>
      <c r="J113" s="13"/>
    </row>
    <row r="114" spans="1:11" s="25" customFormat="1" ht="14.5" customHeight="1" x14ac:dyDescent="0.35">
      <c r="A114" s="277" t="s">
        <v>83</v>
      </c>
      <c r="B114" s="278"/>
      <c r="C114" s="278"/>
      <c r="D114" s="278"/>
      <c r="E114" s="278"/>
      <c r="F114" s="278"/>
      <c r="G114" s="279"/>
      <c r="H114" s="95">
        <f>H8+H12+H33+H43+H55+H60+H65+H70+H75+H81+H86+H89+H113</f>
        <v>3232745</v>
      </c>
      <c r="J114" s="13"/>
    </row>
    <row r="115" spans="1:11" s="25" customFormat="1" ht="14.5" x14ac:dyDescent="0.35">
      <c r="A115" s="146" t="s">
        <v>126</v>
      </c>
      <c r="B115" s="131"/>
      <c r="C115" s="131"/>
      <c r="D115" s="131"/>
      <c r="E115" s="131"/>
      <c r="F115" s="131"/>
      <c r="G115" s="131"/>
      <c r="H115" s="147"/>
      <c r="J115" s="13"/>
    </row>
    <row r="116" spans="1:11" s="25" customFormat="1" ht="14.5" x14ac:dyDescent="0.35">
      <c r="A116" s="148" t="s">
        <v>212</v>
      </c>
      <c r="B116" s="149"/>
      <c r="C116" s="149"/>
      <c r="D116" s="149"/>
      <c r="E116" s="149"/>
      <c r="F116" s="149"/>
      <c r="G116" s="149"/>
      <c r="H116" s="150"/>
      <c r="J116" s="13"/>
    </row>
    <row r="117" spans="1:11" s="25" customFormat="1" ht="14.5" x14ac:dyDescent="0.35">
      <c r="A117" s="84" t="s">
        <v>91</v>
      </c>
      <c r="B117" s="84" t="s">
        <v>97</v>
      </c>
      <c r="C117" s="84" t="s">
        <v>66</v>
      </c>
      <c r="D117" s="84" t="s">
        <v>24</v>
      </c>
      <c r="E117" s="84" t="s">
        <v>4</v>
      </c>
      <c r="F117" s="84">
        <v>515</v>
      </c>
      <c r="G117" s="84">
        <f>'1. ÜHIKHINNAD'!B6</f>
        <v>150</v>
      </c>
      <c r="H117" s="84">
        <f>F117*G117</f>
        <v>77250</v>
      </c>
      <c r="J117" s="13"/>
    </row>
    <row r="118" spans="1:11" s="25" customFormat="1" ht="14.5" x14ac:dyDescent="0.35">
      <c r="A118" s="84" t="s">
        <v>91</v>
      </c>
      <c r="B118" s="84" t="s">
        <v>97</v>
      </c>
      <c r="C118" s="84" t="s">
        <v>66</v>
      </c>
      <c r="D118" s="84" t="s">
        <v>21</v>
      </c>
      <c r="E118" s="84" t="s">
        <v>4</v>
      </c>
      <c r="F118" s="84">
        <v>105</v>
      </c>
      <c r="G118" s="84">
        <f>'1. ÜHIKHINNAD'!B7</f>
        <v>100</v>
      </c>
      <c r="H118" s="84">
        <f t="shared" ref="H118:H120" si="10">F118*G118</f>
        <v>10500</v>
      </c>
      <c r="J118" s="13"/>
    </row>
    <row r="119" spans="1:11" s="25" customFormat="1" ht="14.5" x14ac:dyDescent="0.35">
      <c r="A119" s="84" t="s">
        <v>91</v>
      </c>
      <c r="B119" s="84" t="s">
        <v>97</v>
      </c>
      <c r="C119" s="84" t="s">
        <v>65</v>
      </c>
      <c r="D119" s="84" t="s">
        <v>27</v>
      </c>
      <c r="E119" s="84" t="s">
        <v>18</v>
      </c>
      <c r="F119" s="84">
        <v>1</v>
      </c>
      <c r="G119" s="84">
        <f>'1. ÜHIKHINNAD'!B15</f>
        <v>33000</v>
      </c>
      <c r="H119" s="84">
        <f t="shared" si="10"/>
        <v>33000</v>
      </c>
      <c r="J119" s="13"/>
    </row>
    <row r="120" spans="1:11" s="25" customFormat="1" ht="14.5" x14ac:dyDescent="0.35">
      <c r="A120" s="84" t="s">
        <v>91</v>
      </c>
      <c r="B120" s="84" t="s">
        <v>97</v>
      </c>
      <c r="C120" s="84" t="s">
        <v>66</v>
      </c>
      <c r="D120" s="84" t="s">
        <v>33</v>
      </c>
      <c r="E120" s="84" t="s">
        <v>18</v>
      </c>
      <c r="F120" s="84">
        <v>14</v>
      </c>
      <c r="G120" s="84">
        <f>'1. ÜHIKHINNAD'!B10</f>
        <v>1000</v>
      </c>
      <c r="H120" s="84">
        <f t="shared" si="10"/>
        <v>14000</v>
      </c>
      <c r="J120" s="13"/>
    </row>
    <row r="121" spans="1:11" s="25" customFormat="1" ht="14.5" x14ac:dyDescent="0.35">
      <c r="A121" s="84" t="s">
        <v>91</v>
      </c>
      <c r="B121" s="84" t="s">
        <v>97</v>
      </c>
      <c r="C121" s="60"/>
      <c r="D121" s="151" t="s">
        <v>176</v>
      </c>
      <c r="E121" s="152"/>
      <c r="F121" s="88"/>
      <c r="G121" s="123"/>
      <c r="H121" s="153">
        <f>SUM(H122:H126)</f>
        <v>228500</v>
      </c>
      <c r="I121" s="61"/>
      <c r="K121" s="13"/>
    </row>
    <row r="122" spans="1:11" s="25" customFormat="1" ht="14.5" x14ac:dyDescent="0.35">
      <c r="A122" s="84" t="s">
        <v>91</v>
      </c>
      <c r="B122" s="84" t="s">
        <v>97</v>
      </c>
      <c r="C122" s="30" t="s">
        <v>65</v>
      </c>
      <c r="D122" s="154" t="s">
        <v>136</v>
      </c>
      <c r="E122" s="43" t="s">
        <v>18</v>
      </c>
      <c r="F122" s="43">
        <v>1</v>
      </c>
      <c r="G122" s="155">
        <v>30000</v>
      </c>
      <c r="H122" s="43">
        <f>F122*G122</f>
        <v>30000</v>
      </c>
      <c r="K122" s="13"/>
    </row>
    <row r="123" spans="1:11" s="25" customFormat="1" ht="14.5" x14ac:dyDescent="0.35">
      <c r="A123" s="84" t="s">
        <v>91</v>
      </c>
      <c r="B123" s="84" t="s">
        <v>97</v>
      </c>
      <c r="C123" s="42" t="s">
        <v>65</v>
      </c>
      <c r="D123" s="154" t="s">
        <v>137</v>
      </c>
      <c r="E123" s="43" t="s">
        <v>18</v>
      </c>
      <c r="F123" s="43">
        <v>1</v>
      </c>
      <c r="G123" s="155">
        <v>80000</v>
      </c>
      <c r="H123" s="43">
        <f t="shared" ref="H123:H126" si="11">F123*G123</f>
        <v>80000</v>
      </c>
      <c r="K123" s="13"/>
    </row>
    <row r="124" spans="1:11" s="25" customFormat="1" ht="14.5" x14ac:dyDescent="0.35">
      <c r="A124" s="84" t="s">
        <v>91</v>
      </c>
      <c r="B124" s="84" t="s">
        <v>97</v>
      </c>
      <c r="C124" s="42" t="s">
        <v>70</v>
      </c>
      <c r="D124" s="154" t="s">
        <v>138</v>
      </c>
      <c r="E124" s="43" t="s">
        <v>18</v>
      </c>
      <c r="F124" s="43">
        <v>1</v>
      </c>
      <c r="G124" s="155">
        <v>90000</v>
      </c>
      <c r="H124" s="43">
        <f t="shared" si="11"/>
        <v>90000</v>
      </c>
      <c r="K124" s="13"/>
    </row>
    <row r="125" spans="1:11" s="25" customFormat="1" ht="14.5" x14ac:dyDescent="0.35">
      <c r="A125" s="84" t="s">
        <v>91</v>
      </c>
      <c r="B125" s="84" t="s">
        <v>97</v>
      </c>
      <c r="C125" s="42" t="s">
        <v>70</v>
      </c>
      <c r="D125" s="90" t="s">
        <v>154</v>
      </c>
      <c r="E125" s="34" t="s">
        <v>18</v>
      </c>
      <c r="F125" s="34">
        <v>1</v>
      </c>
      <c r="G125" s="54">
        <v>15000</v>
      </c>
      <c r="H125" s="43">
        <f t="shared" si="11"/>
        <v>15000</v>
      </c>
      <c r="I125" s="62"/>
      <c r="K125" s="13"/>
    </row>
    <row r="126" spans="1:11" s="25" customFormat="1" ht="14.5" x14ac:dyDescent="0.35">
      <c r="A126" s="84" t="s">
        <v>91</v>
      </c>
      <c r="B126" s="84" t="s">
        <v>97</v>
      </c>
      <c r="C126" s="42" t="s">
        <v>69</v>
      </c>
      <c r="D126" s="90" t="s">
        <v>149</v>
      </c>
      <c r="E126" s="34" t="s">
        <v>4</v>
      </c>
      <c r="F126" s="34">
        <v>135</v>
      </c>
      <c r="G126" s="54">
        <f>'1. ÜHIKHINNAD'!B5</f>
        <v>100</v>
      </c>
      <c r="H126" s="43">
        <f t="shared" si="11"/>
        <v>13500</v>
      </c>
      <c r="I126" s="62"/>
      <c r="K126" s="13"/>
    </row>
    <row r="127" spans="1:11" s="25" customFormat="1" ht="14.5" x14ac:dyDescent="0.35">
      <c r="A127" s="93" t="s">
        <v>7</v>
      </c>
      <c r="B127" s="30"/>
      <c r="C127" s="34"/>
      <c r="D127" s="34"/>
      <c r="E127" s="34"/>
      <c r="F127" s="34"/>
      <c r="G127" s="34"/>
      <c r="H127" s="36">
        <f>SUM(H117:H121)</f>
        <v>363250</v>
      </c>
      <c r="J127" s="13"/>
    </row>
    <row r="128" spans="1:11" s="25" customFormat="1" ht="14.5" x14ac:dyDescent="0.35">
      <c r="J128" s="13"/>
    </row>
    <row r="129" spans="1:10" s="25" customFormat="1" ht="14.5" x14ac:dyDescent="0.35">
      <c r="J129" s="13"/>
    </row>
    <row r="130" spans="1:10" s="25" customFormat="1" ht="13.5" customHeight="1" x14ac:dyDescent="0.35">
      <c r="A130" s="25" t="s">
        <v>16</v>
      </c>
      <c r="J130" s="13"/>
    </row>
    <row r="131" spans="1:10" s="25" customFormat="1" ht="14.5" x14ac:dyDescent="0.35">
      <c r="J131" s="13"/>
    </row>
  </sheetData>
  <autoFilter ref="A3:H127" xr:uid="{00000000-0001-0000-0200-000000000000}"/>
  <mergeCells count="1">
    <mergeCell ref="A114:G114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3"/>
  <sheetViews>
    <sheetView tabSelected="1" zoomScaleNormal="100" workbookViewId="0">
      <pane ySplit="4" topLeftCell="A5" activePane="bottomLeft" state="frozen"/>
      <selection activeCell="B4" sqref="B4"/>
      <selection pane="bottomLeft" activeCell="D39" sqref="D39"/>
    </sheetView>
  </sheetViews>
  <sheetFormatPr defaultRowHeight="13" x14ac:dyDescent="0.3"/>
  <cols>
    <col min="1" max="1" width="6.36328125" style="26" customWidth="1"/>
    <col min="2" max="2" width="14.1796875" style="26" customWidth="1"/>
    <col min="3" max="3" width="27.90625" style="26" customWidth="1"/>
    <col min="4" max="4" width="13.6328125" style="26" customWidth="1"/>
    <col min="5" max="5" width="12.36328125" style="26" customWidth="1"/>
    <col min="6" max="6" width="13.36328125" style="26" customWidth="1"/>
    <col min="7" max="7" width="14.1796875" style="26" customWidth="1"/>
    <col min="8" max="9" width="12.6328125" style="26" bestFit="1" customWidth="1"/>
    <col min="10" max="10" width="12.6328125" style="26" customWidth="1"/>
    <col min="11" max="11" width="12.6328125" style="26" bestFit="1" customWidth="1"/>
    <col min="12" max="12" width="12.6328125" style="26" customWidth="1"/>
    <col min="13" max="17" width="8.7265625" style="26" customWidth="1"/>
    <col min="18" max="18" width="12.6328125" style="26" bestFit="1" customWidth="1"/>
    <col min="19" max="19" width="12.54296875" style="26" customWidth="1"/>
    <col min="20" max="20" width="14.1796875" style="26" bestFit="1" customWidth="1"/>
    <col min="21" max="16384" width="8.7265625" style="26"/>
  </cols>
  <sheetData>
    <row r="1" spans="1:20" ht="21" customHeight="1" x14ac:dyDescent="0.35">
      <c r="A1" s="63" t="s">
        <v>115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4.5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4.5" x14ac:dyDescent="0.35">
      <c r="A3" s="294" t="s">
        <v>14</v>
      </c>
      <c r="B3" s="295" t="s">
        <v>15</v>
      </c>
      <c r="C3" s="27"/>
      <c r="D3" s="295" t="s">
        <v>78</v>
      </c>
      <c r="E3" s="282" t="s">
        <v>19</v>
      </c>
      <c r="F3" s="283"/>
      <c r="G3" s="283"/>
      <c r="H3" s="283"/>
      <c r="I3" s="284"/>
      <c r="J3" s="282" t="s">
        <v>20</v>
      </c>
      <c r="K3" s="283"/>
      <c r="L3" s="283"/>
      <c r="M3" s="283"/>
      <c r="N3" s="283"/>
      <c r="O3" s="283"/>
      <c r="P3" s="283"/>
      <c r="Q3" s="284"/>
      <c r="R3" s="285" t="s">
        <v>41</v>
      </c>
      <c r="S3" s="287" t="s">
        <v>42</v>
      </c>
      <c r="T3" s="289" t="s">
        <v>43</v>
      </c>
    </row>
    <row r="4" spans="1:20" ht="14.5" x14ac:dyDescent="0.35">
      <c r="A4" s="294"/>
      <c r="B4" s="296"/>
      <c r="C4" s="28" t="s">
        <v>40</v>
      </c>
      <c r="D4" s="296"/>
      <c r="E4" s="29">
        <v>2023</v>
      </c>
      <c r="F4" s="29">
        <v>2024</v>
      </c>
      <c r="G4" s="29">
        <v>2025</v>
      </c>
      <c r="H4" s="29">
        <v>2026</v>
      </c>
      <c r="I4" s="29">
        <v>2027</v>
      </c>
      <c r="J4" s="29">
        <v>2028</v>
      </c>
      <c r="K4" s="29">
        <v>2029</v>
      </c>
      <c r="L4" s="29">
        <v>2030</v>
      </c>
      <c r="M4" s="29">
        <v>2031</v>
      </c>
      <c r="N4" s="29">
        <v>2032</v>
      </c>
      <c r="O4" s="29">
        <v>2033</v>
      </c>
      <c r="P4" s="29">
        <v>2034</v>
      </c>
      <c r="Q4" s="29">
        <v>2035</v>
      </c>
      <c r="R4" s="286"/>
      <c r="S4" s="288"/>
      <c r="T4" s="290"/>
    </row>
    <row r="5" spans="1:20" ht="14.5" customHeight="1" x14ac:dyDescent="0.35">
      <c r="A5" s="291" t="s">
        <v>249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3"/>
    </row>
    <row r="6" spans="1:20" ht="58" x14ac:dyDescent="0.35">
      <c r="A6" s="30">
        <v>1</v>
      </c>
      <c r="B6" s="30" t="s">
        <v>112</v>
      </c>
      <c r="C6" s="31" t="str">
        <f>'2. Lühiajaline lahtikirjutatuna'!A4</f>
        <v>Vinni aleviku ÜVK rekonstrueerimine ja laiendamine, Vinni Kooli PK rekonstrueerimine</v>
      </c>
      <c r="D6" s="31">
        <f>'2. Lühiajaline lahtikirjutatuna'!H19</f>
        <v>712000</v>
      </c>
      <c r="E6" s="32"/>
      <c r="F6" s="32"/>
      <c r="G6" s="32">
        <f>D6</f>
        <v>712000</v>
      </c>
      <c r="H6" s="32"/>
      <c r="I6" s="33"/>
      <c r="J6" s="34"/>
      <c r="K6" s="34"/>
      <c r="L6" s="34"/>
      <c r="M6" s="34"/>
      <c r="N6" s="34"/>
      <c r="O6" s="34"/>
      <c r="P6" s="34"/>
      <c r="Q6" s="34"/>
      <c r="R6" s="32">
        <f>SUM(E6:I6)</f>
        <v>712000</v>
      </c>
      <c r="S6" s="34">
        <f>SUM(J6:Q6)</f>
        <v>0</v>
      </c>
      <c r="T6" s="34">
        <f>SUM(R6:S6)</f>
        <v>712000</v>
      </c>
    </row>
    <row r="7" spans="1:20" ht="43.5" x14ac:dyDescent="0.35">
      <c r="A7" s="30">
        <v>2</v>
      </c>
      <c r="B7" s="30" t="s">
        <v>103</v>
      </c>
      <c r="C7" s="31" t="str">
        <f>'2. Lühiajaline lahtikirjutatuna'!A20</f>
        <v>Pajusti aleviku ÜVK rekonstrueerimine ja laiendamine</v>
      </c>
      <c r="D7" s="31">
        <f>'2. Lühiajaline lahtikirjutatuna'!H30</f>
        <v>1393600</v>
      </c>
      <c r="E7" s="32"/>
      <c r="F7" s="32"/>
      <c r="G7" s="32">
        <f>D7*0.3</f>
        <v>418080</v>
      </c>
      <c r="H7" s="32">
        <f>D7-G7</f>
        <v>975520</v>
      </c>
      <c r="I7" s="33"/>
      <c r="J7" s="34"/>
      <c r="K7" s="34"/>
      <c r="L7" s="34"/>
      <c r="M7" s="34"/>
      <c r="N7" s="34"/>
      <c r="O7" s="34"/>
      <c r="P7" s="34"/>
      <c r="Q7" s="34"/>
      <c r="R7" s="32">
        <f>SUM(E7:I7)</f>
        <v>1393600</v>
      </c>
      <c r="S7" s="34">
        <f>SUM(J7:Q7)</f>
        <v>0</v>
      </c>
      <c r="T7" s="34">
        <f>SUM(R7:S7)</f>
        <v>1393600</v>
      </c>
    </row>
    <row r="8" spans="1:20" ht="43.5" x14ac:dyDescent="0.35">
      <c r="A8" s="30">
        <v>3</v>
      </c>
      <c r="B8" s="30" t="s">
        <v>113</v>
      </c>
      <c r="C8" s="31" t="str">
        <f>'2. Lühiajaline lahtikirjutatuna'!A31</f>
        <v>Viru-Jaagupi ÜVK rekonstrueerimine ja laiendamine</v>
      </c>
      <c r="D8" s="31">
        <f>'2. Lühiajaline lahtikirjutatuna'!H39</f>
        <v>662500</v>
      </c>
      <c r="E8" s="32">
        <f>D8*0.1</f>
        <v>66250</v>
      </c>
      <c r="F8" s="32">
        <f>D8-E8</f>
        <v>596250</v>
      </c>
      <c r="G8" s="32"/>
      <c r="H8" s="32"/>
      <c r="I8" s="33"/>
      <c r="J8" s="34"/>
      <c r="K8" s="34"/>
      <c r="L8" s="34"/>
      <c r="M8" s="34"/>
      <c r="N8" s="34"/>
      <c r="O8" s="34"/>
      <c r="P8" s="34"/>
      <c r="Q8" s="34"/>
      <c r="R8" s="32">
        <f t="shared" ref="R8:R33" si="0">SUM(E8:I8)</f>
        <v>662500</v>
      </c>
      <c r="S8" s="34">
        <f t="shared" ref="S8:S33" si="1">SUM(J8:Q8)</f>
        <v>0</v>
      </c>
      <c r="T8" s="34">
        <f t="shared" ref="T8:T33" si="2">SUM(R8:S8)</f>
        <v>662500</v>
      </c>
    </row>
    <row r="9" spans="1:20" ht="29" x14ac:dyDescent="0.35">
      <c r="A9" s="30">
        <v>4</v>
      </c>
      <c r="B9" s="30" t="s">
        <v>108</v>
      </c>
      <c r="C9" s="31" t="str">
        <f>'2. Lühiajaline lahtikirjutatuna'!A40</f>
        <v>Tudu reoveepumplate rekonstrueerimine</v>
      </c>
      <c r="D9" s="35">
        <f>'2. Lühiajaline lahtikirjutatuna'!H42</f>
        <v>66000</v>
      </c>
      <c r="E9" s="32">
        <f>D9</f>
        <v>66000</v>
      </c>
      <c r="F9" s="32"/>
      <c r="G9" s="33"/>
      <c r="H9" s="33"/>
      <c r="I9" s="32"/>
      <c r="J9" s="34"/>
      <c r="K9" s="34"/>
      <c r="L9" s="34"/>
      <c r="M9" s="34"/>
      <c r="N9" s="34"/>
      <c r="O9" s="34"/>
      <c r="P9" s="34"/>
      <c r="Q9" s="34"/>
      <c r="R9" s="32">
        <f t="shared" si="0"/>
        <v>66000</v>
      </c>
      <c r="S9" s="34">
        <f t="shared" si="1"/>
        <v>0</v>
      </c>
      <c r="T9" s="34">
        <f t="shared" si="2"/>
        <v>66000</v>
      </c>
    </row>
    <row r="10" spans="1:20" ht="29" x14ac:dyDescent="0.35">
      <c r="A10" s="30">
        <v>5</v>
      </c>
      <c r="B10" s="30" t="s">
        <v>106</v>
      </c>
      <c r="C10" s="31" t="str">
        <f>'2. Lühiajaline lahtikirjutatuna'!A43</f>
        <v>Roela ÜVK rekonstrueerimine ja laiendamine</v>
      </c>
      <c r="D10" s="35">
        <f>'2. Lühiajaline lahtikirjutatuna'!H59</f>
        <v>728200</v>
      </c>
      <c r="E10" s="32"/>
      <c r="F10" s="32"/>
      <c r="G10" s="32"/>
      <c r="H10" s="32">
        <f>D10</f>
        <v>728200</v>
      </c>
      <c r="I10" s="33"/>
      <c r="J10" s="34"/>
      <c r="K10" s="34"/>
      <c r="L10" s="34"/>
      <c r="M10" s="34"/>
      <c r="N10" s="34"/>
      <c r="O10" s="34"/>
      <c r="P10" s="34"/>
      <c r="Q10" s="34"/>
      <c r="R10" s="32">
        <f t="shared" si="0"/>
        <v>728200</v>
      </c>
      <c r="S10" s="34">
        <f t="shared" si="1"/>
        <v>0</v>
      </c>
      <c r="T10" s="34">
        <f t="shared" si="2"/>
        <v>728200</v>
      </c>
    </row>
    <row r="11" spans="1:20" ht="29" x14ac:dyDescent="0.35">
      <c r="A11" s="30">
        <v>6</v>
      </c>
      <c r="B11" s="30" t="s">
        <v>93</v>
      </c>
      <c r="C11" s="31" t="str">
        <f>'2. Lühiajaline lahtikirjutatuna'!A60</f>
        <v>Kadila ühisveevärgi arendustööd</v>
      </c>
      <c r="D11" s="35">
        <f>'2. Lühiajaline lahtikirjutatuna'!H73</f>
        <v>259200</v>
      </c>
      <c r="E11" s="32"/>
      <c r="F11" s="33">
        <f>D11*0.2</f>
        <v>51840</v>
      </c>
      <c r="G11" s="32">
        <f>D11-F11</f>
        <v>207360</v>
      </c>
      <c r="H11" s="32"/>
      <c r="I11" s="33"/>
      <c r="J11" s="34"/>
      <c r="K11" s="34"/>
      <c r="L11" s="34"/>
      <c r="M11" s="34"/>
      <c r="N11" s="34"/>
      <c r="O11" s="34"/>
      <c r="P11" s="34"/>
      <c r="Q11" s="34"/>
      <c r="R11" s="32">
        <f t="shared" si="0"/>
        <v>259200</v>
      </c>
      <c r="S11" s="34">
        <f t="shared" si="1"/>
        <v>0</v>
      </c>
      <c r="T11" s="34">
        <f t="shared" si="2"/>
        <v>259200</v>
      </c>
    </row>
    <row r="12" spans="1:20" ht="29" x14ac:dyDescent="0.35">
      <c r="A12" s="30">
        <v>7</v>
      </c>
      <c r="B12" s="30" t="s">
        <v>111</v>
      </c>
      <c r="C12" s="31" t="str">
        <f>'2. Lühiajaline lahtikirjutatuna'!A74</f>
        <v>Vetiku ÜVK rekonstrueerimine ja laiendamine</v>
      </c>
      <c r="D12" s="35">
        <f>'2. Lühiajaline lahtikirjutatuna'!H86</f>
        <v>434300</v>
      </c>
      <c r="E12" s="32"/>
      <c r="F12" s="33"/>
      <c r="G12" s="33"/>
      <c r="H12" s="32"/>
      <c r="I12" s="32">
        <f>D12</f>
        <v>434300</v>
      </c>
      <c r="J12" s="34"/>
      <c r="K12" s="34"/>
      <c r="L12" s="34"/>
      <c r="M12" s="34"/>
      <c r="N12" s="34"/>
      <c r="O12" s="34"/>
      <c r="P12" s="34"/>
      <c r="Q12" s="34"/>
      <c r="R12" s="32">
        <f t="shared" si="0"/>
        <v>434300</v>
      </c>
      <c r="S12" s="34">
        <f t="shared" si="1"/>
        <v>0</v>
      </c>
      <c r="T12" s="34">
        <f t="shared" si="2"/>
        <v>434300</v>
      </c>
    </row>
    <row r="13" spans="1:20" ht="29" x14ac:dyDescent="0.35">
      <c r="A13" s="30">
        <v>8</v>
      </c>
      <c r="B13" s="30" t="s">
        <v>97</v>
      </c>
      <c r="C13" s="31" t="str">
        <f>'2. Lühiajaline lahtikirjutatuna'!A87</f>
        <v>Küti küla ühisveevärgi rekonstrueerimine</v>
      </c>
      <c r="D13" s="35">
        <f>'2. Lühiajaline lahtikirjutatuna'!H95</f>
        <v>207400</v>
      </c>
      <c r="E13" s="32"/>
      <c r="F13" s="33"/>
      <c r="G13" s="32">
        <f>D13</f>
        <v>207400</v>
      </c>
      <c r="H13" s="32"/>
      <c r="I13" s="33"/>
      <c r="J13" s="34"/>
      <c r="K13" s="34"/>
      <c r="L13" s="34"/>
      <c r="M13" s="34"/>
      <c r="N13" s="34"/>
      <c r="O13" s="34"/>
      <c r="P13" s="34"/>
      <c r="Q13" s="34"/>
      <c r="R13" s="32">
        <f t="shared" si="0"/>
        <v>207400</v>
      </c>
      <c r="S13" s="34">
        <f t="shared" si="1"/>
        <v>0</v>
      </c>
      <c r="T13" s="34">
        <f t="shared" si="2"/>
        <v>207400</v>
      </c>
    </row>
    <row r="14" spans="1:20" ht="29" x14ac:dyDescent="0.35">
      <c r="A14" s="30">
        <v>9</v>
      </c>
      <c r="B14" s="30" t="s">
        <v>96</v>
      </c>
      <c r="C14" s="31" t="str">
        <f>'2. Lühiajaline lahtikirjutatuna'!A96</f>
        <v>Kulina joogiveepuhasti rekonstrueerimine</v>
      </c>
      <c r="D14" s="31">
        <f>'2. Lühiajaline lahtikirjutatuna'!H102</f>
        <v>90000</v>
      </c>
      <c r="E14" s="32">
        <f>D14</f>
        <v>90000</v>
      </c>
      <c r="F14" s="33"/>
      <c r="G14" s="33"/>
      <c r="H14" s="32"/>
      <c r="I14" s="32"/>
      <c r="J14" s="34"/>
      <c r="K14" s="34"/>
      <c r="L14" s="34"/>
      <c r="M14" s="34"/>
      <c r="N14" s="34"/>
      <c r="O14" s="34"/>
      <c r="P14" s="34"/>
      <c r="Q14" s="34"/>
      <c r="R14" s="32">
        <f t="shared" si="0"/>
        <v>90000</v>
      </c>
      <c r="S14" s="34">
        <f t="shared" si="1"/>
        <v>0</v>
      </c>
      <c r="T14" s="34">
        <f t="shared" si="2"/>
        <v>90000</v>
      </c>
    </row>
    <row r="15" spans="1:20" ht="29" customHeight="1" x14ac:dyDescent="0.35">
      <c r="A15" s="30">
        <v>10</v>
      </c>
      <c r="B15" s="30" t="s">
        <v>104</v>
      </c>
      <c r="C15" s="31" t="str">
        <f>'2. Lühiajaline lahtikirjutatuna'!A103</f>
        <v>Piira ÜVK rekonstrueerimine ja laiendamine</v>
      </c>
      <c r="D15" s="31">
        <f>'2. Lühiajaline lahtikirjutatuna'!H111</f>
        <v>524150</v>
      </c>
      <c r="E15" s="33"/>
      <c r="F15" s="32">
        <f>D15</f>
        <v>524150</v>
      </c>
      <c r="G15" s="33"/>
      <c r="H15" s="32"/>
      <c r="I15" s="32"/>
      <c r="J15" s="34"/>
      <c r="K15" s="34"/>
      <c r="L15" s="34"/>
      <c r="M15" s="34"/>
      <c r="N15" s="34"/>
      <c r="O15" s="34"/>
      <c r="P15" s="34"/>
      <c r="Q15" s="34"/>
      <c r="R15" s="32">
        <f t="shared" si="0"/>
        <v>524150</v>
      </c>
      <c r="S15" s="34">
        <f t="shared" si="1"/>
        <v>0</v>
      </c>
      <c r="T15" s="34">
        <f t="shared" si="2"/>
        <v>524150</v>
      </c>
    </row>
    <row r="16" spans="1:20" ht="29.5" customHeight="1" x14ac:dyDescent="0.35">
      <c r="A16" s="30">
        <v>11</v>
      </c>
      <c r="B16" s="30" t="s">
        <v>92</v>
      </c>
      <c r="C16" s="31" t="str">
        <f>'2. Lühiajaline lahtikirjutatuna'!A112</f>
        <v>Inju küla ühisveevärgi rekonstrueerimine</v>
      </c>
      <c r="D16" s="35">
        <f>'2. Lühiajaline lahtikirjutatuna'!H126</f>
        <v>216900</v>
      </c>
      <c r="E16" s="32"/>
      <c r="F16" s="32">
        <f>D16</f>
        <v>216900</v>
      </c>
      <c r="G16" s="33"/>
      <c r="H16" s="33"/>
      <c r="I16" s="32"/>
      <c r="J16" s="34"/>
      <c r="K16" s="34"/>
      <c r="L16" s="34"/>
      <c r="M16" s="34"/>
      <c r="N16" s="34"/>
      <c r="O16" s="34"/>
      <c r="P16" s="34"/>
      <c r="Q16" s="34"/>
      <c r="R16" s="32">
        <f t="shared" si="0"/>
        <v>216900</v>
      </c>
      <c r="S16" s="34">
        <f t="shared" si="1"/>
        <v>0</v>
      </c>
      <c r="T16" s="34">
        <f t="shared" si="2"/>
        <v>216900</v>
      </c>
    </row>
    <row r="17" spans="1:20" ht="43.5" x14ac:dyDescent="0.35">
      <c r="A17" s="30">
        <v>12</v>
      </c>
      <c r="B17" s="30" t="s">
        <v>98</v>
      </c>
      <c r="C17" s="31" t="str">
        <f>'2. Lühiajaline lahtikirjutatuna'!A127</f>
        <v>Laekvere ÜVK laiendamine ja joogiveepuhasti rajamine PK 3785 juurde</v>
      </c>
      <c r="D17" s="35">
        <f>'2. Lühiajaline lahtikirjutatuna'!H135</f>
        <v>149300</v>
      </c>
      <c r="E17" s="32"/>
      <c r="F17" s="33"/>
      <c r="G17" s="32">
        <f>D17</f>
        <v>149300</v>
      </c>
      <c r="H17" s="33"/>
      <c r="I17" s="32"/>
      <c r="J17" s="34"/>
      <c r="K17" s="34"/>
      <c r="L17" s="34"/>
      <c r="M17" s="34"/>
      <c r="N17" s="34"/>
      <c r="O17" s="34"/>
      <c r="P17" s="34"/>
      <c r="Q17" s="34"/>
      <c r="R17" s="32">
        <f>SUM(E17:I17)</f>
        <v>149300</v>
      </c>
      <c r="S17" s="34">
        <f t="shared" si="1"/>
        <v>0</v>
      </c>
      <c r="T17" s="34">
        <f t="shared" si="2"/>
        <v>149300</v>
      </c>
    </row>
    <row r="18" spans="1:20" ht="43.5" customHeight="1" x14ac:dyDescent="0.35">
      <c r="A18" s="30">
        <v>13</v>
      </c>
      <c r="B18" s="30" t="s">
        <v>100</v>
      </c>
      <c r="C18" s="31" t="str">
        <f>'2. Lühiajaline lahtikirjutatuna'!A136</f>
        <v>Muuga reoveepuhasti rekonstrueerimine ja ÜVK laiendamine</v>
      </c>
      <c r="D18" s="35">
        <f>'2. Lühiajaline lahtikirjutatuna'!H146</f>
        <v>315000</v>
      </c>
      <c r="E18" s="32"/>
      <c r="F18" s="33"/>
      <c r="G18" s="32">
        <f>D18</f>
        <v>315000</v>
      </c>
      <c r="H18" s="33"/>
      <c r="I18" s="32"/>
      <c r="J18" s="34"/>
      <c r="K18" s="34"/>
      <c r="L18" s="34"/>
      <c r="M18" s="34"/>
      <c r="N18" s="34"/>
      <c r="O18" s="34"/>
      <c r="P18" s="34"/>
      <c r="Q18" s="34"/>
      <c r="R18" s="32">
        <f t="shared" ref="R18:R19" si="3">SUM(E18:I18)</f>
        <v>315000</v>
      </c>
      <c r="S18" s="34">
        <f t="shared" si="1"/>
        <v>0</v>
      </c>
      <c r="T18" s="34">
        <f t="shared" si="2"/>
        <v>315000</v>
      </c>
    </row>
    <row r="19" spans="1:20" ht="29" x14ac:dyDescent="0.35">
      <c r="A19" s="30">
        <v>14</v>
      </c>
      <c r="B19" s="30" t="s">
        <v>109</v>
      </c>
      <c r="C19" s="31" t="str">
        <f>'2. Lühiajaline lahtikirjutatuna'!A147</f>
        <v>Ulvi ÜVK rekonstrueerimine ja laiendamine</v>
      </c>
      <c r="D19" s="35">
        <f>'2. Lühiajaline lahtikirjutatuna'!H164</f>
        <v>1133300</v>
      </c>
      <c r="E19" s="32"/>
      <c r="F19" s="33"/>
      <c r="G19" s="33"/>
      <c r="H19" s="57">
        <f>D19*0.05</f>
        <v>56665</v>
      </c>
      <c r="I19" s="32">
        <f>D19-H19</f>
        <v>1076635</v>
      </c>
      <c r="J19" s="34"/>
      <c r="K19" s="34"/>
      <c r="L19" s="34"/>
      <c r="M19" s="34"/>
      <c r="N19" s="34"/>
      <c r="O19" s="34"/>
      <c r="P19" s="34"/>
      <c r="Q19" s="34"/>
      <c r="R19" s="32">
        <f t="shared" si="3"/>
        <v>1133300</v>
      </c>
      <c r="S19" s="34">
        <f t="shared" si="1"/>
        <v>0</v>
      </c>
      <c r="T19" s="34">
        <f t="shared" si="2"/>
        <v>1133300</v>
      </c>
    </row>
    <row r="20" spans="1:20" ht="14.5" x14ac:dyDescent="0.35">
      <c r="A20" s="30"/>
      <c r="B20" s="36" t="s">
        <v>88</v>
      </c>
      <c r="C20" s="37"/>
      <c r="D20" s="38">
        <f>SUM(D6:D19)</f>
        <v>6891850</v>
      </c>
      <c r="E20" s="34"/>
      <c r="F20" s="30"/>
      <c r="G20" s="30"/>
      <c r="H20" s="30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43.5" x14ac:dyDescent="0.35">
      <c r="A21" s="30">
        <v>15</v>
      </c>
      <c r="B21" s="30" t="s">
        <v>112</v>
      </c>
      <c r="C21" s="31" t="str">
        <f>'3. Pikaajaline lahtikirjutatuna'!A4</f>
        <v>Vinni aleviku ühiskanalisatsiooni rekonstrueerimine ja laiendamine</v>
      </c>
      <c r="D21" s="31">
        <f>'3. Pikaajaline lahtikirjutatuna'!H8</f>
        <v>129500</v>
      </c>
      <c r="E21" s="30"/>
      <c r="F21" s="30"/>
      <c r="G21" s="34"/>
      <c r="H21" s="30"/>
      <c r="I21" s="30"/>
      <c r="J21" s="39"/>
      <c r="K21" s="39"/>
      <c r="L21" s="39">
        <f>D21</f>
        <v>129500</v>
      </c>
      <c r="M21" s="39"/>
      <c r="N21" s="39"/>
      <c r="O21" s="39"/>
      <c r="P21" s="39"/>
      <c r="Q21" s="39"/>
      <c r="R21" s="34">
        <f t="shared" si="0"/>
        <v>0</v>
      </c>
      <c r="S21" s="39">
        <f t="shared" si="1"/>
        <v>129500</v>
      </c>
      <c r="T21" s="34">
        <f t="shared" si="2"/>
        <v>129500</v>
      </c>
    </row>
    <row r="22" spans="1:20" ht="43.5" x14ac:dyDescent="0.35">
      <c r="A22" s="30">
        <v>16</v>
      </c>
      <c r="B22" s="30" t="s">
        <v>103</v>
      </c>
      <c r="C22" s="31" t="str">
        <f>'3. Pikaajaline lahtikirjutatuna'!A9</f>
        <v>Pajusti aleviku ühiskanalisatsiooni rekonstrueerimine</v>
      </c>
      <c r="D22" s="31">
        <f>'3. Pikaajaline lahtikirjutatuna'!H12</f>
        <v>248000</v>
      </c>
      <c r="E22" s="30"/>
      <c r="F22" s="30"/>
      <c r="G22" s="34"/>
      <c r="H22" s="30"/>
      <c r="I22" s="30"/>
      <c r="J22" s="39"/>
      <c r="K22" s="39"/>
      <c r="L22" s="39">
        <f>D22</f>
        <v>248000</v>
      </c>
      <c r="M22" s="39"/>
      <c r="N22" s="39"/>
      <c r="O22" s="39"/>
      <c r="P22" s="39"/>
      <c r="Q22" s="39"/>
      <c r="R22" s="34">
        <f t="shared" si="0"/>
        <v>0</v>
      </c>
      <c r="S22" s="39">
        <f t="shared" si="1"/>
        <v>248000</v>
      </c>
      <c r="T22" s="34">
        <f t="shared" si="2"/>
        <v>248000</v>
      </c>
    </row>
    <row r="23" spans="1:20" ht="43.5" x14ac:dyDescent="0.35">
      <c r="A23" s="30">
        <v>17</v>
      </c>
      <c r="B23" s="30" t="s">
        <v>108</v>
      </c>
      <c r="C23" s="31" t="str">
        <f>'3. Pikaajaline lahtikirjutatuna'!A13</f>
        <v>Tudu aleviku ÜVK rekonstrueerimine ja laiendamine</v>
      </c>
      <c r="D23" s="31">
        <f>'3. Pikaajaline lahtikirjutatuna'!H33</f>
        <v>1423400</v>
      </c>
      <c r="E23" s="30"/>
      <c r="F23" s="30"/>
      <c r="G23" s="34"/>
      <c r="H23" s="30"/>
      <c r="I23" s="30"/>
      <c r="J23" s="39">
        <f>D23*0.1</f>
        <v>142340</v>
      </c>
      <c r="K23" s="39">
        <f>D23-J23</f>
        <v>1281060</v>
      </c>
      <c r="L23" s="39"/>
      <c r="M23" s="39"/>
      <c r="N23" s="39"/>
      <c r="O23" s="39"/>
      <c r="P23" s="39"/>
      <c r="Q23" s="39"/>
      <c r="R23" s="34">
        <f t="shared" si="0"/>
        <v>0</v>
      </c>
      <c r="S23" s="39">
        <f t="shared" si="1"/>
        <v>1423400</v>
      </c>
      <c r="T23" s="34">
        <f t="shared" si="2"/>
        <v>1423400</v>
      </c>
    </row>
    <row r="24" spans="1:20" ht="29" x14ac:dyDescent="0.35">
      <c r="A24" s="30">
        <v>18</v>
      </c>
      <c r="B24" s="30" t="s">
        <v>106</v>
      </c>
      <c r="C24" s="31" t="str">
        <f>'3. Pikaajaline lahtikirjutatuna'!A34</f>
        <v>Roela joogiveepuhastite rekonstrueerimine</v>
      </c>
      <c r="D24" s="31">
        <f>'3. Pikaajaline lahtikirjutatuna'!H43</f>
        <v>200000</v>
      </c>
      <c r="E24" s="30"/>
      <c r="F24" s="30"/>
      <c r="G24" s="34"/>
      <c r="H24" s="30"/>
      <c r="I24" s="30"/>
      <c r="J24" s="39">
        <f>D24</f>
        <v>200000</v>
      </c>
      <c r="K24" s="39"/>
      <c r="L24" s="39"/>
      <c r="M24" s="39"/>
      <c r="N24" s="39"/>
      <c r="O24" s="39"/>
      <c r="P24" s="39"/>
      <c r="Q24" s="39"/>
      <c r="R24" s="34">
        <f t="shared" si="0"/>
        <v>0</v>
      </c>
      <c r="S24" s="39">
        <f t="shared" si="1"/>
        <v>200000</v>
      </c>
      <c r="T24" s="34">
        <f t="shared" si="2"/>
        <v>200000</v>
      </c>
    </row>
    <row r="25" spans="1:20" ht="43.5" x14ac:dyDescent="0.35">
      <c r="A25" s="30">
        <v>19</v>
      </c>
      <c r="B25" s="30" t="s">
        <v>98</v>
      </c>
      <c r="C25" s="31" t="str">
        <f>'3. Pikaajaline lahtikirjutatuna'!A44</f>
        <v>Laekvere joogiveepuhasti ja reoveepuhasti rekonstrueerimine</v>
      </c>
      <c r="D25" s="35">
        <f>'3. Pikaajaline lahtikirjutatuna'!H55</f>
        <v>695000</v>
      </c>
      <c r="E25" s="30"/>
      <c r="F25" s="30"/>
      <c r="G25" s="34"/>
      <c r="H25" s="30"/>
      <c r="I25" s="30"/>
      <c r="J25" s="39">
        <f>D25</f>
        <v>695000</v>
      </c>
      <c r="K25" s="39"/>
      <c r="L25" s="39"/>
      <c r="M25" s="39"/>
      <c r="N25" s="39"/>
      <c r="O25" s="39"/>
      <c r="P25" s="39"/>
      <c r="Q25" s="39"/>
      <c r="R25" s="34">
        <f t="shared" si="0"/>
        <v>0</v>
      </c>
      <c r="S25" s="39">
        <f t="shared" si="1"/>
        <v>695000</v>
      </c>
      <c r="T25" s="34">
        <f t="shared" si="2"/>
        <v>695000</v>
      </c>
    </row>
    <row r="26" spans="1:20" ht="44" customHeight="1" x14ac:dyDescent="0.35">
      <c r="A26" s="30">
        <v>20</v>
      </c>
      <c r="B26" s="30" t="s">
        <v>99</v>
      </c>
      <c r="C26" s="31" t="str">
        <f>'3. Pikaajaline lahtikirjutatuna'!A56</f>
        <v>Moora joogiveepuhasti ja reoveepumplate rekonstrueerimine</v>
      </c>
      <c r="D26" s="35">
        <f>'3. Pikaajaline lahtikirjutatuna'!H60</f>
        <v>68000</v>
      </c>
      <c r="E26" s="30"/>
      <c r="F26" s="30"/>
      <c r="G26" s="34"/>
      <c r="H26" s="30"/>
      <c r="I26" s="30"/>
      <c r="J26" s="39">
        <f>D26</f>
        <v>68000</v>
      </c>
      <c r="K26" s="39"/>
      <c r="L26" s="39"/>
      <c r="M26" s="39"/>
      <c r="N26" s="39"/>
      <c r="O26" s="39"/>
      <c r="P26" s="39"/>
      <c r="Q26" s="39"/>
      <c r="R26" s="34">
        <f t="shared" si="0"/>
        <v>0</v>
      </c>
      <c r="S26" s="39">
        <f t="shared" si="1"/>
        <v>68000</v>
      </c>
      <c r="T26" s="34">
        <f t="shared" si="2"/>
        <v>68000</v>
      </c>
    </row>
    <row r="27" spans="1:20" ht="58" x14ac:dyDescent="0.35">
      <c r="A27" s="30">
        <v>21</v>
      </c>
      <c r="B27" s="30" t="s">
        <v>100</v>
      </c>
      <c r="C27" s="31" t="str">
        <f>'3. Pikaajaline lahtikirjutatuna'!A61</f>
        <v>Muuga joogiveepuhasti ja reoveepumplate rekonstrueerimine ning ÜVK laiendamine</v>
      </c>
      <c r="D27" s="31">
        <f>'3. Pikaajaline lahtikirjutatuna'!H65</f>
        <v>78000</v>
      </c>
      <c r="E27" s="30"/>
      <c r="F27" s="30"/>
      <c r="G27" s="34"/>
      <c r="H27" s="30"/>
      <c r="I27" s="30"/>
      <c r="J27" s="39"/>
      <c r="K27" s="39"/>
      <c r="L27" s="39">
        <f>D27</f>
        <v>78000</v>
      </c>
      <c r="M27" s="39"/>
      <c r="N27" s="39"/>
      <c r="O27" s="39"/>
      <c r="P27" s="39"/>
      <c r="Q27" s="39"/>
      <c r="R27" s="34">
        <f>SUM(E27:I27)</f>
        <v>0</v>
      </c>
      <c r="S27" s="39">
        <f>SUM(J27:Q27)</f>
        <v>78000</v>
      </c>
      <c r="T27" s="34">
        <f>SUM(R27:S27)</f>
        <v>78000</v>
      </c>
    </row>
    <row r="28" spans="1:20" ht="29" x14ac:dyDescent="0.35">
      <c r="A28" s="30">
        <v>22</v>
      </c>
      <c r="B28" s="30" t="s">
        <v>105</v>
      </c>
      <c r="C28" s="31" t="str">
        <f>'3. Pikaajaline lahtikirjutatuna'!A66</f>
        <v>Rahkla joogiveepuhasti rekonstrueerimine</v>
      </c>
      <c r="D28" s="35">
        <f>'3. Pikaajaline lahtikirjutatuna'!H70</f>
        <v>55000</v>
      </c>
      <c r="E28" s="30"/>
      <c r="F28" s="30"/>
      <c r="G28" s="30"/>
      <c r="H28" s="30"/>
      <c r="I28" s="30"/>
      <c r="J28" s="39">
        <f>D28</f>
        <v>55000</v>
      </c>
      <c r="K28" s="39"/>
      <c r="L28" s="39"/>
      <c r="M28" s="39"/>
      <c r="N28" s="39"/>
      <c r="O28" s="39"/>
      <c r="P28" s="39"/>
      <c r="Q28" s="39"/>
      <c r="R28" s="34">
        <f t="shared" si="0"/>
        <v>0</v>
      </c>
      <c r="S28" s="39">
        <f t="shared" si="1"/>
        <v>55000</v>
      </c>
      <c r="T28" s="34">
        <f t="shared" si="2"/>
        <v>55000</v>
      </c>
    </row>
    <row r="29" spans="1:20" ht="29" x14ac:dyDescent="0.35">
      <c r="A29" s="30">
        <v>23</v>
      </c>
      <c r="B29" s="30" t="s">
        <v>102</v>
      </c>
      <c r="C29" s="31" t="str">
        <f>'3. Pikaajaline lahtikirjutatuna'!A71</f>
        <v>Paasvere joogiveepuhasti rekonstrueerimine</v>
      </c>
      <c r="D29" s="35">
        <f>'3. Pikaajaline lahtikirjutatuna'!H75</f>
        <v>55000</v>
      </c>
      <c r="E29" s="30"/>
      <c r="F29" s="30"/>
      <c r="G29" s="30"/>
      <c r="H29" s="30"/>
      <c r="I29" s="30"/>
      <c r="J29" s="39">
        <f>D29</f>
        <v>55000</v>
      </c>
      <c r="K29" s="39"/>
      <c r="L29" s="39"/>
      <c r="M29" s="39"/>
      <c r="N29" s="39"/>
      <c r="O29" s="39"/>
      <c r="P29" s="39"/>
      <c r="Q29" s="39"/>
      <c r="R29" s="34">
        <f t="shared" si="0"/>
        <v>0</v>
      </c>
      <c r="S29" s="39">
        <f t="shared" si="1"/>
        <v>55000</v>
      </c>
      <c r="T29" s="34">
        <f t="shared" si="2"/>
        <v>55000</v>
      </c>
    </row>
    <row r="30" spans="1:20" ht="29" x14ac:dyDescent="0.35">
      <c r="A30" s="30">
        <v>24</v>
      </c>
      <c r="B30" s="30" t="s">
        <v>109</v>
      </c>
      <c r="C30" s="31" t="str">
        <f>'3. Pikaajaline lahtikirjutatuna'!A76</f>
        <v>Ulvi joogiveepuhasti rekonstrueerimine</v>
      </c>
      <c r="D30" s="31">
        <f>'3. Pikaajaline lahtikirjutatuna'!H81</f>
        <v>105000</v>
      </c>
      <c r="E30" s="30"/>
      <c r="F30" s="30"/>
      <c r="G30" s="34"/>
      <c r="H30" s="30"/>
      <c r="I30" s="30"/>
      <c r="J30" s="39"/>
      <c r="K30" s="39"/>
      <c r="L30" s="39">
        <f>D30</f>
        <v>105000</v>
      </c>
      <c r="M30" s="39"/>
      <c r="N30" s="39"/>
      <c r="O30" s="39"/>
      <c r="P30" s="39"/>
      <c r="Q30" s="39"/>
      <c r="R30" s="34">
        <f t="shared" si="0"/>
        <v>0</v>
      </c>
      <c r="S30" s="39">
        <f t="shared" si="1"/>
        <v>105000</v>
      </c>
      <c r="T30" s="34">
        <f t="shared" si="2"/>
        <v>105000</v>
      </c>
    </row>
    <row r="31" spans="1:20" ht="29" customHeight="1" x14ac:dyDescent="0.35">
      <c r="A31" s="30">
        <v>25</v>
      </c>
      <c r="B31" s="40" t="s">
        <v>110</v>
      </c>
      <c r="C31" s="41" t="str">
        <f>'3. Pikaajaline lahtikirjutatuna'!A82</f>
        <v>Venevere joogiveepuhasti rekonstrueerimine</v>
      </c>
      <c r="D31" s="41">
        <f>'3. Pikaajaline lahtikirjutatuna'!H86</f>
        <v>55000</v>
      </c>
      <c r="E31" s="42"/>
      <c r="F31" s="42"/>
      <c r="G31" s="43"/>
      <c r="H31" s="42"/>
      <c r="I31" s="42"/>
      <c r="J31" s="39"/>
      <c r="K31" s="39"/>
      <c r="L31" s="39"/>
      <c r="M31" s="39">
        <f>D31</f>
        <v>55000</v>
      </c>
      <c r="N31" s="39"/>
      <c r="O31" s="39"/>
      <c r="P31" s="39"/>
      <c r="Q31" s="39"/>
      <c r="R31" s="34">
        <f t="shared" si="0"/>
        <v>0</v>
      </c>
      <c r="S31" s="39">
        <f t="shared" si="1"/>
        <v>55000</v>
      </c>
      <c r="T31" s="34">
        <f t="shared" si="2"/>
        <v>55000</v>
      </c>
    </row>
    <row r="32" spans="1:20" ht="29" x14ac:dyDescent="0.35">
      <c r="A32" s="30">
        <v>26</v>
      </c>
      <c r="B32" s="40" t="s">
        <v>192</v>
      </c>
      <c r="C32" s="41" t="str">
        <f>'3. Pikaajaline lahtikirjutatuna'!A87</f>
        <v>Lepiku PK joogiveepuhasti rajamine</v>
      </c>
      <c r="D32" s="41">
        <f>'3. Pikaajaline lahtikirjutatuna'!H89</f>
        <v>20000</v>
      </c>
      <c r="E32" s="42"/>
      <c r="F32" s="42"/>
      <c r="G32" s="43"/>
      <c r="H32" s="42"/>
      <c r="I32" s="42"/>
      <c r="J32" s="39"/>
      <c r="K32" s="39"/>
      <c r="L32" s="39"/>
      <c r="M32" s="39">
        <f>D32</f>
        <v>20000</v>
      </c>
      <c r="N32" s="39"/>
      <c r="O32" s="39"/>
      <c r="P32" s="39"/>
      <c r="Q32" s="39"/>
      <c r="R32" s="34">
        <f t="shared" si="0"/>
        <v>0</v>
      </c>
      <c r="S32" s="39">
        <f t="shared" si="1"/>
        <v>20000</v>
      </c>
      <c r="T32" s="34">
        <f t="shared" si="2"/>
        <v>20000</v>
      </c>
    </row>
    <row r="33" spans="1:20" ht="43.5" x14ac:dyDescent="0.35">
      <c r="A33" s="42">
        <v>27</v>
      </c>
      <c r="B33" s="44" t="s">
        <v>125</v>
      </c>
      <c r="C33" s="41" t="str">
        <f>'3. Pikaajaline lahtikirjutatuna'!A90</f>
        <v>Kaugloetavate veearvestite väljavahetamine Vinni valla asulates</v>
      </c>
      <c r="D33" s="45">
        <f>'3. Pikaajaline lahtikirjutatuna'!H113</f>
        <v>100845</v>
      </c>
      <c r="E33" s="42"/>
      <c r="F33" s="42"/>
      <c r="G33" s="42"/>
      <c r="H33" s="42"/>
      <c r="I33" s="42"/>
      <c r="J33" s="39"/>
      <c r="K33" s="39"/>
      <c r="L33" s="39">
        <f>D33*0.5</f>
        <v>50422.5</v>
      </c>
      <c r="M33" s="39"/>
      <c r="N33" s="39"/>
      <c r="O33" s="39">
        <f>D33-L33</f>
        <v>50422.5</v>
      </c>
      <c r="P33" s="39"/>
      <c r="Q33" s="39"/>
      <c r="R33" s="34">
        <f t="shared" si="0"/>
        <v>0</v>
      </c>
      <c r="S33" s="39">
        <f t="shared" si="1"/>
        <v>100845</v>
      </c>
      <c r="T33" s="34">
        <f t="shared" si="2"/>
        <v>100845</v>
      </c>
    </row>
    <row r="34" spans="1:20" ht="14.5" x14ac:dyDescent="0.35">
      <c r="A34" s="30"/>
      <c r="B34" s="36" t="s">
        <v>89</v>
      </c>
      <c r="C34" s="46"/>
      <c r="D34" s="38">
        <f>SUM(D21:D33)</f>
        <v>3232745</v>
      </c>
      <c r="E34" s="30"/>
      <c r="F34" s="30"/>
      <c r="G34" s="30"/>
      <c r="H34" s="30"/>
      <c r="I34" s="30"/>
      <c r="J34" s="47"/>
      <c r="K34" s="34"/>
      <c r="L34" s="34"/>
      <c r="M34" s="30"/>
      <c r="N34" s="30"/>
      <c r="O34" s="30"/>
      <c r="P34" s="30"/>
      <c r="Q34" s="30"/>
      <c r="R34" s="30"/>
      <c r="S34" s="30"/>
      <c r="T34" s="30"/>
    </row>
    <row r="35" spans="1:20" s="50" customFormat="1" ht="14.5" x14ac:dyDescent="0.35">
      <c r="A35" s="48"/>
      <c r="B35" s="49" t="s">
        <v>7</v>
      </c>
      <c r="C35" s="49"/>
      <c r="D35" s="36">
        <f>D34+D20</f>
        <v>10124595</v>
      </c>
      <c r="E35" s="36">
        <f>SUM(E6:E34)</f>
        <v>222250</v>
      </c>
      <c r="F35" s="36">
        <f t="shared" ref="F35:I35" si="4">SUM(F6:F34)</f>
        <v>1389140</v>
      </c>
      <c r="G35" s="36">
        <f t="shared" si="4"/>
        <v>2009140</v>
      </c>
      <c r="H35" s="36">
        <f t="shared" si="4"/>
        <v>1760385</v>
      </c>
      <c r="I35" s="36">
        <f t="shared" si="4"/>
        <v>1510935</v>
      </c>
      <c r="J35" s="36">
        <f t="shared" ref="J35:S35" si="5">SUM(J6:J33)</f>
        <v>1215340</v>
      </c>
      <c r="K35" s="36">
        <f t="shared" si="5"/>
        <v>1281060</v>
      </c>
      <c r="L35" s="36">
        <f t="shared" si="5"/>
        <v>610922.5</v>
      </c>
      <c r="M35" s="36">
        <f t="shared" si="5"/>
        <v>75000</v>
      </c>
      <c r="N35" s="36">
        <f t="shared" si="5"/>
        <v>0</v>
      </c>
      <c r="O35" s="36">
        <f t="shared" si="5"/>
        <v>50422.5</v>
      </c>
      <c r="P35" s="36">
        <f t="shared" si="5"/>
        <v>0</v>
      </c>
      <c r="Q35" s="36">
        <f t="shared" si="5"/>
        <v>0</v>
      </c>
      <c r="R35" s="49">
        <f t="shared" si="5"/>
        <v>6891850</v>
      </c>
      <c r="S35" s="49">
        <f t="shared" si="5"/>
        <v>3232745</v>
      </c>
      <c r="T35" s="49">
        <f>SUM(T6:T34)</f>
        <v>10124595</v>
      </c>
    </row>
    <row r="36" spans="1:20" ht="14.5" customHeight="1" x14ac:dyDescent="0.35">
      <c r="A36" s="281" t="s">
        <v>250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</row>
    <row r="37" spans="1:20" s="52" customFormat="1" x14ac:dyDescent="0.3">
      <c r="A37" s="51" t="s">
        <v>14</v>
      </c>
      <c r="B37" s="51" t="s">
        <v>15</v>
      </c>
      <c r="C37" s="51" t="s">
        <v>40</v>
      </c>
      <c r="D37" s="51" t="s">
        <v>78</v>
      </c>
      <c r="E37" s="51">
        <v>2023</v>
      </c>
      <c r="F37" s="51">
        <v>2024</v>
      </c>
      <c r="G37" s="51">
        <v>2025</v>
      </c>
      <c r="H37" s="51">
        <v>2026</v>
      </c>
      <c r="I37" s="51">
        <v>2027</v>
      </c>
      <c r="J37" s="51">
        <v>2028</v>
      </c>
      <c r="K37" s="51">
        <v>2029</v>
      </c>
      <c r="L37" s="51">
        <v>2030</v>
      </c>
      <c r="M37" s="51">
        <v>2031</v>
      </c>
      <c r="N37" s="51">
        <v>2032</v>
      </c>
      <c r="O37" s="51">
        <v>2033</v>
      </c>
      <c r="P37" s="51">
        <v>2034</v>
      </c>
      <c r="Q37" s="51">
        <v>2035</v>
      </c>
      <c r="R37" s="51" t="s">
        <v>41</v>
      </c>
      <c r="S37" s="51" t="s">
        <v>42</v>
      </c>
      <c r="T37" s="51" t="s">
        <v>230</v>
      </c>
    </row>
    <row r="38" spans="1:20" ht="14.5" x14ac:dyDescent="0.35">
      <c r="A38" s="251">
        <v>1</v>
      </c>
      <c r="B38" s="301" t="s">
        <v>112</v>
      </c>
      <c r="C38" s="302" t="str">
        <f>'2. Lühiajaline lahtikirjutatuna'!A168</f>
        <v>Vinni tööstusala investeering**</v>
      </c>
      <c r="D38" s="302">
        <f>'2. Lühiajaline lahtikirjutatuna'!H179</f>
        <v>539916</v>
      </c>
      <c r="E38" s="303">
        <f>D38*0.1</f>
        <v>53991.600000000006</v>
      </c>
      <c r="F38" s="304">
        <f>D38-E38</f>
        <v>485924.4</v>
      </c>
      <c r="G38" s="252"/>
      <c r="H38" s="252"/>
      <c r="I38" s="252"/>
      <c r="J38" s="251"/>
      <c r="K38" s="251"/>
      <c r="L38" s="251"/>
      <c r="M38" s="251"/>
      <c r="N38" s="251"/>
      <c r="O38" s="251"/>
      <c r="P38" s="251"/>
      <c r="Q38" s="251"/>
      <c r="R38" s="34">
        <f>SUM(E38:I38)</f>
        <v>539916</v>
      </c>
      <c r="S38" s="34">
        <f>SUM(J38:Q38)</f>
        <v>0</v>
      </c>
      <c r="T38" s="34">
        <f>SUM(R38:S38)</f>
        <v>539916</v>
      </c>
    </row>
    <row r="39" spans="1:20" ht="29" x14ac:dyDescent="0.35">
      <c r="A39" s="53">
        <v>2</v>
      </c>
      <c r="B39" s="53" t="s">
        <v>97</v>
      </c>
      <c r="C39" s="35" t="str">
        <f>'3. Pikaajaline lahtikirjutatuna'!A116</f>
        <v>Küti ühiskanalisatsiooni rajamine</v>
      </c>
      <c r="D39" s="35">
        <f>'3. Pikaajaline lahtikirjutatuna'!H127</f>
        <v>363250</v>
      </c>
      <c r="E39" s="54"/>
      <c r="F39" s="54"/>
      <c r="G39" s="34"/>
      <c r="H39" s="34"/>
      <c r="I39" s="34"/>
      <c r="J39" s="55"/>
      <c r="K39" s="56">
        <f>D39</f>
        <v>363250</v>
      </c>
      <c r="L39" s="55"/>
      <c r="M39" s="55"/>
      <c r="N39" s="55"/>
      <c r="O39" s="55"/>
      <c r="P39" s="55"/>
      <c r="Q39" s="55"/>
      <c r="R39" s="34">
        <f>SUM(E39:I39)</f>
        <v>0</v>
      </c>
      <c r="S39" s="34">
        <f>SUM(J39:R39)</f>
        <v>363250</v>
      </c>
      <c r="T39" s="34">
        <f>SUM(R39:S39)</f>
        <v>363250</v>
      </c>
    </row>
    <row r="40" spans="1:20" s="13" customFormat="1" ht="14.5" x14ac:dyDescent="0.35">
      <c r="A40" s="255"/>
      <c r="B40" s="255" t="s">
        <v>7</v>
      </c>
      <c r="C40" s="255"/>
      <c r="D40" s="36">
        <f>SUM(D38:D39)</f>
        <v>903166</v>
      </c>
      <c r="E40" s="36">
        <f>SUM(E38:E39)</f>
        <v>53991.600000000006</v>
      </c>
      <c r="F40" s="36">
        <f>SUM(F38:F39)</f>
        <v>485924.4</v>
      </c>
      <c r="G40" s="36">
        <f t="shared" ref="G40:Q40" si="6">SUM(G39:G39)</f>
        <v>0</v>
      </c>
      <c r="H40" s="36">
        <f t="shared" si="6"/>
        <v>0</v>
      </c>
      <c r="I40" s="36">
        <f t="shared" si="6"/>
        <v>0</v>
      </c>
      <c r="J40" s="36">
        <f t="shared" si="6"/>
        <v>0</v>
      </c>
      <c r="K40" s="36">
        <f t="shared" si="6"/>
        <v>363250</v>
      </c>
      <c r="L40" s="36">
        <f t="shared" si="6"/>
        <v>0</v>
      </c>
      <c r="M40" s="36">
        <f t="shared" si="6"/>
        <v>0</v>
      </c>
      <c r="N40" s="36">
        <f t="shared" si="6"/>
        <v>0</v>
      </c>
      <c r="O40" s="36">
        <f t="shared" si="6"/>
        <v>0</v>
      </c>
      <c r="P40" s="36">
        <f t="shared" si="6"/>
        <v>0</v>
      </c>
      <c r="Q40" s="36">
        <f t="shared" si="6"/>
        <v>0</v>
      </c>
      <c r="R40" s="36">
        <f>SUM(R38:R39)</f>
        <v>539916</v>
      </c>
      <c r="S40" s="36">
        <f>SUM(S38:S39)</f>
        <v>363250</v>
      </c>
      <c r="T40" s="36">
        <f>SUM(T38:T39)</f>
        <v>903166</v>
      </c>
    </row>
    <row r="43" spans="1:20" ht="29" customHeight="1" x14ac:dyDescent="0.35">
      <c r="A43" s="280" t="s">
        <v>258</v>
      </c>
      <c r="B43" s="280"/>
      <c r="C43" s="280"/>
      <c r="D43" s="280"/>
      <c r="E43" s="280"/>
      <c r="F43" s="280"/>
      <c r="G43" s="280"/>
      <c r="H43" s="280"/>
    </row>
  </sheetData>
  <autoFilter ref="A3:T35" xr:uid="{00000000-0001-0000-0500-000000000000}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A43:H43"/>
    <mergeCell ref="A36:T36"/>
    <mergeCell ref="J3:Q3"/>
    <mergeCell ref="R3:R4"/>
    <mergeCell ref="S3:S4"/>
    <mergeCell ref="T3:T4"/>
    <mergeCell ref="A5:T5"/>
    <mergeCell ref="A3:A4"/>
    <mergeCell ref="B3:B4"/>
    <mergeCell ref="E3:I3"/>
    <mergeCell ref="D3:D4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workbookViewId="0">
      <selection activeCell="M18" sqref="M18"/>
    </sheetView>
  </sheetViews>
  <sheetFormatPr defaultRowHeight="13.5" x14ac:dyDescent="0.3"/>
  <cols>
    <col min="1" max="1" width="4" style="1" customWidth="1"/>
    <col min="2" max="2" width="11.08984375" style="1" bestFit="1" customWidth="1"/>
    <col min="3" max="3" width="33" style="1" customWidth="1"/>
    <col min="4" max="4" width="4.81640625" style="1" bestFit="1" customWidth="1"/>
    <col min="5" max="5" width="8.08984375" style="1" bestFit="1" customWidth="1"/>
    <col min="6" max="11" width="6.26953125" style="1" bestFit="1" customWidth="1"/>
    <col min="12" max="16384" width="8.7265625" style="1"/>
  </cols>
  <sheetData>
    <row r="1" spans="1:17" ht="18.5" x14ac:dyDescent="0.35">
      <c r="A1" s="297" t="s">
        <v>253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/>
      <c r="M1"/>
      <c r="N1"/>
      <c r="O1"/>
      <c r="P1"/>
      <c r="Q1"/>
    </row>
    <row r="2" spans="1:17" ht="14.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5" x14ac:dyDescent="0.35">
      <c r="A3" s="3" t="s">
        <v>44</v>
      </c>
      <c r="B3" s="3" t="s">
        <v>15</v>
      </c>
      <c r="C3" s="4" t="s">
        <v>45</v>
      </c>
      <c r="D3" s="5">
        <v>2023</v>
      </c>
      <c r="E3" s="5">
        <v>2024</v>
      </c>
      <c r="F3" s="5">
        <v>2025</v>
      </c>
      <c r="G3" s="5">
        <v>2026</v>
      </c>
      <c r="H3" s="6">
        <v>2027</v>
      </c>
      <c r="I3" s="6">
        <v>2028</v>
      </c>
      <c r="J3" s="6">
        <v>2029</v>
      </c>
      <c r="K3" s="6">
        <v>2030</v>
      </c>
      <c r="L3" s="6">
        <v>2031</v>
      </c>
      <c r="M3" s="6">
        <v>2032</v>
      </c>
      <c r="N3" s="6">
        <v>2033</v>
      </c>
      <c r="O3" s="6">
        <v>2034</v>
      </c>
      <c r="P3" s="6">
        <v>2035</v>
      </c>
      <c r="Q3" s="7" t="s">
        <v>7</v>
      </c>
    </row>
    <row r="4" spans="1:17" ht="14.5" x14ac:dyDescent="0.3">
      <c r="A4" s="298" t="s">
        <v>73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300"/>
    </row>
    <row r="5" spans="1:17" ht="43.5" x14ac:dyDescent="0.3">
      <c r="A5" s="15" t="s">
        <v>46</v>
      </c>
      <c r="B5" s="15" t="s">
        <v>251</v>
      </c>
      <c r="C5" s="18" t="s">
        <v>257</v>
      </c>
      <c r="D5" s="256"/>
      <c r="E5" s="257">
        <v>52000</v>
      </c>
      <c r="F5" s="256"/>
      <c r="G5" s="256"/>
      <c r="H5" s="258"/>
      <c r="I5" s="258"/>
      <c r="J5" s="258"/>
      <c r="K5" s="258"/>
      <c r="L5" s="258"/>
      <c r="M5" s="258"/>
      <c r="N5" s="258"/>
      <c r="O5" s="258"/>
      <c r="P5" s="258"/>
      <c r="Q5" s="8">
        <f t="shared" ref="Q5:Q13" si="0">SUM(D5:P5)</f>
        <v>52000</v>
      </c>
    </row>
    <row r="6" spans="1:17" ht="29" x14ac:dyDescent="0.3">
      <c r="A6" s="15" t="s">
        <v>47</v>
      </c>
      <c r="B6" s="15" t="s">
        <v>93</v>
      </c>
      <c r="C6" s="18" t="s">
        <v>87</v>
      </c>
      <c r="D6" s="256"/>
      <c r="E6" s="256"/>
      <c r="F6" s="256"/>
      <c r="G6" s="256"/>
      <c r="H6" s="258"/>
      <c r="I6" s="259"/>
      <c r="J6" s="258"/>
      <c r="K6" s="17">
        <v>25000</v>
      </c>
      <c r="L6" s="258"/>
      <c r="M6" s="258"/>
      <c r="N6" s="258"/>
      <c r="O6" s="258"/>
      <c r="P6" s="259"/>
      <c r="Q6" s="8">
        <f t="shared" si="0"/>
        <v>25000</v>
      </c>
    </row>
    <row r="7" spans="1:17" ht="29" x14ac:dyDescent="0.3">
      <c r="A7" s="15" t="s">
        <v>48</v>
      </c>
      <c r="B7" s="15" t="s">
        <v>93</v>
      </c>
      <c r="C7" s="18" t="s">
        <v>170</v>
      </c>
      <c r="D7" s="256"/>
      <c r="E7" s="256"/>
      <c r="F7" s="256"/>
      <c r="G7" s="256"/>
      <c r="H7" s="259">
        <v>10000</v>
      </c>
      <c r="I7" s="19"/>
      <c r="J7" s="19"/>
      <c r="K7" s="17"/>
      <c r="L7" s="258"/>
      <c r="M7" s="258"/>
      <c r="N7" s="258"/>
      <c r="O7" s="258"/>
      <c r="P7" s="258"/>
      <c r="Q7" s="8">
        <f t="shared" si="0"/>
        <v>10000</v>
      </c>
    </row>
    <row r="8" spans="1:17" ht="29" x14ac:dyDescent="0.3">
      <c r="A8" s="15" t="s">
        <v>82</v>
      </c>
      <c r="B8" s="15" t="s">
        <v>106</v>
      </c>
      <c r="C8" s="18" t="s">
        <v>87</v>
      </c>
      <c r="D8" s="256"/>
      <c r="E8" s="256"/>
      <c r="F8" s="256"/>
      <c r="G8" s="256"/>
      <c r="H8" s="259"/>
      <c r="I8" s="19">
        <v>20000</v>
      </c>
      <c r="J8" s="19"/>
      <c r="K8" s="17"/>
      <c r="L8" s="258"/>
      <c r="M8" s="258"/>
      <c r="N8" s="258"/>
      <c r="O8" s="258"/>
      <c r="P8" s="258"/>
      <c r="Q8" s="8">
        <f t="shared" si="0"/>
        <v>20000</v>
      </c>
    </row>
    <row r="9" spans="1:17" ht="29" x14ac:dyDescent="0.3">
      <c r="A9" s="15" t="s">
        <v>225</v>
      </c>
      <c r="B9" s="15" t="s">
        <v>111</v>
      </c>
      <c r="C9" s="18" t="s">
        <v>86</v>
      </c>
      <c r="D9" s="256"/>
      <c r="E9" s="256"/>
      <c r="F9" s="256"/>
      <c r="G9" s="260">
        <v>10000</v>
      </c>
      <c r="H9" s="258"/>
      <c r="I9" s="19"/>
      <c r="J9" s="19"/>
      <c r="K9" s="17"/>
      <c r="L9" s="258"/>
      <c r="M9" s="258"/>
      <c r="N9" s="258"/>
      <c r="O9" s="258"/>
      <c r="P9" s="258"/>
      <c r="Q9" s="8">
        <f t="shared" si="0"/>
        <v>10000</v>
      </c>
    </row>
    <row r="10" spans="1:17" ht="29" x14ac:dyDescent="0.3">
      <c r="A10" s="15" t="s">
        <v>226</v>
      </c>
      <c r="B10" s="15" t="s">
        <v>97</v>
      </c>
      <c r="C10" s="24" t="s">
        <v>79</v>
      </c>
      <c r="D10" s="256"/>
      <c r="E10" s="16"/>
      <c r="F10" s="256"/>
      <c r="G10" s="256"/>
      <c r="H10" s="258"/>
      <c r="I10" s="259"/>
      <c r="J10" s="261">
        <v>20000</v>
      </c>
      <c r="K10" s="258"/>
      <c r="L10" s="258"/>
      <c r="M10" s="258"/>
      <c r="N10" s="258"/>
      <c r="O10" s="258"/>
      <c r="P10" s="258"/>
      <c r="Q10" s="8">
        <f t="shared" si="0"/>
        <v>20000</v>
      </c>
    </row>
    <row r="11" spans="1:17" ht="29" x14ac:dyDescent="0.3">
      <c r="A11" s="15" t="s">
        <v>227</v>
      </c>
      <c r="B11" s="15" t="s">
        <v>96</v>
      </c>
      <c r="C11" s="24" t="s">
        <v>79</v>
      </c>
      <c r="D11" s="256"/>
      <c r="E11" s="16"/>
      <c r="F11" s="256"/>
      <c r="G11" s="256"/>
      <c r="H11" s="258"/>
      <c r="I11" s="259"/>
      <c r="J11" s="261"/>
      <c r="K11" s="258"/>
      <c r="L11" s="261">
        <v>20000</v>
      </c>
      <c r="M11" s="258"/>
      <c r="N11" s="258"/>
      <c r="O11" s="258"/>
      <c r="P11" s="258"/>
      <c r="Q11" s="8">
        <f t="shared" si="0"/>
        <v>20000</v>
      </c>
    </row>
    <row r="12" spans="1:17" ht="29" x14ac:dyDescent="0.3">
      <c r="A12" s="15" t="s">
        <v>228</v>
      </c>
      <c r="B12" s="15" t="s">
        <v>92</v>
      </c>
      <c r="C12" s="24" t="s">
        <v>79</v>
      </c>
      <c r="D12" s="256"/>
      <c r="E12" s="250"/>
      <c r="F12" s="262">
        <v>20000</v>
      </c>
      <c r="G12" s="256"/>
      <c r="H12" s="258"/>
      <c r="I12" s="259"/>
      <c r="J12" s="261"/>
      <c r="K12" s="258"/>
      <c r="L12" s="261"/>
      <c r="M12" s="258"/>
      <c r="N12" s="258"/>
      <c r="O12" s="258"/>
      <c r="P12" s="258"/>
      <c r="Q12" s="8">
        <f t="shared" si="0"/>
        <v>20000</v>
      </c>
    </row>
    <row r="13" spans="1:17" ht="14.5" x14ac:dyDescent="0.3">
      <c r="A13" s="15" t="s">
        <v>252</v>
      </c>
      <c r="B13" s="15" t="s">
        <v>109</v>
      </c>
      <c r="C13" s="24" t="s">
        <v>229</v>
      </c>
      <c r="D13" s="256"/>
      <c r="E13" s="263"/>
      <c r="F13" s="264"/>
      <c r="G13" s="16">
        <v>10000</v>
      </c>
      <c r="H13" s="258"/>
      <c r="I13" s="259"/>
      <c r="J13" s="261"/>
      <c r="K13" s="258"/>
      <c r="L13" s="261"/>
      <c r="M13" s="258"/>
      <c r="N13" s="258"/>
      <c r="O13" s="258"/>
      <c r="P13" s="258"/>
      <c r="Q13" s="8">
        <f t="shared" si="0"/>
        <v>10000</v>
      </c>
    </row>
    <row r="14" spans="1:17" ht="14.5" x14ac:dyDescent="0.35">
      <c r="A14" s="9"/>
      <c r="B14" s="9"/>
      <c r="C14" s="10" t="s">
        <v>7</v>
      </c>
      <c r="D14" s="11">
        <f>SUM(D6:D10)</f>
        <v>0</v>
      </c>
      <c r="E14" s="11">
        <f>SUM(E5:E13)</f>
        <v>52000</v>
      </c>
      <c r="F14" s="11">
        <f t="shared" ref="F14:O14" si="1">SUM(F6:F13)</f>
        <v>20000</v>
      </c>
      <c r="G14" s="11">
        <f t="shared" si="1"/>
        <v>20000</v>
      </c>
      <c r="H14" s="11">
        <f t="shared" si="1"/>
        <v>10000</v>
      </c>
      <c r="I14" s="11">
        <f t="shared" si="1"/>
        <v>20000</v>
      </c>
      <c r="J14" s="11">
        <f t="shared" si="1"/>
        <v>20000</v>
      </c>
      <c r="K14" s="11">
        <f t="shared" si="1"/>
        <v>25000</v>
      </c>
      <c r="L14" s="11">
        <f t="shared" si="1"/>
        <v>20000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>SUM(P6:P10)</f>
        <v>0</v>
      </c>
      <c r="Q14" s="11">
        <f>SUM(Q5:Q13)</f>
        <v>187000</v>
      </c>
    </row>
  </sheetData>
  <mergeCells count="2">
    <mergeCell ref="A1:K1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ÜHIKHINNAD</vt:lpstr>
      <vt:lpstr>2. Lühiajaline lahtikirjutatuna</vt:lpstr>
      <vt:lpstr>3. Pikaajaline lahtikirjutatuna</vt:lpstr>
      <vt:lpstr>4. KOOND</vt:lpstr>
      <vt:lpstr>5. Tuletõrjevesi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T3600</dc:creator>
  <cp:lastModifiedBy>Ülle Altnurme</cp:lastModifiedBy>
  <cp:lastPrinted>2019-01-18T08:05:57Z</cp:lastPrinted>
  <dcterms:created xsi:type="dcterms:W3CDTF">2018-07-18T12:33:12Z</dcterms:created>
  <dcterms:modified xsi:type="dcterms:W3CDTF">2023-10-05T13:23:24Z</dcterms:modified>
</cp:coreProperties>
</file>