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esktop\Jaanuar 2023\ÜVK kavad\PUHTAND 2\"/>
    </mc:Choice>
  </mc:AlternateContent>
  <xr:revisionPtr revIDLastSave="0" documentId="13_ncr:1_{0228BF24-01EF-47BF-9F72-C0B4D0B7B4DD}" xr6:coauthVersionLast="47" xr6:coauthVersionMax="47" xr10:uidLastSave="{00000000-0000-0000-0000-000000000000}"/>
  <bookViews>
    <workbookView xWindow="24840" yWindow="1380" windowWidth="26010" windowHeight="18555" xr2:uid="{765DECA9-EF07-4AF3-A2F2-54F59F851F74}"/>
  </bookViews>
  <sheets>
    <sheet name="Nõudlusanalüüs kanal 2021-20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u">'[1]1995; LEVER.WR1'!$G$155</definedName>
    <definedName name="____A16968">'[2]Pelnas nuostolis'!#REF!</definedName>
    <definedName name="____A19967">'[2]Pelnas nuostolis'!#REF!</definedName>
    <definedName name="____A20000">'[2]Pelnas nuostolis'!#REF!</definedName>
    <definedName name="____A30000">'[2]Pelnas nuostolis'!#REF!</definedName>
    <definedName name="___A16968">'[2]Pelnas nuostolis'!#REF!</definedName>
    <definedName name="___A19967">'[2]Pelnas nuostolis'!#REF!</definedName>
    <definedName name="___A20000">'[2]Pelnas nuostolis'!#REF!</definedName>
    <definedName name="___A30000">'[2]Pelnas nuostolis'!#REF!</definedName>
    <definedName name="__A16968">'[2]Pelnas nuostolis'!#REF!</definedName>
    <definedName name="__A19967">'[2]Pelnas nuostolis'!#REF!</definedName>
    <definedName name="__A20000">'[2]Pelnas nuostolis'!#REF!</definedName>
    <definedName name="__A30000">'[2]Pelnas nuostolis'!#REF!</definedName>
    <definedName name="__FDS_HYPERLINK_TOGGLE_STATE__" hidden="1">"ON"</definedName>
    <definedName name="__FDS_UNIQUE_RANGE_ID_GENERATOR_COUNTER" hidden="1">18367</definedName>
    <definedName name="__FDS_USED_FOR_REUSING_RANGE_IDS_RECYCLE" hidden="1">{17974,17986,17988,17993,17995,17997,17999,18001,18003,18014,18021,17307,17323,17325,17330,17332,17334,17336,17343,17345,17357,17975,17989,17987,17996,17994,18000,17998,18007,18002,17311,17326,17324,17333,17331,17337,17335,17346,17344,17312,17313,17976,17977,17350,17358,17351,18022,18015,17302,17301,17295,17294,17290,17289,17288,17287,17280,17279,17278,17277,17276,17275,17274,17273,17269,17268,17267,17266,17258,17257,17256,17255,17414,17413,17407,17406,17402,17401,17400,17399,17392,17391,17390,17389,17388,17387,17386,17385,17381,17380,17379,17378,17368,17367,17366,17363,17472,17471,17465,17464,17460,17459,17458,17457,17450,17449,17448,17447,17446,17445,17444,17443,17439,17438,17437,17436,17425,17424,17423,17419,17528,17527,17521,17520,17516,17515,17514,17513,17507,17506,17505,17504,17503,17502,17501,17500,17496,17495,17494,17493,17483,17482,17481,17477,17582,17581,17575,17574,17570,17569,17568,17567,17561,17560,17559,17558,17557,17556,17555,17554,17550,17549,17548,17547,17538,17537,17536,17533,17638,17637,17631,17630,17625,17624,17623,17619,17616,17615,17614,17613,17612,17611,17610,17609,17605,17604,17603,17602,17592,17591,17590,17587,17696,17695,17689,17688,17684,17683,17682,17681,17674,17673,17672,17671,17670,17669,17668,17667,17663,17662,17661,17660,17649,17648,17647,17643,17754,17753,17747,17746,17742,17741,17740,17739,17732,17731,17730,17729,17728,17727,17726,17725,17721,17720,17719,17718,17707,17706,17705,17701,17815,17807,17806,17805,17804,17798,17797,17793,17792,17791,17788,17785,17784,17783,17782,17781}</definedName>
    <definedName name="_1__FDSAUDITLINK__" hidden="1">{"fdsup://directions/FAT Viewer?action=UPDATE&amp;creator=factset&amp;DYN_ARGS=TRUE&amp;DOC_NAME=FAT:FQL_AUDITING_CLIENT_TEMPLATE.FAT&amp;display_string=Audit&amp;VAR:KEY=VGNCPODUVU&amp;VAR:QUERY=RkZfTkVUX0lOQyhBTk4sMjAwOSwsLCxTRUsp&amp;WINDOW=FIRST_POPUP&amp;HEIGHT=450&amp;WIDTH=450&amp;START_MA","XIMIZED=FALSE&amp;VAR:CALENDAR=FIVEDAY&amp;VAR:SYMBOL=418004&amp;VAR:INDEX=0"}</definedName>
    <definedName name="_10__FDSAUDITLINK__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LWBKHSXEZQ&amp;VAR:QUERY=RkZfQ0FQRVgoQU5OLDIwMDksLCwsU0VLKQ==&amp;WINDOW=FIRST_POPUP&amp;HEIGHT=450&amp;WIDTH=450&amp;START_MA","XIMIZED=FALSE&amp;VAR:CALENDAR=FIVEDAY&amp;VAR:SYMBOL=418004&amp;VAR:INDEX=0"}</definedName>
    <definedName name="_12__FDSAUDITLINK__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MZWXGDSRKT&amp;VAR:QUERY=KEZGX0VCSVRfSUIoQU5OLDIwMTAsLCwsKUBFQ0FfTUVEX0VCSVQoMjAxMCwsLCdDVVI9JywnV0lOPSxQRVY9J","ykp&amp;WINDOW=FIRST_POP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_14617__FDSAUDITLINK__" hidden="1">{"fdsup://directions/FAT Viewer?action=UPDATE&amp;creator=factset&amp;DYN_ARGS=TRUE&amp;DOC_NAME=FAT:FQL_AUDITING_CLIENT_TEMPLATE.FAT&amp;display_string=Audit&amp;VAR:KEY=CZEVUPKLCD&amp;VAR:QUERY=KEZGX0VCSVRfSUIoQU5OLDIwMTMsLCwsU0VLKUBFQ0FfTUVEX0VCSVQoMjAxMyw0MDQzNSwsLCdDVVI9U0VLJ","ywnV0lOPTEwMCxQRVY9WScpKQ==&amp;WINDOW=FIRST_POPUP&amp;HEIGHT=450&amp;WIDTH=450&amp;START_MAXIMIZED=FALSE&amp;VAR:CALENDAR=FIVEDAY&amp;VAR:SYMBOL=B0FLGQ&amp;VAR:INDEX=0"}</definedName>
    <definedName name="_14618__FDSAUDITLINK__" hidden="1">{"fdsup://directions/FAT Viewer?action=UPDATE&amp;creator=factset&amp;DYN_ARGS=TRUE&amp;DOC_NAME=FAT:FQL_AUDITING_CLIENT_TEMPLATE.FAT&amp;display_string=Audit&amp;VAR:KEY=ONAXMNGLKD&amp;VAR:QUERY=RkZfTkVUX0lOQyhBTk4sMjAwNywsLCxTRUsp&amp;WINDOW=FIRST_POPUP&amp;HEIGHT=450&amp;WIDTH=450&amp;START_MA","XIMIZED=FALSE&amp;VAR:CALENDAR=FIVEDAY&amp;VAR:SYMBOL=B0FLGQ&amp;VAR:INDEX=0"}</definedName>
    <definedName name="_14619__FDSAUDITLINK__" hidden="1">{"fdsup://directions/FAT Viewer?action=UPDATE&amp;creator=factset&amp;DYN_ARGS=TRUE&amp;DOC_NAME=FAT:FQL_AUDITING_CLIENT_TEMPLATE.FAT&amp;display_string=Audit&amp;VAR:KEY=YHWPEZUVKV&amp;VAR:QUERY=RkZfTkVUX0lOQyhBTk4sMjAwOCwsLCxTRUsp&amp;WINDOW=FIRST_POPUP&amp;HEIGHT=450&amp;WIDTH=450&amp;START_MA","XIMIZED=FALSE&amp;VAR:CALENDAR=FIVEDAY&amp;VAR:SYMBOL=B0FLGQ&amp;VAR:INDEX=0"}</definedName>
    <definedName name="_14620__FDSAUDITLINK__" hidden="1">{"fdsup://directions/FAT Viewer?action=UPDATE&amp;creator=factset&amp;DYN_ARGS=TRUE&amp;DOC_NAME=FAT:FQL_AUDITING_CLIENT_TEMPLATE.FAT&amp;display_string=Audit&amp;VAR:KEY=UHCREVCXQF&amp;VAR:QUERY=RkZfTkVUX0lOQyhBTk4sMjAwOSwsLCxTRUsp&amp;WINDOW=FIRST_POPUP&amp;HEIGHT=450&amp;WIDTH=450&amp;START_MA","XIMIZED=FALSE&amp;VAR:CALENDAR=FIVEDAY&amp;VAR:SYMBOL=B0FLGQ&amp;VAR:INDEX=0"}</definedName>
    <definedName name="_14621__FDSAUDITLINK__" hidden="1">{"fdsup://directions/FAT Viewer?action=UPDATE&amp;creator=factset&amp;DYN_ARGS=TRUE&amp;DOC_NAME=FAT:FQL_AUDITING_CLIENT_TEMPLATE.FAT&amp;display_string=Audit&amp;VAR:KEY=ARYZABENCP&amp;VAR:QUERY=KEZGX05FVF9JTkMoQU5OLDIwMTAsLCwsU0VLKUBFQ0FfTUVEX05FVCgyMDEwLDQwNDM1LCwsJ0NVUj1TRUsnL","CdXSU49MTAwLFBFVj1ZJykp&amp;WINDOW=FIRST_POPUP&amp;HEIGHT=450&amp;WIDTH=450&amp;START_MAXIMIZED=FALSE&amp;VAR:CALENDAR=FIVEDAY&amp;VAR:SYMBOL=B0FLGQ&amp;VAR:INDEX=0"}</definedName>
    <definedName name="_14622__FDSAUDITLINK__" hidden="1">{"fdsup://directions/FAT Viewer?action=UPDATE&amp;creator=factset&amp;DYN_ARGS=TRUE&amp;DOC_NAME=FAT:FQL_AUDITING_CLIENT_TEMPLATE.FAT&amp;display_string=Audit&amp;VAR:KEY=OVKLSNGVCL&amp;VAR:QUERY=KEZGX05FVF9JTkMoQU5OLDIwMTEsLCwsU0VLKUBFQ0FfTUVEX05FVCgyMDExLDQwNDM1LCwsJ0NVUj1TRUsnL","CdXSU49MTAwLFBFVj1ZJykp&amp;WINDOW=FIRST_POPUP&amp;HEIGHT=450&amp;WIDTH=450&amp;START_MAXIMIZED=FALSE&amp;VAR:CALENDAR=FIVEDAY&amp;VAR:SYMBOL=B0FLGQ&amp;VAR:INDEX=0"}</definedName>
    <definedName name="_14623__FDSAUDITLINK__" hidden="1">{"fdsup://directions/FAT Viewer?action=UPDATE&amp;creator=factset&amp;DYN_ARGS=TRUE&amp;DOC_NAME=FAT:FQL_AUDITING_CLIENT_TEMPLATE.FAT&amp;display_string=Audit&amp;VAR:KEY=EJGJMNGFIP&amp;VAR:QUERY=KEZGX05FVF9JTkMoQU5OLDIwMTIsLCwsU0VLKUBFQ0FfTUVEX05FVCgyMDEyLDQwNDM1LCwsJ0NVUj1TRUsnL","CdXSU49MTAwLFBFVj1ZJykp&amp;WINDOW=FIRST_POPUP&amp;HEIGHT=450&amp;WIDTH=450&amp;START_MAXIMIZED=FALSE&amp;VAR:CALENDAR=FIVEDAY&amp;VAR:SYMBOL=B0FLGQ&amp;VAR:INDEX=0"}</definedName>
    <definedName name="_14624__FDSAUDITLINK__" hidden="1">{"fdsup://directions/FAT Viewer?action=UPDATE&amp;creator=factset&amp;DYN_ARGS=TRUE&amp;DOC_NAME=FAT:FQL_AUDITING_CLIENT_TEMPLATE.FAT&amp;display_string=Audit&amp;VAR:KEY=AVEPIPCFSL&amp;VAR:QUERY=KEZGX05FVF9JTkMoQU5OLDIwMTMsLCwsU0VLKUBFQ0FfTUVEX05FVCgyMDEzLDQwNDM1LCwsJ0NVUj1TRUsnL","CdXSU49MTAwLFBFVj1ZJykp&amp;WINDOW=FIRST_POPUP&amp;HEIGHT=450&amp;WIDTH=450&amp;START_MAXIMIZED=FALSE&amp;VAR:CALENDAR=FIVEDAY&amp;VAR:SYMBOL=B0FLGQ&amp;VAR:INDEX=0"}</definedName>
    <definedName name="_14625__FDSAUDITLINK__" hidden="1">{"fdsup://directions/FAT Viewer?action=UPDATE&amp;creator=factset&amp;DYN_ARGS=TRUE&amp;DOC_NAME=FAT:FQL_AUDITING_CLIENT_TEMPLATE.FAT&amp;display_string=Audit&amp;VAR:KEY=EZWFURCJQZ&amp;VAR:QUERY=RkZfQ0FQRVgoQU5OLDIwMDcsLCwsU0VLKQ==&amp;WINDOW=FIRST_POPUP&amp;HEIGHT=450&amp;WIDTH=450&amp;START_MA","XIMIZED=FALSE&amp;VAR:CALENDAR=FIVEDAY&amp;VAR:SYMBOL=B0FLGQ&amp;VAR:INDEX=0"}</definedName>
    <definedName name="_14626__FDSAUDITLINK__" hidden="1">{"fdsup://directions/FAT Viewer?action=UPDATE&amp;creator=factset&amp;DYN_ARGS=TRUE&amp;DOC_NAME=FAT:FQL_AUDITING_CLIENT_TEMPLATE.FAT&amp;display_string=Audit&amp;VAR:KEY=YHMLCLQRUR&amp;VAR:QUERY=RkZfQ0FQRVgoQU5OLDIwMDgsLCwsU0VLKQ==&amp;WINDOW=FIRST_POPUP&amp;HEIGHT=450&amp;WIDTH=450&amp;START_MA","XIMIZED=FALSE&amp;VAR:CALENDAR=FIVEDAY&amp;VAR:SYMBOL=B0FLGQ&amp;VAR:INDEX=0"}</definedName>
    <definedName name="_14627__FDSAUDITLINK__" hidden="1">{"fdsup://directions/FAT Viewer?action=UPDATE&amp;creator=factset&amp;DYN_ARGS=TRUE&amp;DOC_NAME=FAT:FQL_AUDITING_CLIENT_TEMPLATE.FAT&amp;display_string=Audit&amp;VAR:KEY=QTWHUVIXCF&amp;VAR:QUERY=RkZfQ0FQRVgoQU5OLDIwMDksLCwsU0VLKQ==&amp;WINDOW=FIRST_POPUP&amp;HEIGHT=450&amp;WIDTH=450&amp;START_MA","XIMIZED=FALSE&amp;VAR:CALENDAR=FIVEDAY&amp;VAR:SYMBOL=B0FLGQ&amp;VAR:INDEX=0"}</definedName>
    <definedName name="_14628__FDSAUDITLINK__" hidden="1">{"fdsup://directions/FAT Viewer?action=UPDATE&amp;creator=factset&amp;DYN_ARGS=TRUE&amp;DOC_NAME=FAT:FQL_AUDITING_CLIENT_TEMPLATE.FAT&amp;display_string=Audit&amp;VAR:KEY=MJKLQXUROP&amp;VAR:QUERY=KEZGX0NBUEVYKEFOTiwyMDEwLCwsLFNFSylARUNBX01FRF9DQVBFWCgyMDEwLDQwNDM1LCwsJ0NVUj1TRUsnL","CdXSU49MTAwLFBFVj1ZJykp&amp;WINDOW=FIRST_POPUP&amp;HEIGHT=450&amp;WIDTH=450&amp;START_MAXIMIZED=FALSE&amp;VAR:CALENDAR=FIVEDAY&amp;VAR:SYMBOL=B0FLGQ&amp;VAR:INDEX=0"}</definedName>
    <definedName name="_14629__FDSAUDITLINK__" hidden="1">{"fdsup://directions/FAT Viewer?action=UPDATE&amp;creator=factset&amp;DYN_ARGS=TRUE&amp;DOC_NAME=FAT:FQL_AUDITING_CLIENT_TEMPLATE.FAT&amp;display_string=Audit&amp;VAR:KEY=CBQVILEDQN&amp;VAR:QUERY=KEZGX0NBUEVYKEFOTiwyMDExLCwsLFNFSylARUNBX01FRF9DQVBFWCgyMDExLDQwNDM1LCwsJ0NVUj1TRUsnL","CdXSU49MTAwLFBFVj1ZJykp&amp;WINDOW=FIRST_POPUP&amp;HEIGHT=450&amp;WIDTH=450&amp;START_MAXIMIZED=FALSE&amp;VAR:CALENDAR=FIVEDAY&amp;VAR:SYMBOL=B0FLGQ&amp;VAR:INDEX=0"}</definedName>
    <definedName name="_14630__FDSAUDITLINK__" hidden="1">{"fdsup://directions/FAT Viewer?action=UPDATE&amp;creator=factset&amp;DYN_ARGS=TRUE&amp;DOC_NAME=FAT:FQL_AUDITING_CLIENT_TEMPLATE.FAT&amp;display_string=Audit&amp;VAR:KEY=OLUFUXQLGH&amp;VAR:QUERY=KEZGX0NBUEVYKEFOTiwyMDEyLCwsLFNFSylARUNBX01FRF9DQVBFWCgyMDEyLDQwNDM1LCwsJ0NVUj1TRUsnL","CdXSU49MTAwLFBFVj1ZJykp&amp;WINDOW=FIRST_POPUP&amp;HEIGHT=450&amp;WIDTH=450&amp;START_MAXIMIZED=FALSE&amp;VAR:CALENDAR=FIVEDAY&amp;VAR:SYMBOL=B0FLGQ&amp;VAR:INDEX=0"}</definedName>
    <definedName name="_14631__FDSAUDITLINK__" hidden="1">{"fdsup://directions/FAT Viewer?action=UPDATE&amp;creator=factset&amp;DYN_ARGS=TRUE&amp;DOC_NAME=FAT:FQL_AUDITING_CLIENT_TEMPLATE.FAT&amp;display_string=Audit&amp;VAR:KEY=GHWNULAJSR&amp;VAR:QUERY=KEZGX0NBUEVYKEFOTiwyMDEzLCwsLFNFSylARUNBX01FRF9DQVBFWCgyMDEzLDQwNDM1LCwsJ0NVUj1TRUsnL","CdXSU49MTAwLFBFVj1ZJykp&amp;WINDOW=FIRST_POPUP&amp;HEIGHT=450&amp;WIDTH=450&amp;START_MAXIMIZED=FALSE&amp;VAR:CALENDAR=FIVEDAY&amp;VAR:SYMBOL=B0FLGQ&amp;VAR:INDEX=0"}</definedName>
    <definedName name="_14632__FDSAUDITLINK__" hidden="1">{"fdsup://directions/FAT Viewer?action=UPDATE&amp;creator=factset&amp;DYN_ARGS=TRUE&amp;DOC_NAME=FAT:FQL_AUDITING_CLIENT_TEMPLATE.FAT&amp;display_string=Audit&amp;VAR:KEY=KXEXUJQHUX&amp;VAR:QUERY=KEZGX0VCSVREQV9JQihMVE1TLDAsLCwsU0VLKUBGRl9FQklUREFfSUIoTFRNU19TRU1JLDAsLCwsU0VLKSk=&amp;","WINDOW=FIRST_POPUP&amp;HEIGHT=450&amp;WIDTH=450&amp;START_MAXIMIZED=FALSE&amp;VAR:CALENDAR=FIVEDAY&amp;VAR:SYMBOL=B0FLGQ&amp;VAR:INDEX=0"}</definedName>
    <definedName name="_14633__FDSAUDITLINK__" hidden="1">{"fdsup://directions/FAT Viewer?action=UPDATE&amp;creator=factset&amp;DYN_ARGS=TRUE&amp;DOC_NAME=FAT:FQL_AUDITING_CLIENT_TEMPLATE.FAT&amp;display_string=Audit&amp;VAR:KEY=SNWTYHQTYJ&amp;VAR:QUERY=RkZfU0hMRFJTX0VRKEFOTiwwLCwsLFNFSyk=&amp;WINDOW=FIRST_POPUP&amp;HEIGHT=450&amp;WIDTH=450&amp;START_MA","XIMIZED=FALSE&amp;VAR:CALENDAR=FIVEDAY&amp;VAR:SYMBOL=B0FLGQ&amp;VAR:INDEX=0"}</definedName>
    <definedName name="_14634__FDSAUDITLINK__" hidden="1">{"fdsup://directions/FAT Viewer?action=UPDATE&amp;creator=factset&amp;DYN_ARGS=TRUE&amp;DOC_NAME=FAT:FQL_AUDITING_CLIENT_TEMPLATE.FAT&amp;display_string=Audit&amp;VAR:KEY=KZIPYBMNMZ&amp;VAR:QUERY=RkZfRUJJVERBX0lCKEFOTiwyMDA3LCwsLFNFSyk=&amp;WINDOW=FIRST_POPUP&amp;HEIGHT=450&amp;WIDTH=450&amp;STAR","T_MAXIMIZED=FALSE&amp;VAR:CALENDAR=FIVEDAY&amp;VAR:SYMBOL=B0XNLR&amp;VAR:INDEX=0"}</definedName>
    <definedName name="_14635__FDSAUDITLINK__" hidden="1">{"fdsup://directions/FAT Viewer?action=UPDATE&amp;creator=factset&amp;DYN_ARGS=TRUE&amp;DOC_NAME=FAT:FQL_AUDITING_CLIENT_TEMPLATE.FAT&amp;display_string=Audit&amp;VAR:KEY=WTAZOBABOF&amp;VAR:QUERY=RkZfRUJJVERBX0lCKEFOTiwyMDA4LCwsLFNFSyk=&amp;WINDOW=FIRST_POPUP&amp;HEIGHT=450&amp;WIDTH=450&amp;STAR","T_MAXIMIZED=FALSE&amp;VAR:CALENDAR=FIVEDAY&amp;VAR:SYMBOL=B0XNLR&amp;VAR:INDEX=0"}</definedName>
    <definedName name="_14636__FDSAUDITLINK__" hidden="1">{"fdsup://directions/FAT Viewer?action=UPDATE&amp;creator=factset&amp;DYN_ARGS=TRUE&amp;DOC_NAME=FAT:FQL_AUDITING_CLIENT_TEMPLATE.FAT&amp;display_string=Audit&amp;VAR:KEY=ADQFKTCXUP&amp;VAR:QUERY=RkZfRUJJVERBX0lCKEFOTiwyMDA5LCwsLFNFSyk=&amp;WINDOW=FIRST_POPUP&amp;HEIGHT=450&amp;WIDTH=450&amp;STAR","T_MAXIMIZED=FALSE&amp;VAR:CALENDAR=FIVEDAY&amp;VAR:SYMBOL=B0XNLR&amp;VAR:INDEX=0"}</definedName>
    <definedName name="_14637__FDSAUDITLINK__" hidden="1">{"fdsup://directions/FAT Viewer?action=UPDATE&amp;creator=factset&amp;DYN_ARGS=TRUE&amp;DOC_NAME=FAT:FQL_AUDITING_CLIENT_TEMPLATE.FAT&amp;display_string=Audit&amp;VAR:KEY=WBSTWJYVGR&amp;VAR:QUERY=KEZGX0VCSVREQV9JQihBTk4sMjAxMCwsLCxTRUspQEVDQV9NRURfRUJJVERBKDIwMTAsNDA0MzUsLCwnQ1VSP","VNFSycsJ1dJTj0xMDAsUEVWPVknKSk=&amp;WINDOW=FIRST_POPUP&amp;HEIGHT=450&amp;WIDTH=450&amp;START_MAXIMIZED=FALSE&amp;VAR:CALENDAR=FIVEDAY&amp;VAR:SYMBOL=B0XNLR&amp;VAR:INDEX=0"}</definedName>
    <definedName name="_15__FDSAUDITLINK__" hidden="1">{"fdsup://directions/FAT Viewer?action=UPDATE&amp;creator=factset&amp;DYN_ARGS=TRUE&amp;DOC_NAME=FAT:FQL_AUDITING_CLIENT_TEMPLATE.FAT&amp;display_string=Audit&amp;VAR:KEY=SJABYJIJKV&amp;VAR:QUERY=KEZGX0VCSVRfSUIoQU5OLDIwMTIsLCwsKUBFQ0FfTUVEX0VCSVQoMjAxMiwsLCdDVVI9JywnV0lOPSxQRVY9J","ykp&amp;WINDOW=FIRST_POPUP&amp;HEIGHT=450&amp;WIDTH=450&amp;START_MAXIMIZED=FALSE&amp;VAR:CALENDAR=FIVEDAY&amp;VAR:INDEX=0"}</definedName>
    <definedName name="_15661__FDSAUDITLINK__" hidden="1">{"fdsup://directions/FAT Viewer?action=UPDATE&amp;creator=factset&amp;DYN_ARGS=TRUE&amp;DOC_NAME=FAT:FQL_AUDITING_CLIENT_TEMPLATE.FAT&amp;display_string=Audit&amp;VAR:KEY=OZOJSFYVKF&amp;VAR:QUERY=RkZfU0hMRFJTX0VRKEFOTiwwLCwsLFNFSyk=&amp;WINDOW=FIRST_POPUP&amp;HEIGHT=450&amp;WIDTH=450&amp;START_MA","XIMIZED=FALSE&amp;VAR:CALENDAR=FIVEDAY&amp;VAR:SYMBOL=B0YWGH&amp;VAR:INDEX=0"}</definedName>
    <definedName name="_15662__FDSAUDITLINK__" hidden="1">{"fdsup://directions/FAT Viewer?action=UPDATE&amp;creator=factset&amp;DYN_ARGS=TRUE&amp;DOC_NAME=FAT:FQL_AUDITING_CLIENT_TEMPLATE.FAT&amp;display_string=Audit&amp;VAR:KEY=AHCXWXMRQZ&amp;VAR:QUERY=KEZGX0VCSVREQV9JQihMVE1TLDAsLCwsU0VLKUBGRl9FQklUREFfSUIoTFRNU19TRU1JLDAsLCwsU0VLKSk=&amp;","WINDOW=FIRST_POPUP&amp;HEIGHT=450&amp;WIDTH=450&amp;START_MAXIMIZED=FALSE&amp;VAR:CALENDAR=FIVEDAY&amp;VAR:SYMBOL=B0YWGH&amp;VAR:INDEX=0"}</definedName>
    <definedName name="_15663__FDSAUDITLINK__" hidden="1">{"fdsup://Directions/FactSet Auditing Viewer?action=AUDIT_VALUE&amp;DB=129&amp;ID1=B0YWGH&amp;VALUEID=04831&amp;SDATE=2009&amp;PERIODTYPE=ANN_STD&amp;window=popup_no_bar&amp;width=385&amp;height=120&amp;START_MAXIMIZED=FALSE&amp;creator=factset&amp;display_string=Audit"}</definedName>
    <definedName name="_15664__FDSAUDITLINK__" hidden="1">{"fdsup://Directions/FactSet Auditing Viewer?action=AUDIT_VALUE&amp;DB=129&amp;ID1=B0YWGH&amp;VALUEID=04831&amp;SDATE=2007&amp;PERIODTYPE=ANN_STD&amp;window=popup_no_bar&amp;width=385&amp;height=120&amp;START_MAXIMIZED=FALSE&amp;creator=factset&amp;display_string=Audit"}</definedName>
    <definedName name="_15665__FDSAUDITLINK__" hidden="1">{"fdsup://directions/FAT Viewer?action=UPDATE&amp;creator=factset&amp;DYN_ARGS=TRUE&amp;DOC_NAME=FAT:FQL_AUDITING_CLIENT_TEMPLATE.FAT&amp;display_string=Audit&amp;VAR:KEY=ANGLANIROZ&amp;VAR:QUERY=KEZGX0NBUEVYKEFOTiwyMDEzLCwsLFNFSylARUNBX01FRF9DQVBFWCgyMDEzLDQwNDM1LCwsJ0NVUj1TRUsnL","CdXSU49MTAwLFBFVj1ZJykp&amp;WINDOW=FIRST_POPUP&amp;HEIGHT=450&amp;WIDTH=450&amp;START_MAXIMIZED=FALSE&amp;VAR:CALENDAR=FIVEDAY&amp;VAR:SYMBOL=B0YWGH&amp;VAR:INDEX=0"}</definedName>
    <definedName name="_15666__FDSAUDITLINK__" hidden="1">{"fdsup://directions/FAT Viewer?action=UPDATE&amp;creator=factset&amp;DYN_ARGS=TRUE&amp;DOC_NAME=FAT:FQL_AUDITING_CLIENT_TEMPLATE.FAT&amp;display_string=Audit&amp;VAR:KEY=ARONABIPUV&amp;VAR:QUERY=KEZGX0NBUEVYKEFOTiwyMDEyLCwsLFNFSylARUNBX01FRF9DQVBFWCgyMDEyLDQwNDM1LCwsJ0NVUj1TRUsnL","CdXSU49MTAwLFBFVj1ZJykp&amp;WINDOW=FIRST_POPUP&amp;HEIGHT=450&amp;WIDTH=450&amp;START_MAXIMIZED=FALSE&amp;VAR:CALENDAR=FIVEDAY&amp;VAR:SYMBOL=B0YWGH&amp;VAR:INDEX=0"}</definedName>
    <definedName name="_15667__FDSAUDITLINK__" hidden="1">{"fdsup://directions/FAT Viewer?action=UPDATE&amp;creator=factset&amp;DYN_ARGS=TRUE&amp;DOC_NAME=FAT:FQL_AUDITING_CLIENT_TEMPLATE.FAT&amp;display_string=Audit&amp;VAR:KEY=SFQZOZALGB&amp;VAR:QUERY=KEZGX0NBUEVYKEFOTiwyMDExLCwsLFNFSylARUNBX01FRF9DQVBFWCgyMDExLDQwNDM1LCwsJ0NVUj1TRUsnL","CdXSU49MTAwLFBFVj1ZJykp&amp;WINDOW=FIRST_POPUP&amp;HEIGHT=450&amp;WIDTH=450&amp;START_MAXIMIZED=FALSE&amp;VAR:CALENDAR=FIVEDAY&amp;VAR:SYMBOL=B0YWGH&amp;VAR:INDEX=0"}</definedName>
    <definedName name="_15668__FDSAUDITLINK__" hidden="1">{"fdsup://directions/FAT Viewer?action=UPDATE&amp;creator=factset&amp;DYN_ARGS=TRUE&amp;DOC_NAME=FAT:FQL_AUDITING_CLIENT_TEMPLATE.FAT&amp;display_string=Audit&amp;VAR:KEY=MVETYDWDID&amp;VAR:QUERY=KEZGX0NBUEVYKEFOTiwyMDEwLCwsLFNFSylARUNBX01FRF9DQVBFWCgyMDEwLDQwNDM1LCwsJ0NVUj1TRUsnL","CdXSU49MTAwLFBFVj1ZJykp&amp;WINDOW=FIRST_POPUP&amp;HEIGHT=450&amp;WIDTH=450&amp;START_MAXIMIZED=FALSE&amp;VAR:CALENDAR=FIVEDAY&amp;VAR:SYMBOL=B0YWGH&amp;VAR:INDEX=0"}</definedName>
    <definedName name="_15669__FDSAUDITLINK__" hidden="1">{"fdsup://directions/FAT Viewer?action=UPDATE&amp;creator=factset&amp;DYN_ARGS=TRUE&amp;DOC_NAME=FAT:FQL_AUDITING_CLIENT_TEMPLATE.FAT&amp;display_string=Audit&amp;VAR:KEY=SVKDEDATWN&amp;VAR:QUERY=RkZfQ0FQRVgoQU5OLDIwMDksLCwsU0VLKQ==&amp;WINDOW=FIRST_POPUP&amp;HEIGHT=450&amp;WIDTH=450&amp;START_MA","XIMIZED=FALSE&amp;VAR:CALENDAR=FIVEDAY&amp;VAR:SYMBOL=B0YWGH&amp;VAR:INDEX=0"}</definedName>
    <definedName name="_15670__FDSAUDITLINK__" hidden="1">{"fdsup://directions/FAT Viewer?action=UPDATE&amp;creator=factset&amp;DYN_ARGS=TRUE&amp;DOC_NAME=FAT:FQL_AUDITING_CLIENT_TEMPLATE.FAT&amp;display_string=Audit&amp;VAR:KEY=KRYZSNYVAF&amp;VAR:QUERY=RkZfQ0FQRVgoQU5OLDIwMDgsLCwsU0VLKQ==&amp;WINDOW=FIRST_POPUP&amp;HEIGHT=450&amp;WIDTH=450&amp;START_MA","XIMIZED=FALSE&amp;VAR:CALENDAR=FIVEDAY&amp;VAR:SYMBOL=B0YWGH&amp;VAR:INDEX=0"}</definedName>
    <definedName name="_15671__FDSAUDITLINK__" hidden="1">{"fdsup://directions/FAT Viewer?action=UPDATE&amp;creator=factset&amp;DYN_ARGS=TRUE&amp;DOC_NAME=FAT:FQL_AUDITING_CLIENT_TEMPLATE.FAT&amp;display_string=Audit&amp;VAR:KEY=CFGXGRCNYP&amp;VAR:QUERY=RkZfQ0FQRVgoQU5OLDIwMDcsLCwsU0VLKQ==&amp;WINDOW=FIRST_POPUP&amp;HEIGHT=450&amp;WIDTH=450&amp;START_MA","XIMIZED=FALSE&amp;VAR:CALENDAR=FIVEDAY&amp;VAR:SYMBOL=B0YWGH&amp;VAR:INDEX=0"}</definedName>
    <definedName name="_15672__FDSAUDITLINK__" hidden="1">{"fdsup://directions/FAT Viewer?action=UPDATE&amp;creator=factset&amp;DYN_ARGS=TRUE&amp;DOC_NAME=FAT:FQL_AUDITING_CLIENT_TEMPLATE.FAT&amp;display_string=Audit&amp;VAR:KEY=GZARMXQLGP&amp;VAR:QUERY=KEZGX05FVF9JTkMoQU5OLDIwMTMsLCwsU0VLKUBFQ0FfTUVEX05FVCgyMDEzLDQwNDM1LCwsJ0NVUj1TRUsnL","CdXSU49MTAwLFBFVj1ZJykp&amp;WINDOW=FIRST_POPUP&amp;HEIGHT=450&amp;WIDTH=450&amp;START_MAXIMIZED=FALSE&amp;VAR:CALENDAR=FIVEDAY&amp;VAR:SYMBOL=B0YWGH&amp;VAR:INDEX=0"}</definedName>
    <definedName name="_15673__FDSAUDITLINK__" hidden="1">{"fdsup://directions/FAT Viewer?action=UPDATE&amp;creator=factset&amp;DYN_ARGS=TRUE&amp;DOC_NAME=FAT:FQL_AUDITING_CLIENT_TEMPLATE.FAT&amp;display_string=Audit&amp;VAR:KEY=EFADKJSJKZ&amp;VAR:QUERY=KEZGX05FVF9JTkMoQU5OLDIwMTIsLCwsU0VLKUBFQ0FfTUVEX05FVCgyMDEyLDQwNDM1LCwsJ0NVUj1TRUsnL","CdXSU49MTAwLFBFVj1ZJykp&amp;WINDOW=FIRST_POPUP&amp;HEIGHT=450&amp;WIDTH=450&amp;START_MAXIMIZED=FALSE&amp;VAR:CALENDAR=FIVEDAY&amp;VAR:SYMBOL=B0YWGH&amp;VAR:INDEX=0"}</definedName>
    <definedName name="_15674__FDSAUDITLINK__" hidden="1">{"fdsup://directions/FAT Viewer?action=UPDATE&amp;creator=factset&amp;DYN_ARGS=TRUE&amp;DOC_NAME=FAT:FQL_AUDITING_CLIENT_TEMPLATE.FAT&amp;display_string=Audit&amp;VAR:KEY=APKPUXILYT&amp;VAR:QUERY=KEZGX05FVF9JTkMoQU5OLDIwMTEsLCwsU0VLKUBFQ0FfTUVEX05FVCgyMDExLDQwNDM1LCwsJ0NVUj1TRUsnL","CdXSU49MTAwLFBFVj1ZJykp&amp;WINDOW=FIRST_POPUP&amp;HEIGHT=450&amp;WIDTH=450&amp;START_MAXIMIZED=FALSE&amp;VAR:CALENDAR=FIVEDAY&amp;VAR:SYMBOL=B0YWGH&amp;VAR:INDEX=0"}</definedName>
    <definedName name="_15675__FDSAUDITLINK__" hidden="1">{"fdsup://directions/FAT Viewer?action=UPDATE&amp;creator=factset&amp;DYN_ARGS=TRUE&amp;DOC_NAME=FAT:FQL_AUDITING_CLIENT_TEMPLATE.FAT&amp;display_string=Audit&amp;VAR:KEY=EBQRCPKHYR&amp;VAR:QUERY=KEZGX05FVF9JTkMoQU5OLDIwMTAsLCwsU0VLKUBFQ0FfTUVEX05FVCgyMDEwLDQwNDM1LCwsJ0NVUj1TRUsnL","CdXSU49MTAwLFBFVj1ZJykp&amp;WINDOW=FIRST_POPUP&amp;HEIGHT=450&amp;WIDTH=450&amp;START_MAXIMIZED=FALSE&amp;VAR:CALENDAR=FIVEDAY&amp;VAR:SYMBOL=B0YWGH&amp;VAR:INDEX=0"}</definedName>
    <definedName name="_15676__FDSAUDITLINK__" hidden="1">{"fdsup://directions/FAT Viewer?action=UPDATE&amp;creator=factset&amp;DYN_ARGS=TRUE&amp;DOC_NAME=FAT:FQL_AUDITING_CLIENT_TEMPLATE.FAT&amp;display_string=Audit&amp;VAR:KEY=ENWXYTKNKT&amp;VAR:QUERY=RkZfTkVUX0lOQyhBTk4sMjAwOSwsLCxTRUsp&amp;WINDOW=FIRST_POPUP&amp;HEIGHT=450&amp;WIDTH=450&amp;START_MA","XIMIZED=FALSE&amp;VAR:CALENDAR=FIVEDAY&amp;VAR:SYMBOL=B0YWGH&amp;VAR:INDEX=0"}</definedName>
    <definedName name="_15677__FDSAUDITLINK__" hidden="1">{"fdsup://directions/FAT Viewer?action=UPDATE&amp;creator=factset&amp;DYN_ARGS=TRUE&amp;DOC_NAME=FAT:FQL_AUDITING_CLIENT_TEMPLATE.FAT&amp;display_string=Audit&amp;VAR:KEY=WXADOXSNKV&amp;VAR:QUERY=RkZfTkVUX0lOQyhBTk4sMjAwOCwsLCxTRUsp&amp;WINDOW=FIRST_POPUP&amp;HEIGHT=450&amp;WIDTH=450&amp;START_MA","XIMIZED=FALSE&amp;VAR:CALENDAR=FIVEDAY&amp;VAR:SYMBOL=B0YWGH&amp;VAR:INDEX=0"}</definedName>
    <definedName name="_15678__FDSAUDITLINK__" hidden="1">{"fdsup://directions/FAT Viewer?action=UPDATE&amp;creator=factset&amp;DYN_ARGS=TRUE&amp;DOC_NAME=FAT:FQL_AUDITING_CLIENT_TEMPLATE.FAT&amp;display_string=Audit&amp;VAR:KEY=IPORSDKZER&amp;VAR:QUERY=RkZfTkVUX0lOQyhBTk4sMjAwNywsLCxTRUsp&amp;WINDOW=FIRST_POPUP&amp;HEIGHT=450&amp;WIDTH=450&amp;START_MA","XIMIZED=FALSE&amp;VAR:CALENDAR=FIVEDAY&amp;VAR:SYMBOL=B0YWGH&amp;VAR:INDEX=0"}</definedName>
    <definedName name="_15679__FDSAUDITLINK__" hidden="1">{"fdsup://directions/FAT Viewer?action=UPDATE&amp;creator=factset&amp;DYN_ARGS=TRUE&amp;DOC_NAME=FAT:FQL_AUDITING_CLIENT_TEMPLATE.FAT&amp;display_string=Audit&amp;VAR:KEY=QHGFOVMHAL&amp;VAR:QUERY=KEZGX0VCSVRfSUIoQU5OLDIwMTMsLCwsU0VLKUBFQ0FfTUVEX0VCSVQoMjAxMyw0MDQzNSwsLCdDVVI9U0VLJ","ywnV0lOPTEwMCxQRVY9WScpKQ==&amp;WINDOW=FIRST_POPUP&amp;HEIGHT=450&amp;WIDTH=450&amp;START_MAXIMIZED=FALSE&amp;VAR:CALENDAR=FIVEDAY&amp;VAR:SYMBOL=B0YWGH&amp;VAR:INDEX=0"}</definedName>
    <definedName name="_15680__FDSAUDITLINK__" hidden="1">{"fdsup://directions/FAT Viewer?action=UPDATE&amp;creator=factset&amp;DYN_ARGS=TRUE&amp;DOC_NAME=FAT:FQL_AUDITING_CLIENT_TEMPLATE.FAT&amp;display_string=Audit&amp;VAR:KEY=STSZADOZYH&amp;VAR:QUERY=KEZGX0VCSVRfSUIoQU5OLDIwMTIsLCwsU0VLKUBFQ0FfTUVEX0VCSVQoMjAxMiw0MDQzNSwsLCdDVVI9U0VLJ","ywnV0lOPTEwMCxQRVY9WScpKQ==&amp;WINDOW=FIRST_POPUP&amp;HEIGHT=450&amp;WIDTH=450&amp;START_MAXIMIZED=FALSE&amp;VAR:CALENDAR=FIVEDAY&amp;VAR:SYMBOL=B0YWGH&amp;VAR:INDEX=0"}</definedName>
    <definedName name="_15681__FDSAUDITLINK__" hidden="1">{"fdsup://directions/FAT Viewer?action=UPDATE&amp;creator=factset&amp;DYN_ARGS=TRUE&amp;DOC_NAME=FAT:FQL_AUDITING_CLIENT_TEMPLATE.FAT&amp;display_string=Audit&amp;VAR:KEY=CDWHOLCFGX&amp;VAR:QUERY=KEZGX0VCSVRfSUIoQU5OLDIwMTEsLCwsU0VLKUBFQ0FfTUVEX0VCSVQoMjAxMSw0MDQzNSwsLCdDVVI9U0VLJ","ywnV0lOPTEwMCxQRVY9WScpKQ==&amp;WINDOW=FIRST_POPUP&amp;HEIGHT=450&amp;WIDTH=450&amp;START_MAXIMIZED=FALSE&amp;VAR:CALENDAR=FIVEDAY&amp;VAR:SYMBOL=B0YWGH&amp;VAR:INDEX=0"}</definedName>
    <definedName name="_15682__FDSAUDITLINK__" hidden="1">{"fdsup://directions/FAT Viewer?action=UPDATE&amp;creator=factset&amp;DYN_ARGS=TRUE&amp;DOC_NAME=FAT:FQL_AUDITING_CLIENT_TEMPLATE.FAT&amp;display_string=Audit&amp;VAR:KEY=OLENONWTGH&amp;VAR:QUERY=KEZGX0VCSVRfSUIoQU5OLDIwMTAsLCwsU0VLKUBFQ0FfTUVEX0VCSVQoMjAxMCw0MDQzNSwsLCdDVVI9U0VLJ","ywnV0lOPTEwMCxQRVY9WScpKQ==&amp;WINDOW=FIRST_POPUP&amp;HEIGHT=450&amp;WIDTH=450&amp;START_MAXIMIZED=FALSE&amp;VAR:CALENDAR=FIVEDAY&amp;VAR:SYMBOL=B0YWGH&amp;VAR:INDEX=0"}</definedName>
    <definedName name="_15683__FDSAUDITLINK__" hidden="1">{"fdsup://Directions/FactSet Auditing Viewer?action=AUDIT_VALUE&amp;DB=129&amp;ID1=B0YWGH&amp;VALUEID=01250&amp;SDATE=2009&amp;PERIODTYPE=ANN_STD&amp;window=popup_no_bar&amp;width=385&amp;height=120&amp;START_MAXIMIZED=FALSE&amp;creator=factset&amp;display_string=Audit"}</definedName>
    <definedName name="_15684__FDSAUDITLINK__" hidden="1">{"fdsup://Directions/FactSet Auditing Viewer?action=AUDIT_VALUE&amp;DB=129&amp;ID1=B0YWGH&amp;VALUEID=01250&amp;SDATE=2007&amp;PERIODTYPE=ANN_STD&amp;window=popup_no_bar&amp;width=385&amp;height=120&amp;START_MAXIMIZED=FALSE&amp;creator=factset&amp;display_string=Audit"}</definedName>
    <definedName name="_15685__FDSAUDITLINK__" hidden="1">{"fdsup://directions/FAT Viewer?action=UPDATE&amp;creator=factset&amp;DYN_ARGS=TRUE&amp;DOC_NAME=FAT:FQL_AUDITING_CLIENT_TEMPLATE.FAT&amp;display_string=Audit&amp;VAR:KEY=QHGFOVMHAL&amp;VAR:QUERY=KEZGX0VCSVRfSUIoQU5OLDIwMTMsLCwsU0VLKUBFQ0FfTUVEX0VCSVQoMjAxMyw0MDQzNSwsLCdDVVI9U0VLJ","ywnV0lOPTEwMCxQRVY9WScpKQ==&amp;WINDOW=FIRST_POPUP&amp;HEIGHT=450&amp;WIDTH=450&amp;START_MAXIMIZED=FALSE&amp;VAR:CALENDAR=FIVEDAY&amp;VAR:SYMBOL=B0YWGH&amp;VAR:INDEX=0"}</definedName>
    <definedName name="_15686__FDSAUDITLINK__" hidden="1">{"fdsup://directions/FAT Viewer?action=UPDATE&amp;creator=factset&amp;DYN_ARGS=TRUE&amp;DOC_NAME=FAT:FQL_AUDITING_CLIENT_TEMPLATE.FAT&amp;display_string=Audit&amp;VAR:KEY=STSZADOZYH&amp;VAR:QUERY=KEZGX0VCSVRfSUIoQU5OLDIwMTIsLCwsU0VLKUBFQ0FfTUVEX0VCSVQoMjAxMiw0MDQzNSwsLCdDVVI9U0VLJ","ywnV0lOPTEwMCxQRVY9WScpKQ==&amp;WINDOW=FIRST_POPUP&amp;HEIGHT=450&amp;WIDTH=450&amp;START_MAXIMIZED=FALSE&amp;VAR:CALENDAR=FIVEDAY&amp;VAR:SYMBOL=B0YWGH&amp;VAR:INDEX=0"}</definedName>
    <definedName name="_15687__FDSAUDITLINK__" hidden="1">{"fdsup://directions/FAT Viewer?action=UPDATE&amp;creator=factset&amp;DYN_ARGS=TRUE&amp;DOC_NAME=FAT:FQL_AUDITING_CLIENT_TEMPLATE.FAT&amp;display_string=Audit&amp;VAR:KEY=CDWHOLCFGX&amp;VAR:QUERY=KEZGX0VCSVRfSUIoQU5OLDIwMTEsLCwsU0VLKUBFQ0FfTUVEX0VCSVQoMjAxMSw0MDQzNSwsLCdDVVI9U0VLJ","ywnV0lOPTEwMCxQRVY9WScpKQ==&amp;WINDOW=FIRST_POPUP&amp;HEIGHT=450&amp;WIDTH=450&amp;START_MAXIMIZED=FALSE&amp;VAR:CALENDAR=FIVEDAY&amp;VAR:SYMBOL=B0YWGH&amp;VAR:INDEX=0"}</definedName>
    <definedName name="_15688__FDSAUDITLINK__" hidden="1">{"fdsup://directions/FAT Viewer?action=UPDATE&amp;creator=factset&amp;DYN_ARGS=TRUE&amp;DOC_NAME=FAT:FQL_AUDITING_CLIENT_TEMPLATE.FAT&amp;display_string=Audit&amp;VAR:KEY=OLENONWTGH&amp;VAR:QUERY=KEZGX0VCSVRfSUIoQU5OLDIwMTAsLCwsU0VLKUBFQ0FfTUVEX0VCSVQoMjAxMCw0MDQzNSwsLCdDVVI9U0VLJ","ywnV0lOPTEwMCxQRVY9WScpKQ==&amp;WINDOW=FIRST_POPUP&amp;HEIGHT=450&amp;WIDTH=450&amp;START_MAXIMIZED=FALSE&amp;VAR:CALENDAR=FIVEDAY&amp;VAR:SYMBOL=B0YWGH&amp;VAR:INDEX=0"}</definedName>
    <definedName name="_15689__FDSAUDITLINK__" hidden="1">{"fdsup://directions/FAT Viewer?action=UPDATE&amp;creator=factset&amp;DYN_ARGS=TRUE&amp;DOC_NAME=FAT:FQL_AUDITING_CLIENT_TEMPLATE.FAT&amp;display_string=Audit&amp;VAR:KEY=MNYHUVYLWH&amp;VAR:QUERY=RkZfRUJJVF9JQihBTk4sMjAwOSwsLCxTRUsp&amp;WINDOW=FIRST_POPUP&amp;HEIGHT=450&amp;WIDTH=450&amp;START_MA","XIMIZED=FALSE&amp;VAR:CALENDAR=FIVEDAY&amp;VAR:SYMBOL=B0YWGH&amp;VAR:INDEX=0"}</definedName>
    <definedName name="_15690__FDSAUDITLINK__" hidden="1">{"fdsup://directions/FAT Viewer?action=UPDATE&amp;creator=factset&amp;DYN_ARGS=TRUE&amp;DOC_NAME=FAT:FQL_AUDITING_CLIENT_TEMPLATE.FAT&amp;display_string=Audit&amp;VAR:KEY=MZWFEFOJWZ&amp;VAR:QUERY=RkZfRUJJVF9JQihBTk4sMjAwOCwsLCxTRUsp&amp;WINDOW=FIRST_POPUP&amp;HEIGHT=450&amp;WIDTH=450&amp;START_MA","XIMIZED=FALSE&amp;VAR:CALENDAR=FIVEDAY&amp;VAR:SYMBOL=B0YWGH&amp;VAR:INDEX=0"}</definedName>
    <definedName name="_15691__FDSAUDITLINK__" hidden="1">{"fdsup://directions/FAT Viewer?action=UPDATE&amp;creator=factset&amp;DYN_ARGS=TRUE&amp;DOC_NAME=FAT:FQL_AUDITING_CLIENT_TEMPLATE.FAT&amp;display_string=Audit&amp;VAR:KEY=QFCRULABWZ&amp;VAR:QUERY=RkZfRUJJVF9JQihBTk4sMjAwNywsLCxTRUsp&amp;WINDOW=FIRST_POPUP&amp;HEIGHT=450&amp;WIDTH=450&amp;START_MA","XIMIZED=FALSE&amp;VAR:CALENDAR=FIVEDAY&amp;VAR:SYMBOL=B0YWGH&amp;VAR:INDEX=0"}</definedName>
    <definedName name="_15692__FDSAUDITLINK__" hidden="1">{"fdsup://directions/FAT Viewer?action=UPDATE&amp;creator=factset&amp;DYN_ARGS=TRUE&amp;DOC_NAME=FAT:FQL_AUDITING_CLIENT_TEMPLATE.FAT&amp;display_string=Audit&amp;VAR:KEY=YPAHOVUBWJ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YWGH&amp;VAR:INDEX=","0"}</definedName>
    <definedName name="_15693__FDSAUDITLINK__" hidden="1">{"fdsup://directions/FAT Viewer?action=UPDATE&amp;creator=factset&amp;DYN_ARGS=TRUE&amp;DOC_NAME=FAT:FQL_AUDITING_CLIENT_TEMPLATE.FAT&amp;display_string=Audit&amp;VAR:KEY=QJCFIFAPID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YWGH&amp;VAR:INDEX=","0"}</definedName>
    <definedName name="_15694__FDSAUDITLINK__" hidden="1">{"fdsup://directions/FAT Viewer?action=UPDATE&amp;creator=factset&amp;DYN_ARGS=TRUE&amp;DOC_NAME=FAT:FQL_AUDITING_CLIENT_TEMPLATE.FAT&amp;display_string=Audit&amp;VAR:KEY=AFYDEXYDAB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YWGH&amp;VAR:INDEX=","0"}</definedName>
    <definedName name="_15695__FDSAUDITLINK__" hidden="1">{"fdsup://directions/FAT Viewer?action=UPDATE&amp;creator=factset&amp;DYN_ARGS=TRUE&amp;DOC_NAME=FAT:FQL_AUDITING_CLIENT_TEMPLATE.FAT&amp;display_string=Audit&amp;VAR:KEY=MXSRCNKXKN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YWGH&amp;VAR:INDEX=","0"}</definedName>
    <definedName name="_15696__FDSAUDITLINK__" hidden="1">{"fdsup://directions/FAT Viewer?action=UPDATE&amp;creator=factset&amp;DYN_ARGS=TRUE&amp;DOC_NAME=FAT:FQL_AUDITING_CLIENT_TEMPLATE.FAT&amp;display_string=Audit&amp;VAR:KEY=AZQNMVQPOH&amp;VAR:QUERY=RkZfRUJJVF9JQihBTk4sMjAwOSwsLCxTRUspK0ZGX0FNT1JUX0NGKEFOTiwyMDA5LCwsLFNFSyk=&amp;WINDOW=F","IRST_POPUP&amp;HEIGHT=450&amp;WIDTH=450&amp;START_MAXIMIZED=FALSE&amp;VAR:CALENDAR=FIVEDAY&amp;VAR:SYMBOL=B0YWGH&amp;VAR:INDEX=0"}</definedName>
    <definedName name="_15697__FDSAUDITLINK__" hidden="1">{"fdsup://directions/FAT Viewer?action=UPDATE&amp;creator=factset&amp;DYN_ARGS=TRUE&amp;DOC_NAME=FAT:FQL_AUDITING_CLIENT_TEMPLATE.FAT&amp;display_string=Audit&amp;VAR:KEY=MXIPWLUTOD&amp;VAR:QUERY=RkZfRUJJVF9JQihBTk4sMjAwOCwsLCxTRUspK0ZGX0FNT1JUX0NGKEFOTiwyMDA4LCwsLFNFSyk=&amp;WINDOW=F","IRST_POPUP&amp;HEIGHT=450&amp;WIDTH=450&amp;START_MAXIMIZED=FALSE&amp;VAR:CALENDAR=FIVEDAY&amp;VAR:SYMBOL=B0YWGH&amp;VAR:INDEX=0"}</definedName>
    <definedName name="_15698__FDSAUDITLINK__" hidden="1">{"fdsup://directions/FAT Viewer?action=UPDATE&amp;creator=factset&amp;DYN_ARGS=TRUE&amp;DOC_NAME=FAT:FQL_AUDITING_CLIENT_TEMPLATE.FAT&amp;display_string=Audit&amp;VAR:KEY=QDAVQDIVWP&amp;VAR:QUERY=RkZfRUJJVF9JQihBTk4sMjAwNywsLCxTRUspK0ZGX0FNT1JUX0NGKEFOTiwyMDA3LCwsLFNFSyk=&amp;WINDOW=F","IRST_POPUP&amp;HEIGHT=450&amp;WIDTH=450&amp;START_MAXIMIZED=FALSE&amp;VAR:CALENDAR=FIVEDAY&amp;VAR:SYMBOL=B0YWGH&amp;VAR:INDEX=0"}</definedName>
    <definedName name="_15699__FDSAUDITLINK__" hidden="1">{"fdsup://directions/FAT Viewer?action=UPDATE&amp;creator=factset&amp;DYN_ARGS=TRUE&amp;DOC_NAME=FAT:FQL_AUDITING_CLIENT_TEMPLATE.FAT&amp;display_string=Audit&amp;VAR:KEY=ORUHULWFOB&amp;VAR:QUERY=KEZGX0VCSVREQV9JQihBTk4sMjAxMywsLCxTRUspQEVDQV9NRURfRUJJVERBKDIwMTMsNDA0MzUsLCwnQ1VSP","VNFSycsJ1dJTj0xMDAsUEVWPVknKSk=&amp;WINDOW=FIRST_POPUP&amp;HEIGHT=450&amp;WIDTH=450&amp;START_MAXIMIZED=FALSE&amp;VAR:CALENDAR=FIVEDAY&amp;VAR:SYMBOL=B0YWGH&amp;VAR:INDEX=0"}</definedName>
    <definedName name="_15700__FDSAUDITLINK__" hidden="1">{"fdsup://directions/FAT Viewer?action=UPDATE&amp;creator=factset&amp;DYN_ARGS=TRUE&amp;DOC_NAME=FAT:FQL_AUDITING_CLIENT_TEMPLATE.FAT&amp;display_string=Audit&amp;VAR:KEY=ETOTKNUDOD&amp;VAR:QUERY=KEZGX0VCSVREQV9JQihBTk4sMjAxMiwsLCxTRUspQEVDQV9NRURfRUJJVERBKDIwMTIsNDA0MzUsLCwnQ1VSP","VNFSycsJ1dJTj0xMDAsUEVWPVknKSk=&amp;WINDOW=FIRST_POPUP&amp;HEIGHT=450&amp;WIDTH=450&amp;START_MAXIMIZED=FALSE&amp;VAR:CALENDAR=FIVEDAY&amp;VAR:SYMBOL=B0YWGH&amp;VAR:INDEX=0"}</definedName>
    <definedName name="_15701__FDSAUDITLINK__" hidden="1">{"fdsup://directions/FAT Viewer?action=UPDATE&amp;creator=factset&amp;DYN_ARGS=TRUE&amp;DOC_NAME=FAT:FQL_AUDITING_CLIENT_TEMPLATE.FAT&amp;display_string=Audit&amp;VAR:KEY=KZWHKHQZML&amp;VAR:QUERY=KEZGX0VCSVREQV9JQihBTk4sMjAxMSwsLCxTRUspQEVDQV9NRURfRUJJVERBKDIwMTEsNDA0MzUsLCwnQ1VSP","VNFSycsJ1dJTj0xMDAsUEVWPVknKSk=&amp;WINDOW=FIRST_POPUP&amp;HEIGHT=450&amp;WIDTH=450&amp;START_MAXIMIZED=FALSE&amp;VAR:CALENDAR=FIVEDAY&amp;VAR:SYMBOL=B0YWGH&amp;VAR:INDEX=0"}</definedName>
    <definedName name="_15702__FDSAUDITLINK__" hidden="1">{"fdsup://directions/FAT Viewer?action=UPDATE&amp;creator=factset&amp;DYN_ARGS=TRUE&amp;DOC_NAME=FAT:FQL_AUDITING_CLIENT_TEMPLATE.FAT&amp;display_string=Audit&amp;VAR:KEY=ORGNUBEJGV&amp;VAR:QUERY=KEZGX0VCSVREQV9JQihBTk4sMjAxMCwsLCxTRUspQEVDQV9NRURfRUJJVERBKDIwMTAsNDA0MzUsLCwnQ1VSP","VNFSycsJ1dJTj0xMDAsUEVWPVknKSk=&amp;WINDOW=FIRST_POPUP&amp;HEIGHT=450&amp;WIDTH=450&amp;START_MAXIMIZED=FALSE&amp;VAR:CALENDAR=FIVEDAY&amp;VAR:SYMBOL=B0YWGH&amp;VAR:INDEX=0"}</definedName>
    <definedName name="_15703__FDSAUDITLINK__" hidden="1">{"fdsup://directions/FAT Viewer?action=UPDATE&amp;creator=factset&amp;DYN_ARGS=TRUE&amp;DOC_NAME=FAT:FQL_AUDITING_CLIENT_TEMPLATE.FAT&amp;display_string=Audit&amp;VAR:KEY=UBOVKLMHCH&amp;VAR:QUERY=RkZfRUJJVERBX0lCKEFOTiwyMDA5LCwsLFNFSyk=&amp;WINDOW=FIRST_POPUP&amp;HEIGHT=450&amp;WIDTH=450&amp;STAR","T_MAXIMIZED=FALSE&amp;VAR:CALENDAR=FIVEDAY&amp;VAR:SYMBOL=B0YWGH&amp;VAR:INDEX=0"}</definedName>
    <definedName name="_15704__FDSAUDITLINK__" hidden="1">{"fdsup://directions/FAT Viewer?action=UPDATE&amp;creator=factset&amp;DYN_ARGS=TRUE&amp;DOC_NAME=FAT:FQL_AUDITING_CLIENT_TEMPLATE.FAT&amp;display_string=Audit&amp;VAR:KEY=MXWDAHQBIR&amp;VAR:QUERY=RkZfRUJJVERBX0lCKEFOTiwyMDA4LCwsLFNFSyk=&amp;WINDOW=FIRST_POPUP&amp;HEIGHT=450&amp;WIDTH=450&amp;STAR","T_MAXIMIZED=FALSE&amp;VAR:CALENDAR=FIVEDAY&amp;VAR:SYMBOL=B0YWGH&amp;VAR:INDEX=0"}</definedName>
    <definedName name="_15705__FDSAUDITLINK__" hidden="1">{"fdsup://directions/FAT Viewer?action=UPDATE&amp;creator=factset&amp;DYN_ARGS=TRUE&amp;DOC_NAME=FAT:FQL_AUDITING_CLIENT_TEMPLATE.FAT&amp;display_string=Audit&amp;VAR:KEY=CTGBOPYPCB&amp;VAR:QUERY=RkZfRUJJVERBX0lCKEFOTiwyMDA3LCwsLFNFSyk=&amp;WINDOW=FIRST_POPUP&amp;HEIGHT=450&amp;WIDTH=450&amp;STAR","T_MAXIMIZED=FALSE&amp;VAR:CALENDAR=FIVEDAY&amp;VAR:SYMBOL=B0YWGH&amp;VAR:INDEX=0"}</definedName>
    <definedName name="_15706__FDSAUDITLINK__" hidden="1">{"fdsup://Directions/FactSet Auditing Viewer?action=AUDIT_VALUE&amp;DB=129&amp;ID1=B0YWGH&amp;VALUEID=01001&amp;SDATE=2009&amp;PERIODTYPE=ANN_STD&amp;window=popup_no_bar&amp;width=385&amp;height=120&amp;START_MAXIMIZED=FALSE&amp;creator=factset&amp;display_string=Audit"}</definedName>
    <definedName name="_15707__FDSAUDITLINK__" hidden="1">{"fdsup://Directions/FactSet Auditing Viewer?action=AUDIT_VALUE&amp;DB=129&amp;ID1=B0YWGH&amp;VALUEID=01001&amp;SDATE=2007&amp;PERIODTYPE=ANN_STD&amp;window=popup_no_bar&amp;width=385&amp;height=120&amp;START_MAXIMIZED=FALSE&amp;creator=factset&amp;display_string=Audit"}</definedName>
    <definedName name="_15708__FDSAUDITLINK__" hidden="1">{"fdsup://Directions/FactSet Auditing Viewer?action=AUDIT_VALUE&amp;DB=129&amp;ID1=496607&amp;VALUEID=04831&amp;SDATE=2009&amp;PERIODTYPE=ANN_STD&amp;window=popup_no_bar&amp;width=385&amp;height=120&amp;START_MAXIMIZED=FALSE&amp;creator=factset&amp;display_string=Audit"}</definedName>
    <definedName name="_15709__FDSAUDITLINK__" hidden="1">{"fdsup://Directions/FactSet Auditing Viewer?action=AUDIT_VALUE&amp;DB=129&amp;ID1=496607&amp;VALUEID=04831&amp;SDATE=2007&amp;PERIODTYPE=ANN_STD&amp;window=popup_no_bar&amp;width=385&amp;height=120&amp;START_MAXIMIZED=FALSE&amp;creator=factset&amp;display_string=Audit"}</definedName>
    <definedName name="_15710__FDSAUDITLINK__" hidden="1">{"fdsup://directions/FAT Viewer?action=UPDATE&amp;creator=factset&amp;DYN_ARGS=TRUE&amp;DOC_NAME=FAT:FQL_AUDITING_CLIENT_TEMPLATE.FAT&amp;display_string=Audit&amp;VAR:KEY=IJANYZWXEF&amp;VAR:QUERY=RkZfQ0FQRVgoQU5OLDIwMDksLCwsRUVLKQ==&amp;WINDOW=FIRST_POPUP&amp;HEIGHT=450&amp;WIDTH=450&amp;START_MA","XIMIZED=FALSE&amp;VAR:CALENDAR=FIVEDAY&amp;VAR:SYMBOL=496607&amp;VAR:INDEX=0"}</definedName>
    <definedName name="_15711__FDSAUDITLINK__" hidden="1">{"fdsup://directions/FAT Viewer?action=UPDATE&amp;creator=factset&amp;DYN_ARGS=TRUE&amp;DOC_NAME=FAT:FQL_AUDITING_CLIENT_TEMPLATE.FAT&amp;display_string=Audit&amp;VAR:KEY=SDGDINWVMP&amp;VAR:QUERY=RkZfQ0FQRVgoQU5OLDIwMDgsLCwsRUVLKQ==&amp;WINDOW=FIRST_POPUP&amp;HEIGHT=450&amp;WIDTH=450&amp;START_MA","XIMIZED=FALSE&amp;VAR:CALENDAR=FIVEDAY&amp;VAR:SYMBOL=496607&amp;VAR:INDEX=0"}</definedName>
    <definedName name="_15712__FDSAUDITLINK__" hidden="1">{"fdsup://directions/FAT Viewer?action=UPDATE&amp;creator=factset&amp;DYN_ARGS=TRUE&amp;DOC_NAME=FAT:FQL_AUDITING_CLIENT_TEMPLATE.FAT&amp;display_string=Audit&amp;VAR:KEY=QVYZEBQHAF&amp;VAR:QUERY=RkZfQ0FQRVgoQU5OLDIwMDcsLCwsRUVLKQ==&amp;WINDOW=FIRST_POPUP&amp;HEIGHT=450&amp;WIDTH=450&amp;START_MA","XIMIZED=FALSE&amp;VAR:CALENDAR=FIVEDAY&amp;VAR:SYMBOL=496607&amp;VAR:INDEX=0"}</definedName>
    <definedName name="_15713__FDSAUDITLINK__" hidden="1">{"fdsup://directions/FAT Viewer?action=UPDATE&amp;creator=factset&amp;DYN_ARGS=TRUE&amp;DOC_NAME=FAT:FQL_AUDITING_CLIENT_TEMPLATE.FAT&amp;display_string=Audit&amp;VAR:KEY=QNWHIRYFYP&amp;VAR:QUERY=RkZfTkVUX0lOQyhBTk4sMjAwOSwsLCxFRUsp&amp;WINDOW=FIRST_POPUP&amp;HEIGHT=450&amp;WIDTH=450&amp;START_MA","XIMIZED=FALSE&amp;VAR:CALENDAR=FIVEDAY&amp;VAR:SYMBOL=496607&amp;VAR:INDEX=0"}</definedName>
    <definedName name="_15714__FDSAUDITLINK__" hidden="1">{"fdsup://directions/FAT Viewer?action=UPDATE&amp;creator=factset&amp;DYN_ARGS=TRUE&amp;DOC_NAME=FAT:FQL_AUDITING_CLIENT_TEMPLATE.FAT&amp;display_string=Audit&amp;VAR:KEY=IJEVSRYTSX&amp;VAR:QUERY=RkZfTkVUX0lOQyhBTk4sMjAwOCwsLCxFRUsp&amp;WINDOW=FIRST_POPUP&amp;HEIGHT=450&amp;WIDTH=450&amp;START_MA","XIMIZED=FALSE&amp;VAR:CALENDAR=FIVEDAY&amp;VAR:SYMBOL=496607&amp;VAR:INDEX=0"}</definedName>
    <definedName name="_15715__FDSAUDITLINK__" hidden="1">{"fdsup://directions/FAT Viewer?action=UPDATE&amp;creator=factset&amp;DYN_ARGS=TRUE&amp;DOC_NAME=FAT:FQL_AUDITING_CLIENT_TEMPLATE.FAT&amp;display_string=Audit&amp;VAR:KEY=IZKXUXSDGN&amp;VAR:QUERY=RkZfTkVUX0lOQyhBTk4sMjAwNywsLCxFRUsp&amp;WINDOW=FIRST_POPUP&amp;HEIGHT=450&amp;WIDTH=450&amp;START_MA","XIMIZED=FALSE&amp;VAR:CALENDAR=FIVEDAY&amp;VAR:SYMBOL=496607&amp;VAR:INDEX=0"}</definedName>
    <definedName name="_15716__FDSAUDITLINK__" hidden="1">{"fdsup://directions/FAT Viewer?action=UPDATE&amp;creator=factset&amp;DYN_ARGS=TRUE&amp;DOC_NAME=FAT:FQL_AUDITING_CLIENT_TEMPLATE.FAT&amp;display_string=Audit&amp;VAR:KEY=QFOTWTONYH&amp;VAR:QUERY=KEZGX0NBUEVYKEFOTiwyMDEzLCwsLEVFSylARUNBX01FRF9DQVBFWCgyMDEzLDQwNDM1LCwsJ0NVUj1FRUsnL","CdXSU49MTAwLFBFVj1ZJykp&amp;WINDOW=FIRST_POPUP&amp;HEIGHT=450&amp;WIDTH=450&amp;START_MAXIMIZED=FALSE&amp;VAR:CALENDAR=FIVEDAY&amp;VAR:SYMBOL=496607&amp;VAR:INDEX=0"}</definedName>
    <definedName name="_15717__FDSAUDITLINK__" hidden="1">{"fdsup://directions/FAT Viewer?action=UPDATE&amp;creator=factset&amp;DYN_ARGS=TRUE&amp;DOC_NAME=FAT:FQL_AUDITING_CLIENT_TEMPLATE.FAT&amp;display_string=Audit&amp;VAR:KEY=ITYVKDWVGL&amp;VAR:QUERY=KEZGX0NBUEVYKEFOTiwyMDEyLCwsLEVFSylARUNBX01FRF9DQVBFWCgyMDEyLDQwNDM1LCwsJ0NVUj1FRUsnL","CdXSU49MTAwLFBFVj1ZJykp&amp;WINDOW=FIRST_POPUP&amp;HEIGHT=450&amp;WIDTH=450&amp;START_MAXIMIZED=FALSE&amp;VAR:CALENDAR=FIVEDAY&amp;VAR:SYMBOL=496607&amp;VAR:INDEX=0"}</definedName>
    <definedName name="_15718__FDSAUDITLINK__" hidden="1">{"fdsup://directions/FAT Viewer?action=UPDATE&amp;creator=factset&amp;DYN_ARGS=TRUE&amp;DOC_NAME=FAT:FQL_AUDITING_CLIENT_TEMPLATE.FAT&amp;display_string=Audit&amp;VAR:KEY=KVUBSVSLOV&amp;VAR:QUERY=KEZGX0NBUEVYKEFOTiwyMDExLCwsLEVFSylARUNBX01FRF9DQVBFWCgyMDExLDQwNDM1LCwsJ0NVUj1FRUsnL","CdXSU49MTAwLFBFVj1ZJykp&amp;WINDOW=FIRST_POPUP&amp;HEIGHT=450&amp;WIDTH=450&amp;START_MAXIMIZED=FALSE&amp;VAR:CALENDAR=FIVEDAY&amp;VAR:SYMBOL=496607&amp;VAR:INDEX=0"}</definedName>
    <definedName name="_15719__FDSAUDITLINK__" hidden="1">{"fdsup://directions/FAT Viewer?action=UPDATE&amp;creator=factset&amp;DYN_ARGS=TRUE&amp;DOC_NAME=FAT:FQL_AUDITING_CLIENT_TEMPLATE.FAT&amp;display_string=Audit&amp;VAR:KEY=IHWBUDURMV&amp;VAR:QUERY=KEZGX0NBUEVYKEFOTiwyMDEwLCwsLEVFSylARUNBX01FRF9DQVBFWCgyMDEwLDQwNDM1LCwsJ0NVUj1FRUsnL","CdXSU49MTAwLFBFVj1ZJykp&amp;WINDOW=FIRST_POPUP&amp;HEIGHT=450&amp;WIDTH=450&amp;START_MAXIMIZED=FALSE&amp;VAR:CALENDAR=FIVEDAY&amp;VAR:SYMBOL=496607&amp;VAR:INDEX=0"}</definedName>
    <definedName name="_15720__FDSAUDITLINK__" hidden="1">{"fdsup://directions/FAT Viewer?action=UPDATE&amp;creator=factset&amp;DYN_ARGS=TRUE&amp;DOC_NAME=FAT:FQL_AUDITING_CLIENT_TEMPLATE.FAT&amp;display_string=Audit&amp;VAR:KEY=CBCPKBKTIP&amp;VAR:QUERY=KEZGX05FVF9JTkMoQU5OLDIwMTMsLCwsRUVLKUBFQ0FfTUVEX05FVCgyMDEzLDQwNDM1LCwsJ0NVUj1FRUsnL","CdXSU49MTAwLFBFVj1ZJykp&amp;WINDOW=FIRST_POPUP&amp;HEIGHT=450&amp;WIDTH=450&amp;START_MAXIMIZED=FALSE&amp;VAR:CALENDAR=FIVEDAY&amp;VAR:SYMBOL=496607&amp;VAR:INDEX=0"}</definedName>
    <definedName name="_15721__FDSAUDITLINK__" hidden="1">{"fdsup://directions/FAT Viewer?action=UPDATE&amp;creator=factset&amp;DYN_ARGS=TRUE&amp;DOC_NAME=FAT:FQL_AUDITING_CLIENT_TEMPLATE.FAT&amp;display_string=Audit&amp;VAR:KEY=CNQDENQPWR&amp;VAR:QUERY=KEZGX0VCSVRfSUIoQU5OLDIwMTMsLCwsRUVLKUBFQ0FfTUVEX0VCSVQoMjAxMyw0MDQzNSwsLCdDVVI9RUVLJ","ywnV0lOPTEwMCxQRVY9WScpKQ==&amp;WINDOW=FIRST_POPUP&amp;HEIGHT=450&amp;WIDTH=450&amp;START_MAXIMIZED=FALSE&amp;VAR:CALENDAR=FIVEDAY&amp;VAR:SYMBOL=496607&amp;VAR:INDEX=0"}</definedName>
    <definedName name="_15722__FDSAUDITLINK__" hidden="1">{"fdsup://directions/FAT Viewer?action=UPDATE&amp;creator=factset&amp;DYN_ARGS=TRUE&amp;DOC_NAME=FAT:FQL_AUDITING_CLIENT_TEMPLATE.FAT&amp;display_string=Audit&amp;VAR:KEY=IHMVOBCBGL&amp;VAR:QUERY=KEZGX0VCSVRfSUIoQU5OLDIwMTIsLCwsRUVLKUBFQ0FfTUVEX0VCSVQoMjAxMiw0MDQzNSwsLCdDVVI9RUVLJ","ywnV0lOPTEwMCxQRVY9WScpKQ==&amp;WINDOW=FIRST_POPUP&amp;HEIGHT=450&amp;WIDTH=450&amp;START_MAXIMIZED=FALSE&amp;VAR:CALENDAR=FIVEDAY&amp;VAR:SYMBOL=496607&amp;VAR:INDEX=0"}</definedName>
    <definedName name="_15723__FDSAUDITLINK__" hidden="1">{"fdsup://directions/FAT Viewer?action=UPDATE&amp;creator=factset&amp;DYN_ARGS=TRUE&amp;DOC_NAME=FAT:FQL_AUDITING_CLIENT_TEMPLATE.FAT&amp;display_string=Audit&amp;VAR:KEY=ONCFKHCHUD&amp;VAR:QUERY=KEZGX0VCSVRfSUIoQU5OLDIwMTEsLCwsRUVLKUBFQ0FfTUVEX0VCSVQoMjAxMSw0MDQzNSwsLCdDVVI9RUVLJ","ywnV0lOPTEwMCxQRVY9WScpKQ==&amp;WINDOW=FIRST_POPUP&amp;HEIGHT=450&amp;WIDTH=450&amp;START_MAXIMIZED=FALSE&amp;VAR:CALENDAR=FIVEDAY&amp;VAR:SYMBOL=496607&amp;VAR:INDEX=0"}</definedName>
    <definedName name="_15724__FDSAUDITLINK__" hidden="1">{"fdsup://directions/FAT Viewer?action=UPDATE&amp;creator=factset&amp;DYN_ARGS=TRUE&amp;DOC_NAME=FAT:FQL_AUDITING_CLIENT_TEMPLATE.FAT&amp;display_string=Audit&amp;VAR:KEY=IDCDOPQNIR&amp;VAR:QUERY=KEZGX0VCSVRfSUIoQU5OLDIwMTAsLCwsRUVLKUBFQ0FfTUVEX0VCSVQoMjAxMCw0MDQzNSwsLCdDVVI9RUVLJ","ywnV0lOPTEwMCxQRVY9WScpKQ==&amp;WINDOW=FIRST_POPUP&amp;HEIGHT=450&amp;WIDTH=450&amp;START_MAXIMIZED=FALSE&amp;VAR:CALENDAR=FIVEDAY&amp;VAR:SYMBOL=496607&amp;VAR:INDEX=0"}</definedName>
    <definedName name="_15725__FDSAUDITLINK__" hidden="1">{"fdsup://Directions/FactSet Auditing Viewer?action=AUDIT_VALUE&amp;DB=129&amp;ID1=496607&amp;VALUEID=01250&amp;SDATE=2009&amp;PERIODTYPE=ANN_STD&amp;window=popup_no_bar&amp;width=385&amp;height=120&amp;START_MAXIMIZED=FALSE&amp;creator=factset&amp;display_string=Audit"}</definedName>
    <definedName name="_15726__FDSAUDITLINK__" hidden="1">{"fdsup://Directions/FactSet Auditing Viewer?action=AUDIT_VALUE&amp;DB=129&amp;ID1=496607&amp;VALUEID=01250&amp;SDATE=2008&amp;PERIODTYPE=ANN_STD&amp;window=popup_no_bar&amp;width=385&amp;height=120&amp;START_MAXIMIZED=FALSE&amp;creator=factset&amp;display_string=Audit"}</definedName>
    <definedName name="_15727__FDSAUDITLINK__" hidden="1">{"fdsup://Directions/FactSet Auditing Viewer?action=AUDIT_VALUE&amp;DB=129&amp;ID1=496607&amp;VALUEID=01250&amp;SDATE=2007&amp;PERIODTYPE=ANN_STD&amp;window=popup_no_bar&amp;width=385&amp;height=120&amp;START_MAXIMIZED=FALSE&amp;creator=factset&amp;display_string=Audit"}</definedName>
    <definedName name="_15728__FDSAUDITLINK__" hidden="1">{"fdsup://directions/FAT Viewer?action=UPDATE&amp;creator=factset&amp;DYN_ARGS=TRUE&amp;DOC_NAME=FAT:FQL_AUDITING_CLIENT_TEMPLATE.FAT&amp;display_string=Audit&amp;VAR:KEY=CNQDENQPWR&amp;VAR:QUERY=KEZGX0VCSVRfSUIoQU5OLDIwMTMsLCwsRUVLKUBFQ0FfTUVEX0VCSVQoMjAxMyw0MDQzNSwsLCdDVVI9RUVLJ","ywnV0lOPTEwMCxQRVY9WScpKQ==&amp;WINDOW=FIRST_POPUP&amp;HEIGHT=450&amp;WIDTH=450&amp;START_MAXIMIZED=FALSE&amp;VAR:CALENDAR=FIVEDAY&amp;VAR:SYMBOL=496607&amp;VAR:INDEX=0"}</definedName>
    <definedName name="_15729__FDSAUDITLINK__" hidden="1">{"fdsup://directions/FAT Viewer?action=UPDATE&amp;creator=factset&amp;DYN_ARGS=TRUE&amp;DOC_NAME=FAT:FQL_AUDITING_CLIENT_TEMPLATE.FAT&amp;display_string=Audit&amp;VAR:KEY=IHMVOBCBGL&amp;VAR:QUERY=KEZGX0VCSVRfSUIoQU5OLDIwMTIsLCwsRUVLKUBFQ0FfTUVEX0VCSVQoMjAxMiw0MDQzNSwsLCdDVVI9RUVLJ","ywnV0lOPTEwMCxQRVY9WScpKQ==&amp;WINDOW=FIRST_POPUP&amp;HEIGHT=450&amp;WIDTH=450&amp;START_MAXIMIZED=FALSE&amp;VAR:CALENDAR=FIVEDAY&amp;VAR:SYMBOL=496607&amp;VAR:INDEX=0"}</definedName>
    <definedName name="_15730__FDSAUDITLINK__" hidden="1">{"fdsup://directions/FAT Viewer?action=UPDATE&amp;creator=factset&amp;DYN_ARGS=TRUE&amp;DOC_NAME=FAT:FQL_AUDITING_CLIENT_TEMPLATE.FAT&amp;display_string=Audit&amp;VAR:KEY=ONCFKHCHUD&amp;VAR:QUERY=KEZGX0VCSVRfSUIoQU5OLDIwMTEsLCwsRUVLKUBFQ0FfTUVEX0VCSVQoMjAxMSw0MDQzNSwsLCdDVVI9RUVLJ","ywnV0lOPTEwMCxQRVY9WScpKQ==&amp;WINDOW=FIRST_POPUP&amp;HEIGHT=450&amp;WIDTH=450&amp;START_MAXIMIZED=FALSE&amp;VAR:CALENDAR=FIVEDAY&amp;VAR:SYMBOL=496607&amp;VAR:INDEX=0"}</definedName>
    <definedName name="_15731__FDSAUDITLINK__" hidden="1">{"fdsup://directions/FAT Viewer?action=UPDATE&amp;creator=factset&amp;DYN_ARGS=TRUE&amp;DOC_NAME=FAT:FQL_AUDITING_CLIENT_TEMPLATE.FAT&amp;display_string=Audit&amp;VAR:KEY=IDCDOPQNIR&amp;VAR:QUERY=KEZGX0VCSVRfSUIoQU5OLDIwMTAsLCwsRUVLKUBFQ0FfTUVEX0VCSVQoMjAxMCw0MDQzNSwsLCdDVVI9RUVLJ","ywnV0lOPTEwMCxQRVY9WScpKQ==&amp;WINDOW=FIRST_POPUP&amp;HEIGHT=450&amp;WIDTH=450&amp;START_MAXIMIZED=FALSE&amp;VAR:CALENDAR=FIVEDAY&amp;VAR:SYMBOL=496607&amp;VAR:INDEX=0"}</definedName>
    <definedName name="_15732__FDSAUDITLINK__" hidden="1">{"fdsup://directions/FAT Viewer?action=UPDATE&amp;creator=factset&amp;DYN_ARGS=TRUE&amp;DOC_NAME=FAT:FQL_AUDITING_CLIENT_TEMPLATE.FAT&amp;display_string=Audit&amp;VAR:KEY=OXGPIBWZWF&amp;VAR:QUERY=RkZfRUJJVF9JQihBTk4sMjAwOSwsLCxFRUsp&amp;WINDOW=FIRST_POPUP&amp;HEIGHT=450&amp;WIDTH=450&amp;START_MA","XIMIZED=FALSE&amp;VAR:CALENDAR=FIVEDAY&amp;VAR:SYMBOL=496607&amp;VAR:INDEX=0"}</definedName>
    <definedName name="_15733__FDSAUDITLINK__" hidden="1">{"fdsup://directions/FAT Viewer?action=UPDATE&amp;creator=factset&amp;DYN_ARGS=TRUE&amp;DOC_NAME=FAT:FQL_AUDITING_CLIENT_TEMPLATE.FAT&amp;display_string=Audit&amp;VAR:KEY=SVMVKTYZYV&amp;VAR:QUERY=RkZfRUJJVF9JQihBTk4sMjAwOCwsLCxFRUsp&amp;WINDOW=FIRST_POPUP&amp;HEIGHT=450&amp;WIDTH=450&amp;START_MA","XIMIZED=FALSE&amp;VAR:CALENDAR=FIVEDAY&amp;VAR:SYMBOL=496607&amp;VAR:INDEX=0"}</definedName>
    <definedName name="_15734__FDSAUDITLINK__" hidden="1">{"fdsup://directions/FAT Viewer?action=UPDATE&amp;creator=factset&amp;DYN_ARGS=TRUE&amp;DOC_NAME=FAT:FQL_AUDITING_CLIENT_TEMPLATE.FAT&amp;display_string=Audit&amp;VAR:KEY=EVKVUBGVAH&amp;VAR:QUERY=RkZfRUJJVF9JQihBTk4sMjAwNywsLCxFRUsp&amp;WINDOW=FIRST_POPUP&amp;HEIGHT=450&amp;WIDTH=450&amp;START_MA","XIMIZED=FALSE&amp;VAR:CALENDAR=FIVEDAY&amp;VAR:SYMBOL=496607&amp;VAR:INDEX=0"}</definedName>
    <definedName name="_15735__FDSAUDITLINK__" hidden="1">{"fdsup://directions/FAT Viewer?action=UPDATE&amp;creator=factset&amp;DYN_ARGS=TRUE&amp;DOC_NAME=FAT:FQL_AUDITING_CLIENT_TEMPLATE.FAT&amp;display_string=Audit&amp;VAR:KEY=UDSBCZELYH&amp;VAR:QUERY=KChGRl9FQklUX0lCKEFOTiwyMDEzLCwsLEVFSykrRkZfQU1PUlRfQ0YoQU5OLDIwMTMsLCwsRUVLKSlAKEVDQ","V9NRURfRUJJVCgyMDEzLDQwNDM1LCwsJ0NVUj1FRUsnLCdXSU49MTAwLFBFVj1ZJykrWkFWKEVDQV9NRURfR1coMjAxMyw0MDQzNSwsLCdDVVI9RUVLJywnV0lOPTEwMCxQRVY9WScpKSkp&amp;WINDOW=FIRST_POPUP&amp;HEIGHT=450&amp;WIDTH=450&amp;START_MAXIMIZED=FALSE&amp;VAR:CALENDAR=FIVEDAY&amp;VAR:SYMBOL=496607&amp;VAR:INDEX=","0"}</definedName>
    <definedName name="_15736__FDSAUDITLINK__" hidden="1">{"fdsup://directions/FAT Viewer?action=UPDATE&amp;creator=factset&amp;DYN_ARGS=TRUE&amp;DOC_NAME=FAT:FQL_AUDITING_CLIENT_TEMPLATE.FAT&amp;display_string=Audit&amp;VAR:KEY=EDWZMXEHUH&amp;VAR:QUERY=KChGRl9FQklUX0lCKEFOTiwyMDEyLCwsLEVFSykrRkZfQU1PUlRfQ0YoQU5OLDIwMTIsLCwsRUVLKSlAKEVDQ","V9NRURfRUJJVCgyMDEyLDQwNDM1LCwsJ0NVUj1FRUsnLCdXSU49MTAwLFBFVj1ZJykrWkFWKEVDQV9NRURfR1coMjAxMiw0MDQzNSwsLCdDVVI9RUVLJywnV0lOPTEwMCxQRVY9WScpKSkp&amp;WINDOW=FIRST_POPUP&amp;HEIGHT=450&amp;WIDTH=450&amp;START_MAXIMIZED=FALSE&amp;VAR:CALENDAR=FIVEDAY&amp;VAR:SYMBOL=496607&amp;VAR:INDEX=","0"}</definedName>
    <definedName name="_15737__FDSAUDITLINK__" hidden="1">{"fdsup://directions/FAT Viewer?action=UPDATE&amp;creator=factset&amp;DYN_ARGS=TRUE&amp;DOC_NAME=FAT:FQL_AUDITING_CLIENT_TEMPLATE.FAT&amp;display_string=Audit&amp;VAR:KEY=WVMHCRKXOZ&amp;VAR:QUERY=KChGRl9FQklUX0lCKEFOTiwyMDExLCwsLEVFSykrRkZfQU1PUlRfQ0YoQU5OLDIwMTEsLCwsRUVLKSlAKEVDQ","V9NRURfRUJJVCgyMDExLDQwNDM1LCwsJ0NVUj1FRUsnLCdXSU49MTAwLFBFVj1ZJykrWkFWKEVDQV9NRURfR1coMjAxMSw0MDQzNSwsLCdDVVI9RUVLJywnV0lOPTEwMCxQRVY9WScpKSkp&amp;WINDOW=FIRST_POPUP&amp;HEIGHT=450&amp;WIDTH=450&amp;START_MAXIMIZED=FALSE&amp;VAR:CALENDAR=FIVEDAY&amp;VAR:SYMBOL=496607&amp;VAR:INDEX=","0"}</definedName>
    <definedName name="_15738__FDSAUDITLINK__" hidden="1">{"fdsup://directions/FAT Viewer?action=UPDATE&amp;creator=factset&amp;DYN_ARGS=TRUE&amp;DOC_NAME=FAT:FQL_AUDITING_CLIENT_TEMPLATE.FAT&amp;display_string=Audit&amp;VAR:KEY=MZEPEHYBOJ&amp;VAR:QUERY=KChGRl9FQklUX0lCKEFOTiwyMDEwLCwsLEVFSykrRkZfQU1PUlRfQ0YoQU5OLDIwMTAsLCwsRUVLKSlAKEVDQ","V9NRURfRUJJVCgyMDEwLDQwNDM1LCwsJ0NVUj1FRUsnLCdXSU49MTAwLFBFVj1ZJykrWkFWKEVDQV9NRURfR1coMjAxMCw0MDQzNSwsLCdDVVI9RUVLJywnV0lOPTEwMCxQRVY9WScpKSkp&amp;WINDOW=FIRST_POPUP&amp;HEIGHT=450&amp;WIDTH=450&amp;START_MAXIMIZED=FALSE&amp;VAR:CALENDAR=FIVEDAY&amp;VAR:SYMBOL=496607&amp;VAR:INDEX=","0"}</definedName>
    <definedName name="_15739__FDSAUDITLINK__" hidden="1">{"fdsup://directions/FAT Viewer?action=UPDATE&amp;creator=factset&amp;DYN_ARGS=TRUE&amp;DOC_NAME=FAT:FQL_AUDITING_CLIENT_TEMPLATE.FAT&amp;display_string=Audit&amp;VAR:KEY=EXOZIZOFUH&amp;VAR:QUERY=RkZfRUJJVF9JQihBTk4sMjAwOSwsLCxFRUspK0ZGX0FNT1JUX0NGKEFOTiwyMDA5LCwsLEVFSyk=&amp;WINDOW=F","IRST_POPUP&amp;HEIGHT=450&amp;WIDTH=450&amp;START_MAXIMIZED=FALSE&amp;VAR:CALENDAR=FIVEDAY&amp;VAR:SYMBOL=496607&amp;VAR:INDEX=0"}</definedName>
    <definedName name="_15740__FDSAUDITLINK__" hidden="1">{"fdsup://directions/FAT Viewer?action=UPDATE&amp;creator=factset&amp;DYN_ARGS=TRUE&amp;DOC_NAME=FAT:FQL_AUDITING_CLIENT_TEMPLATE.FAT&amp;display_string=Audit&amp;VAR:KEY=GHGHMFCVMF&amp;VAR:QUERY=RkZfRUJJVF9JQihBTk4sMjAwOCwsLCxFRUspK0ZGX0FNT1JUX0NGKEFOTiwyMDA4LCwsLEVFSyk=&amp;WINDOW=F","IRST_POPUP&amp;HEIGHT=450&amp;WIDTH=450&amp;START_MAXIMIZED=FALSE&amp;VAR:CALENDAR=FIVEDAY&amp;VAR:SYMBOL=496607&amp;VAR:INDEX=0"}</definedName>
    <definedName name="_15741__FDSAUDITLINK__" hidden="1">{"fdsup://directions/FAT Viewer?action=UPDATE&amp;creator=factset&amp;DYN_ARGS=TRUE&amp;DOC_NAME=FAT:FQL_AUDITING_CLIENT_TEMPLATE.FAT&amp;display_string=Audit&amp;VAR:KEY=CLGJCHCZWJ&amp;VAR:QUERY=RkZfRUJJVF9JQihBTk4sMjAwNywsLCxFRUspK0ZGX0FNT1JUX0NGKEFOTiwyMDA3LCwsLEVFSyk=&amp;WINDOW=F","IRST_POPUP&amp;HEIGHT=450&amp;WIDTH=450&amp;START_MAXIMIZED=FALSE&amp;VAR:CALENDAR=FIVEDAY&amp;VAR:SYMBOL=496607&amp;VAR:INDEX=0"}</definedName>
    <definedName name="_15742__FDSAUDITLINK__" hidden="1">{"fdsup://directions/FAT Viewer?action=UPDATE&amp;creator=factset&amp;DYN_ARGS=TRUE&amp;DOC_NAME=FAT:FQL_AUDITING_CLIENT_TEMPLATE.FAT&amp;display_string=Audit&amp;VAR:KEY=OFQZEJGREF&amp;VAR:QUERY=KEZGX0VCSVREQV9JQihBTk4sMjAxMywsLCxFRUspQEVDQV9NRURfRUJJVERBKDIwMTMsNDA0MzUsLCwnQ1VSP","UVFSycsJ1dJTj0xMDAsUEVWPVknKSk=&amp;WINDOW=FIRST_POPUP&amp;HEIGHT=450&amp;WIDTH=450&amp;START_MAXIMIZED=FALSE&amp;VAR:CALENDAR=FIVEDAY&amp;VAR:SYMBOL=496607&amp;VAR:INDEX=0"}</definedName>
    <definedName name="_15743__FDSAUDITLINK__" hidden="1">{"fdsup://directions/FAT Viewer?action=UPDATE&amp;creator=factset&amp;DYN_ARGS=TRUE&amp;DOC_NAME=FAT:FQL_AUDITING_CLIENT_TEMPLATE.FAT&amp;display_string=Audit&amp;VAR:KEY=ODSNSXAFGD&amp;VAR:QUERY=KEZGX0VCSVREQV9JQihBTk4sMjAxMiwsLCxFRUspQEVDQV9NRURfRUJJVERBKDIwMTIsNDA0MzUsLCwnQ1VSP","UVFSycsJ1dJTj0xMDAsUEVWPVknKSk=&amp;WINDOW=FIRST_POPUP&amp;HEIGHT=450&amp;WIDTH=450&amp;START_MAXIMIZED=FALSE&amp;VAR:CALENDAR=FIVEDAY&amp;VAR:SYMBOL=496607&amp;VAR:INDEX=0"}</definedName>
    <definedName name="_15744__FDSAUDITLINK__" hidden="1">{"fdsup://directions/FAT Viewer?action=UPDATE&amp;creator=factset&amp;DYN_ARGS=TRUE&amp;DOC_NAME=FAT:FQL_AUDITING_CLIENT_TEMPLATE.FAT&amp;display_string=Audit&amp;VAR:KEY=AXGFMDWPMB&amp;VAR:QUERY=KEZGX0VCSVREQV9JQihBTk4sMjAxMSwsLCxFRUspQEVDQV9NRURfRUJJVERBKDIwMTEsNDA0MzUsLCwnQ1VSP","UVFSycsJ1dJTj0xMDAsUEVWPVknKSk=&amp;WINDOW=FIRST_POPUP&amp;HEIGHT=450&amp;WIDTH=450&amp;START_MAXIMIZED=FALSE&amp;VAR:CALENDAR=FIVEDAY&amp;VAR:SYMBOL=496607&amp;VAR:INDEX=0"}</definedName>
    <definedName name="_15745__FDSAUDITLINK__" hidden="1">{"fdsup://directions/FAT Viewer?action=UPDATE&amp;creator=factset&amp;DYN_ARGS=TRUE&amp;DOC_NAME=FAT:FQL_AUDITING_CLIENT_TEMPLATE.FAT&amp;display_string=Audit&amp;VAR:KEY=MFGHSXUTGT&amp;VAR:QUERY=KEZGX0VCSVREQV9JQihBTk4sMjAxMCwsLCxFRUspQEVDQV9NRURfRUJJVERBKDIwMTAsNDA0MzUsLCwnQ1VSP","UVFSycsJ1dJTj0xMDAsUEVWPVknKSk=&amp;WINDOW=FIRST_POPUP&amp;HEIGHT=450&amp;WIDTH=450&amp;START_MAXIMIZED=FALSE&amp;VAR:CALENDAR=FIVEDAY&amp;VAR:SYMBOL=496607&amp;VAR:INDEX=0"}</definedName>
    <definedName name="_15746__FDSAUDITLINK__" hidden="1">{"fdsup://directions/FAT Viewer?action=UPDATE&amp;creator=factset&amp;DYN_ARGS=TRUE&amp;DOC_NAME=FAT:FQL_AUDITING_CLIENT_TEMPLATE.FAT&amp;display_string=Audit&amp;VAR:KEY=SVWBKHEPYD&amp;VAR:QUERY=RkZfRUJJVERBX0lCKEFOTiwyMDA5LCwsLEVFSyk=&amp;WINDOW=FIRST_POPUP&amp;HEIGHT=450&amp;WIDTH=450&amp;STAR","T_MAXIMIZED=FALSE&amp;VAR:CALENDAR=FIVEDAY&amp;VAR:SYMBOL=496607&amp;VAR:INDEX=0"}</definedName>
    <definedName name="_15747__FDSAUDITLINK__" hidden="1">{"fdsup://directions/FAT Viewer?action=UPDATE&amp;creator=factset&amp;DYN_ARGS=TRUE&amp;DOC_NAME=FAT:FQL_AUDITING_CLIENT_TEMPLATE.FAT&amp;display_string=Audit&amp;VAR:KEY=WTEJYTWBOR&amp;VAR:QUERY=RkZfRUJJVERBX0lCKEFOTiwyMDA4LCwsLEVFSyk=&amp;WINDOW=FIRST_POPUP&amp;HEIGHT=450&amp;WIDTH=450&amp;STAR","T_MAXIMIZED=FALSE&amp;VAR:CALENDAR=FIVEDAY&amp;VAR:SYMBOL=496607&amp;VAR:INDEX=0"}</definedName>
    <definedName name="_15748__FDSAUDITLINK__" hidden="1">{"fdsup://directions/FAT Viewer?action=UPDATE&amp;creator=factset&amp;DYN_ARGS=TRUE&amp;DOC_NAME=FAT:FQL_AUDITING_CLIENT_TEMPLATE.FAT&amp;display_string=Audit&amp;VAR:KEY=YFALQTMZIL&amp;VAR:QUERY=RkZfRUJJVERBX0lCKEFOTiwyMDA3LCwsLEVFSyk=&amp;WINDOW=FIRST_POPUP&amp;HEIGHT=450&amp;WIDTH=450&amp;STAR","T_MAXIMIZED=FALSE&amp;VAR:CALENDAR=FIVEDAY&amp;VAR:SYMBOL=496607&amp;VAR:INDEX=0"}</definedName>
    <definedName name="_15749__FDSAUDITLINK__" hidden="1">{"fdsup://Directions/FactSet Auditing Viewer?action=AUDIT_VALUE&amp;DB=129&amp;ID1=496607&amp;VALUEID=18140&amp;SDATE=2009&amp;PERIODTYPE=ANN_STD&amp;window=popup_no_bar&amp;width=385&amp;height=120&amp;START_MAXIMIZED=FALSE&amp;creator=factset&amp;display_string=Audit"}</definedName>
    <definedName name="_15750__FDSAUDITLINK__" hidden="1">{"fdsup://Directions/FactSet Auditing Viewer?action=AUDIT_VALUE&amp;DB=129&amp;ID1=496607&amp;VALUEID=18140&amp;SDATE=2008&amp;PERIODTYPE=ANN_STD&amp;window=popup_no_bar&amp;width=385&amp;height=120&amp;START_MAXIMIZED=FALSE&amp;creator=factset&amp;display_string=Audit"}</definedName>
    <definedName name="_15751__FDSAUDITLINK__" hidden="1">{"fdsup://Directions/FactSet Auditing Viewer?action=AUDIT_VALUE&amp;DB=129&amp;ID1=496607&amp;VALUEID=18140&amp;SDATE=2007&amp;PERIODTYPE=ANN_STD&amp;window=popup_no_bar&amp;width=385&amp;height=120&amp;START_MAXIMIZED=FALSE&amp;creator=factset&amp;display_string=Audit"}</definedName>
    <definedName name="_15752__FDSAUDITLINK__" hidden="1">{"fdsup://Directions/FactSet Auditing Viewer?action=AUDIT_VALUE&amp;DB=129&amp;ID1=496607&amp;VALUEID=01001&amp;SDATE=2009&amp;PERIODTYPE=ANN_STD&amp;window=popup_no_bar&amp;width=385&amp;height=120&amp;START_MAXIMIZED=FALSE&amp;creator=factset&amp;display_string=Audit"}</definedName>
    <definedName name="_15753__FDSAUDITLINK__" hidden="1">{"fdsup://Directions/FactSet Auditing Viewer?action=AUDIT_VALUE&amp;DB=129&amp;ID1=496607&amp;VALUEID=01001&amp;SDATE=2008&amp;PERIODTYPE=ANN_STD&amp;window=popup_no_bar&amp;width=385&amp;height=120&amp;START_MAXIMIZED=FALSE&amp;creator=factset&amp;display_string=Audit"}</definedName>
    <definedName name="_15754__FDSAUDITLINK__" hidden="1">{"fdsup://Directions/FactSet Auditing Viewer?action=AUDIT_VALUE&amp;DB=129&amp;ID1=496607&amp;VALUEID=01001&amp;SDATE=2007&amp;PERIODTYPE=ANN_STD&amp;window=popup_no_bar&amp;width=385&amp;height=120&amp;START_MAXIMIZED=FALSE&amp;creator=factset&amp;display_string=Audit"}</definedName>
    <definedName name="_15779__FDSAUDITLINK__" hidden="1">{"fdsup://directions/FAT Viewer?action=UPDATE&amp;creator=factset&amp;DYN_ARGS=TRUE&amp;DOC_NAME=FAT:FQL_AUDITING_CLIENT_TEMPLATE.FAT&amp;display_string=Audit&amp;VAR:KEY=IFIDENUHSX&amp;VAR:QUERY=RkZfRUJJVF9JQihBTk4sMjAwOSwsLCxFVVIp&amp;WINDOW=FIRST_POPUP&amp;HEIGHT=450&amp;WIDTH=450&amp;START_MA","XIMIZED=FALSE&amp;VAR:CALENDAR=FIVEDAY&amp;VAR:SYMBOL=564156&amp;VAR:INDEX=0"}</definedName>
    <definedName name="_15786__FDSAUDITLINK__" hidden="1">{"fdsup://directions/FAT Viewer?action=UPDATE&amp;creator=factset&amp;DYN_ARGS=TRUE&amp;DOC_NAME=FAT:FQL_AUDITING_CLIENT_TEMPLATE.FAT&amp;display_string=Audit&amp;VAR:KEY=KFAVSXOHQL&amp;VAR:QUERY=RkZfQ0FQRVgoQU5OLDIwMDksLCwsU0VLKQ==&amp;WINDOW=FIRST_POPUP&amp;HEIGHT=450&amp;WIDTH=450&amp;START_MA","XIMIZED=FALSE&amp;VAR:CALENDAR=FIVEDAY&amp;VAR:SYMBOL=591591&amp;VAR:INDEX=0"}</definedName>
    <definedName name="_15792__FDSAUDITLINK__" hidden="1">{"fdsup://directions/FAT Viewer?action=UPDATE&amp;creator=factset&amp;DYN_ARGS=TRUE&amp;DOC_NAME=FAT:FQL_AUDITING_CLIENT_TEMPLATE.FAT&amp;display_string=Audit&amp;VAR:KEY=CTCHINWFMP&amp;VAR:QUERY=RkZfQ0FQRVgoQU5OLDIwMDgsLCwsU0VLKQ==&amp;WINDOW=FIRST_POPUP&amp;HEIGHT=450&amp;WIDTH=450&amp;START_MA","XIMIZED=FALSE&amp;VAR:CALENDAR=FIVEDAY&amp;VAR:SYMBOL=591591&amp;VAR:INDEX=0"}</definedName>
    <definedName name="_15796__FDSAUDITLINK__" hidden="1">{"fdsup://directions/FAT Viewer?action=UPDATE&amp;creator=factset&amp;DYN_ARGS=TRUE&amp;DOC_NAME=FAT:FQL_AUDITING_CLIENT_TEMPLATE.FAT&amp;display_string=Audit&amp;VAR:KEY=GBAPCDSLEV&amp;VAR:QUERY=RkZfRUJJVERBX0lCKEFOTiwyMDA3LCwsLFNFSyk=&amp;WINDOW=FIRST_POPUP&amp;HEIGHT=450&amp;WIDTH=450&amp;STAR","T_MAXIMIZED=FALSE&amp;VAR:CALENDAR=FIVEDAY&amp;VAR:SYMBOL=B033YF&amp;VAR:INDEX=0"}</definedName>
    <definedName name="_15797__FDSAUDITLINK__" hidden="1">{"fdsup://directions/FAT Viewer?action=UPDATE&amp;creator=factset&amp;DYN_ARGS=TRUE&amp;DOC_NAME=FAT:FQL_AUDITING_CLIENT_TEMPLATE.FAT&amp;display_string=Audit&amp;VAR:KEY=KTOJOVUJSN&amp;VAR:QUERY=RkZfRUJJVERBX0lCKEFOTiwyMDA4LCwsLFNFSyk=&amp;WINDOW=FIRST_POPUP&amp;HEIGHT=450&amp;WIDTH=450&amp;STAR","T_MAXIMIZED=FALSE&amp;VAR:CALENDAR=FIVEDAY&amp;VAR:SYMBOL=B033YF&amp;VAR:INDEX=0"}</definedName>
    <definedName name="_15798__FDSAUDITLINK__" hidden="1">{"fdsup://directions/FAT Viewer?action=UPDATE&amp;creator=factset&amp;DYN_ARGS=TRUE&amp;DOC_NAME=FAT:FQL_AUDITING_CLIENT_TEMPLATE.FAT&amp;display_string=Audit&amp;VAR:KEY=EFILMXMTEF&amp;VAR:QUERY=RkZfRUJJVERBX0lCKEFOTiwyMDA5LCwsLFNFSyk=&amp;WINDOW=FIRST_POPUP&amp;HEIGHT=450&amp;WIDTH=450&amp;STAR","T_MAXIMIZED=FALSE&amp;VAR:CALENDAR=FIVEDAY&amp;VAR:SYMBOL=B033YF&amp;VAR:INDEX=0"}</definedName>
    <definedName name="_15799__FDSAUDITLINK__" hidden="1">{"fdsup://directions/FAT Viewer?action=UPDATE&amp;creator=factset&amp;DYN_ARGS=TRUE&amp;DOC_NAME=FAT:FQL_AUDITING_CLIENT_TEMPLATE.FAT&amp;display_string=Audit&amp;VAR:KEY=YBKBIPKNIH&amp;VAR:QUERY=KEZGX0VCSVREQV9JQihBTk4sMjAxMCwsLCxTRUspQEVDQV9NRURfRUJJVERBKDIwMTAsNDA0MzUsLCwnQ1VSP","VNFSycsJ1dJTj0xMDAsUEVWPVknKSk=&amp;WINDOW=FIRST_POPUP&amp;HEIGHT=450&amp;WIDTH=450&amp;START_MAXIMIZED=FALSE&amp;VAR:CALENDAR=FIVEDAY&amp;VAR:SYMBOL=B033YF&amp;VAR:INDEX=0"}</definedName>
    <definedName name="_15800__FDSAUDITLINK__" hidden="1">{"fdsup://directions/FAT Viewer?action=UPDATE&amp;creator=factset&amp;DYN_ARGS=TRUE&amp;DOC_NAME=FAT:FQL_AUDITING_CLIENT_TEMPLATE.FAT&amp;display_string=Audit&amp;VAR:KEY=GBSRYLSHYF&amp;VAR:QUERY=KEZGX0VCSVREQV9JQihBTk4sMjAxMSwsLCxTRUspQEVDQV9NRURfRUJJVERBKDIwMTEsNDA0MzUsLCwnQ1VSP","VNFSycsJ1dJTj0xMDAsUEVWPVknKSk=&amp;WINDOW=FIRST_POPUP&amp;HEIGHT=450&amp;WIDTH=450&amp;START_MAXIMIZED=FALSE&amp;VAR:CALENDAR=FIVEDAY&amp;VAR:SYMBOL=B033YF&amp;VAR:INDEX=0"}</definedName>
    <definedName name="_15801__FDSAUDITLINK__" hidden="1">{"fdsup://directions/FAT Viewer?action=UPDATE&amp;creator=factset&amp;DYN_ARGS=TRUE&amp;DOC_NAME=FAT:FQL_AUDITING_CLIENT_TEMPLATE.FAT&amp;display_string=Audit&amp;VAR:KEY=EPIVMFEDKP&amp;VAR:QUERY=KEZGX0VCSVREQV9JQihBTk4sMjAxMiwsLCxTRUspQEVDQV9NRURfRUJJVERBKDIwMTIsNDA0MzUsLCwnQ1VSP","VNFSycsJ1dJTj0xMDAsUEVWPVknKSk=&amp;WINDOW=FIRST_POPUP&amp;HEIGHT=450&amp;WIDTH=450&amp;START_MAXIMIZED=FALSE&amp;VAR:CALENDAR=FIVEDAY&amp;VAR:SYMBOL=B033YF&amp;VAR:INDEX=0"}</definedName>
    <definedName name="_15802__FDSAUDITLINK__" hidden="1">{"fdsup://directions/FAT Viewer?action=UPDATE&amp;creator=factset&amp;DYN_ARGS=TRUE&amp;DOC_NAME=FAT:FQL_AUDITING_CLIENT_TEMPLATE.FAT&amp;display_string=Audit&amp;VAR:KEY=GPULADWXYD&amp;VAR:QUERY=KEZGX0VCSVREQV9JQihBTk4sMjAxMywsLCxTRUspQEVDQV9NRURfRUJJVERBKDIwMTMsNDA0MzUsLCwnQ1VSP","VNFSycsJ1dJTj0xMDAsUEVWPVknKSk=&amp;WINDOW=FIRST_POPUP&amp;HEIGHT=450&amp;WIDTH=450&amp;START_MAXIMIZED=FALSE&amp;VAR:CALENDAR=FIVEDAY&amp;VAR:SYMBOL=B033YF&amp;VAR:INDEX=0"}</definedName>
    <definedName name="_15803__FDSAUDITLINK__" hidden="1">{"fdsup://directions/FAT Viewer?action=UPDATE&amp;creator=factset&amp;DYN_ARGS=TRUE&amp;DOC_NAME=FAT:FQL_AUDITING_CLIENT_TEMPLATE.FAT&amp;display_string=Audit&amp;VAR:KEY=IXMDOBMRMT&amp;VAR:QUERY=RkZfRUJJVF9JQihBTk4sMjAwNywsLCxTRUspK0ZGX0FNT1JUX0NGKEFOTiwyMDA3LCwsLFNFSyk=&amp;WINDOW=F","IRST_POPUP&amp;HEIGHT=450&amp;WIDTH=450&amp;START_MAXIMIZED=FALSE&amp;VAR:CALENDAR=FIVEDAY&amp;VAR:SYMBOL=B033YF&amp;VAR:INDEX=0"}</definedName>
    <definedName name="_15804__FDSAUDITLINK__" hidden="1">{"fdsup://directions/FAT Viewer?action=UPDATE&amp;creator=factset&amp;DYN_ARGS=TRUE&amp;DOC_NAME=FAT:FQL_AUDITING_CLIENT_TEMPLATE.FAT&amp;display_string=Audit&amp;VAR:KEY=WFSVGFUXYB&amp;VAR:QUERY=RkZfRUJJVF9JQihBTk4sMjAwOCwsLCxTRUspK0ZGX0FNT1JUX0NGKEFOTiwyMDA4LCwsLFNFSyk=&amp;WINDOW=F","IRST_POPUP&amp;HEIGHT=450&amp;WIDTH=450&amp;START_MAXIMIZED=FALSE&amp;VAR:CALENDAR=FIVEDAY&amp;VAR:SYMBOL=B033YF&amp;VAR:INDEX=0"}</definedName>
    <definedName name="_15805__FDSAUDITLINK__" hidden="1">{"fdsup://directions/FAT Viewer?action=UPDATE&amp;creator=factset&amp;DYN_ARGS=TRUE&amp;DOC_NAME=FAT:FQL_AUDITING_CLIENT_TEMPLATE.FAT&amp;display_string=Audit&amp;VAR:KEY=QNAZUVORCD&amp;VAR:QUERY=RkZfRUJJVF9JQihBTk4sMjAwOSwsLCxTRUspK0ZGX0FNT1JUX0NGKEFOTiwyMDA5LCwsLFNFSyk=&amp;WINDOW=F","IRST_POPUP&amp;HEIGHT=450&amp;WIDTH=450&amp;START_MAXIMIZED=FALSE&amp;VAR:CALENDAR=FIVEDAY&amp;VAR:SYMBOL=B033YF&amp;VAR:INDEX=0"}</definedName>
    <definedName name="_15806__FDSAUDITLINK__" hidden="1">{"fdsup://directions/FAT Viewer?action=UPDATE&amp;creator=factset&amp;DYN_ARGS=TRUE&amp;DOC_NAME=FAT:FQL_AUDITING_CLIENT_TEMPLATE.FAT&amp;display_string=Audit&amp;VAR:KEY=UZOVOVAVYR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033YF&amp;VAR:INDEX=","0"}</definedName>
    <definedName name="_15807__FDSAUDITLINK__" hidden="1">{"fdsup://directions/FAT Viewer?action=UPDATE&amp;creator=factset&amp;DYN_ARGS=TRUE&amp;DOC_NAME=FAT:FQL_AUDITING_CLIENT_TEMPLATE.FAT&amp;display_string=Audit&amp;VAR:KEY=EZCVQVEXSH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033YF&amp;VAR:INDEX=","0"}</definedName>
    <definedName name="_15808__FDSAUDITLINK__" hidden="1">{"fdsup://directions/FAT Viewer?action=UPDATE&amp;creator=factset&amp;DYN_ARGS=TRUE&amp;DOC_NAME=FAT:FQL_AUDITING_CLIENT_TEMPLATE.FAT&amp;display_string=Audit&amp;VAR:KEY=SNQXKBURMN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033YF&amp;VAR:INDEX=","0"}</definedName>
    <definedName name="_15809__FDSAUDITLINK__" hidden="1">{"fdsup://directions/FAT Viewer?action=UPDATE&amp;creator=factset&amp;DYN_ARGS=TRUE&amp;DOC_NAME=FAT:FQL_AUDITING_CLIENT_TEMPLATE.FAT&amp;display_string=Audit&amp;VAR:KEY=KXMVOVWJKR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033YF&amp;VAR:INDEX=","0"}</definedName>
    <definedName name="_15810__FDSAUDITLINK__" hidden="1">{"fdsup://directions/FAT Viewer?action=UPDATE&amp;creator=factset&amp;DYN_ARGS=TRUE&amp;DOC_NAME=FAT:FQL_AUDITING_CLIENT_TEMPLATE.FAT&amp;display_string=Audit&amp;VAR:KEY=GLURKTWDKZ&amp;VAR:QUERY=RkZfRUJJVF9JQihBTk4sMjAwNywsLCxTRUsp&amp;WINDOW=FIRST_POPUP&amp;HEIGHT=450&amp;WIDTH=450&amp;START_MA","XIMIZED=FALSE&amp;VAR:CALENDAR=FIVEDAY&amp;VAR:SYMBOL=B033YF&amp;VAR:INDEX=0"}</definedName>
    <definedName name="_15811__FDSAUDITLINK__" hidden="1">{"fdsup://directions/FAT Viewer?action=UPDATE&amp;creator=factset&amp;DYN_ARGS=TRUE&amp;DOC_NAME=FAT:FQL_AUDITING_CLIENT_TEMPLATE.FAT&amp;display_string=Audit&amp;VAR:KEY=OTMZWNEXKN&amp;VAR:QUERY=RkZfRUJJVF9JQihBTk4sMjAwOCwsLCxTRUsp&amp;WINDOW=FIRST_POPUP&amp;HEIGHT=450&amp;WIDTH=450&amp;START_MA","XIMIZED=FALSE&amp;VAR:CALENDAR=FIVEDAY&amp;VAR:SYMBOL=B033YF&amp;VAR:INDEX=0"}</definedName>
    <definedName name="_15812__FDSAUDITLINK__" hidden="1">{"fdsup://directions/FAT Viewer?action=UPDATE&amp;creator=factset&amp;DYN_ARGS=TRUE&amp;DOC_NAME=FAT:FQL_AUDITING_CLIENT_TEMPLATE.FAT&amp;display_string=Audit&amp;VAR:KEY=CTGBCJALQT&amp;VAR:QUERY=RkZfRUJJVF9JQihBTk4sMjAwOSwsLCxTRUsp&amp;WINDOW=FIRST_POPUP&amp;HEIGHT=450&amp;WIDTH=450&amp;START_MA","XIMIZED=FALSE&amp;VAR:CALENDAR=FIVEDAY&amp;VAR:SYMBOL=B033YF&amp;VAR:INDEX=0"}</definedName>
    <definedName name="_15813__FDSAUDITLINK__" hidden="1">{"fdsup://directions/FAT Viewer?action=UPDATE&amp;creator=factset&amp;DYN_ARGS=TRUE&amp;DOC_NAME=FAT:FQL_AUDITING_CLIENT_TEMPLATE.FAT&amp;display_string=Audit&amp;VAR:KEY=WTCDSJKBAN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15814__FDSAUDITLINK__" hidden="1">{"fdsup://directions/FAT Viewer?action=UPDATE&amp;creator=factset&amp;DYN_ARGS=TRUE&amp;DOC_NAME=FAT:FQL_AUDITING_CLIENT_TEMPLATE.FAT&amp;display_string=Audit&amp;VAR:KEY=CVQFQPCFIZ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15815__FDSAUDITLINK__" hidden="1">{"fdsup://directions/FAT Viewer?action=UPDATE&amp;creator=factset&amp;DYN_ARGS=TRUE&amp;DOC_NAME=FAT:FQL_AUDITING_CLIENT_TEMPLATE.FAT&amp;display_string=Audit&amp;VAR:KEY=SRCBUHOVQL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15816__FDSAUDITLINK__" hidden="1">{"fdsup://directions/FAT Viewer?action=UPDATE&amp;creator=factset&amp;DYN_ARGS=TRUE&amp;DOC_NAME=FAT:FQL_AUDITING_CLIENT_TEMPLATE.FAT&amp;display_string=Audit&amp;VAR:KEY=CVULEFUJOF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15817__FDSAUDITLINK__" hidden="1">{"fdsup://directions/FAT Viewer?action=UPDATE&amp;creator=factset&amp;DYN_ARGS=TRUE&amp;DOC_NAME=FAT:FQL_AUDITING_CLIENT_TEMPLATE.FAT&amp;display_string=Audit&amp;VAR:KEY=WTCDSJKBAN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15818__FDSAUDITLINK__" hidden="1">{"fdsup://directions/FAT Viewer?action=UPDATE&amp;creator=factset&amp;DYN_ARGS=TRUE&amp;DOC_NAME=FAT:FQL_AUDITING_CLIENT_TEMPLATE.FAT&amp;display_string=Audit&amp;VAR:KEY=CVQFQPCFIZ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15819__FDSAUDITLINK__" hidden="1">{"fdsup://directions/FAT Viewer?action=UPDATE&amp;creator=factset&amp;DYN_ARGS=TRUE&amp;DOC_NAME=FAT:FQL_AUDITING_CLIENT_TEMPLATE.FAT&amp;display_string=Audit&amp;VAR:KEY=SRCBUHOVQL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15820__FDSAUDITLINK__" hidden="1">{"fdsup://directions/FAT Viewer?action=UPDATE&amp;creator=factset&amp;DYN_ARGS=TRUE&amp;DOC_NAME=FAT:FQL_AUDITING_CLIENT_TEMPLATE.FAT&amp;display_string=Audit&amp;VAR:KEY=CVULEFUJOF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15821__FDSAUDITLINK__" hidden="1">{"fdsup://directions/FAT Viewer?action=UPDATE&amp;creator=factset&amp;DYN_ARGS=TRUE&amp;DOC_NAME=FAT:FQL_AUDITING_CLIENT_TEMPLATE.FAT&amp;display_string=Audit&amp;VAR:KEY=AZMDATIFOZ&amp;VAR:QUERY=RkZfTkVUX0lOQyhBTk4sMjAwNywsLCxTRUsp&amp;WINDOW=FIRST_POPUP&amp;HEIGHT=450&amp;WIDTH=450&amp;START_MA","XIMIZED=FALSE&amp;VAR:CALENDAR=FIVEDAY&amp;VAR:SYMBOL=B033YF&amp;VAR:INDEX=0"}</definedName>
    <definedName name="_15822__FDSAUDITLINK__" hidden="1">{"fdsup://directions/FAT Viewer?action=UPDATE&amp;creator=factset&amp;DYN_ARGS=TRUE&amp;DOC_NAME=FAT:FQL_AUDITING_CLIENT_TEMPLATE.FAT&amp;display_string=Audit&amp;VAR:KEY=UZMHYPSTIJ&amp;VAR:QUERY=RkZfTkVUX0lOQyhBTk4sMjAwOCwsLCxTRUsp&amp;WINDOW=FIRST_POPUP&amp;HEIGHT=450&amp;WIDTH=450&amp;START_MA","XIMIZED=FALSE&amp;VAR:CALENDAR=FIVEDAY&amp;VAR:SYMBOL=B033YF&amp;VAR:INDEX=0"}</definedName>
    <definedName name="_15823__FDSAUDITLINK__" hidden="1">{"fdsup://directions/FAT Viewer?action=UPDATE&amp;creator=factset&amp;DYN_ARGS=TRUE&amp;DOC_NAME=FAT:FQL_AUDITING_CLIENT_TEMPLATE.FAT&amp;display_string=Audit&amp;VAR:KEY=GBAHSZUVYJ&amp;VAR:QUERY=RkZfTkVUX0lOQyhBTk4sMjAwOSwsLCxTRUsp&amp;WINDOW=FIRST_POPUP&amp;HEIGHT=450&amp;WIDTH=450&amp;START_MA","XIMIZED=FALSE&amp;VAR:CALENDAR=FIVEDAY&amp;VAR:SYMBOL=B033YF&amp;VAR:INDEX=0"}</definedName>
    <definedName name="_15824__FDSAUDITLINK__" hidden="1">{"fdsup://directions/FAT Viewer?action=UPDATE&amp;creator=factset&amp;DYN_ARGS=TRUE&amp;DOC_NAME=FAT:FQL_AUDITING_CLIENT_TEMPLATE.FAT&amp;display_string=Audit&amp;VAR:KEY=WNSVEBYRSV&amp;VAR:QUERY=KEZGX05FVF9JTkMoQU5OLDIwMTAsLCwsU0VLKUBFQ0FfTUVEX05FVCgyMDEwLDQwNDM1LCwsJ0NVUj1TRUsnL","CdXSU49MTAwLFBFVj1ZJykp&amp;WINDOW=FIRST_POPUP&amp;HEIGHT=450&amp;WIDTH=450&amp;START_MAXIMIZED=FALSE&amp;VAR:CALENDAR=FIVEDAY&amp;VAR:SYMBOL=B033YF&amp;VAR:INDEX=0"}</definedName>
    <definedName name="_15825__FDSAUDITLINK__" hidden="1">{"fdsup://directions/FAT Viewer?action=UPDATE&amp;creator=factset&amp;DYN_ARGS=TRUE&amp;DOC_NAME=FAT:FQL_AUDITING_CLIENT_TEMPLATE.FAT&amp;display_string=Audit&amp;VAR:KEY=UPENMJUDCF&amp;VAR:QUERY=KEZGX05FVF9JTkMoQU5OLDIwMTEsLCwsU0VLKUBFQ0FfTUVEX05FVCgyMDExLDQwNDM1LCwsJ0NVUj1TRUsnL","CdXSU49MTAwLFBFVj1ZJykp&amp;WINDOW=FIRST_POPUP&amp;HEIGHT=450&amp;WIDTH=450&amp;START_MAXIMIZED=FALSE&amp;VAR:CALENDAR=FIVEDAY&amp;VAR:SYMBOL=B033YF&amp;VAR:INDEX=0"}</definedName>
    <definedName name="_15826__FDSAUDITLINK__" hidden="1">{"fdsup://directions/FAT Viewer?action=UPDATE&amp;creator=factset&amp;DYN_ARGS=TRUE&amp;DOC_NAME=FAT:FQL_AUDITING_CLIENT_TEMPLATE.FAT&amp;display_string=Audit&amp;VAR:KEY=UHURAJONGB&amp;VAR:QUERY=KEZGX05FVF9JTkMoQU5OLDIwMTIsLCwsU0VLKUBFQ0FfTUVEX05FVCgyMDEyLDQwNDM1LCwsJ0NVUj1TRUsnL","CdXSU49MTAwLFBFVj1ZJykp&amp;WINDOW=FIRST_POPUP&amp;HEIGHT=450&amp;WIDTH=450&amp;START_MAXIMIZED=FALSE&amp;VAR:CALENDAR=FIVEDAY&amp;VAR:SYMBOL=B033YF&amp;VAR:INDEX=0"}</definedName>
    <definedName name="_15827__FDSAUDITLINK__" hidden="1">{"fdsup://directions/FAT Viewer?action=UPDATE&amp;creator=factset&amp;DYN_ARGS=TRUE&amp;DOC_NAME=FAT:FQL_AUDITING_CLIENT_TEMPLATE.FAT&amp;display_string=Audit&amp;VAR:KEY=YXWPANGZUP&amp;VAR:QUERY=KEZGX05FVF9JTkMoQU5OLDIwMTMsLCwsU0VLKUBFQ0FfTUVEX05FVCgyMDEzLDQwNDM1LCwsJ0NVUj1TRUsnL","CdXSU49MTAwLFBFVj1ZJykp&amp;WINDOW=FIRST_POPUP&amp;HEIGHT=450&amp;WIDTH=450&amp;START_MAXIMIZED=FALSE&amp;VAR:CALENDAR=FIVEDAY&amp;VAR:SYMBOL=B033YF&amp;VAR:INDEX=0"}</definedName>
    <definedName name="_15828__FDSAUDITLINK__" hidden="1">{"fdsup://directions/FAT Viewer?action=UPDATE&amp;creator=factset&amp;DYN_ARGS=TRUE&amp;DOC_NAME=FAT:FQL_AUDITING_CLIENT_TEMPLATE.FAT&amp;display_string=Audit&amp;VAR:KEY=MDYZYTMTWH&amp;VAR:QUERY=RkZfQ0FQRVgoQU5OLDIwMDcsLCwsU0VLKQ==&amp;WINDOW=FIRST_POPUP&amp;HEIGHT=450&amp;WIDTH=450&amp;START_MA","XIMIZED=FALSE&amp;VAR:CALENDAR=FIVEDAY&amp;VAR:SYMBOL=B033YF&amp;VAR:INDEX=0"}</definedName>
    <definedName name="_15829__FDSAUDITLINK__" hidden="1">{"fdsup://directions/FAT Viewer?action=UPDATE&amp;creator=factset&amp;DYN_ARGS=TRUE&amp;DOC_NAME=FAT:FQL_AUDITING_CLIENT_TEMPLATE.FAT&amp;display_string=Audit&amp;VAR:KEY=QHKZSBATQF&amp;VAR:QUERY=RkZfQ0FQRVgoQU5OLDIwMDgsLCwsU0VLKQ==&amp;WINDOW=FIRST_POPUP&amp;HEIGHT=450&amp;WIDTH=450&amp;START_MA","XIMIZED=FALSE&amp;VAR:CALENDAR=FIVEDAY&amp;VAR:SYMBOL=B033YF&amp;VAR:INDEX=0"}</definedName>
    <definedName name="_15830__FDSAUDITLINK__" hidden="1">{"fdsup://directions/FAT Viewer?action=UPDATE&amp;creator=factset&amp;DYN_ARGS=TRUE&amp;DOC_NAME=FAT:FQL_AUDITING_CLIENT_TEMPLATE.FAT&amp;display_string=Audit&amp;VAR:KEY=WFYBMPQHUB&amp;VAR:QUERY=RkZfQ0FQRVgoQU5OLDIwMDksLCwsU0VLKQ==&amp;WINDOW=FIRST_POPUP&amp;HEIGHT=450&amp;WIDTH=450&amp;START_MA","XIMIZED=FALSE&amp;VAR:CALENDAR=FIVEDAY&amp;VAR:SYMBOL=B033YF&amp;VAR:INDEX=0"}</definedName>
    <definedName name="_15831__FDSAUDITLINK__" hidden="1">{"fdsup://directions/FAT Viewer?action=UPDATE&amp;creator=factset&amp;DYN_ARGS=TRUE&amp;DOC_NAME=FAT:FQL_AUDITING_CLIENT_TEMPLATE.FAT&amp;display_string=Audit&amp;VAR:KEY=MBWDWBSHCL&amp;VAR:QUERY=KEZGX0NBUEVYKEFOTiwyMDEwLCwsLFNFSylARUNBX01FRF9DQVBFWCgyMDEwLDQwNDM1LCwsJ0NVUj1TRUsnL","CdXSU49MTAwLFBFVj1ZJykp&amp;WINDOW=FIRST_POPUP&amp;HEIGHT=450&amp;WIDTH=450&amp;START_MAXIMIZED=FALSE&amp;VAR:CALENDAR=FIVEDAY&amp;VAR:SYMBOL=B033YF&amp;VAR:INDEX=0"}</definedName>
    <definedName name="_15832__FDSAUDITLINK__" hidden="1">{"fdsup://directions/FAT Viewer?action=UPDATE&amp;creator=factset&amp;DYN_ARGS=TRUE&amp;DOC_NAME=FAT:FQL_AUDITING_CLIENT_TEMPLATE.FAT&amp;display_string=Audit&amp;VAR:KEY=WZMBILUNIZ&amp;VAR:QUERY=KEZGX0NBUEVYKEFOTiwyMDExLCwsLFNFSylARUNBX01FRF9DQVBFWCgyMDExLDQwNDM1LCwsJ0NVUj1TRUsnL","CdXSU49MTAwLFBFVj1ZJykp&amp;WINDOW=FIRST_POPUP&amp;HEIGHT=450&amp;WIDTH=450&amp;START_MAXIMIZED=FALSE&amp;VAR:CALENDAR=FIVEDAY&amp;VAR:SYMBOL=B033YF&amp;VAR:INDEX=0"}</definedName>
    <definedName name="_15833__FDSAUDITLINK__" hidden="1">{"fdsup://directions/FAT Viewer?action=UPDATE&amp;creator=factset&amp;DYN_ARGS=TRUE&amp;DOC_NAME=FAT:FQL_AUDITING_CLIENT_TEMPLATE.FAT&amp;display_string=Audit&amp;VAR:KEY=CRCXIPKTKB&amp;VAR:QUERY=KEZGX0NBUEVYKEFOTiwyMDEyLCwsLFNFSylARUNBX01FRF9DQVBFWCgyMDEyLDQwNDM1LCwsJ0NVUj1TRUsnL","CdXSU49MTAwLFBFVj1ZJykp&amp;WINDOW=FIRST_POPUP&amp;HEIGHT=450&amp;WIDTH=450&amp;START_MAXIMIZED=FALSE&amp;VAR:CALENDAR=FIVEDAY&amp;VAR:SYMBOL=B033YF&amp;VAR:INDEX=0"}</definedName>
    <definedName name="_15834__FDSAUDITLINK__" hidden="1">{"fdsup://directions/FAT Viewer?action=UPDATE&amp;creator=factset&amp;DYN_ARGS=TRUE&amp;DOC_NAME=FAT:FQL_AUDITING_CLIENT_TEMPLATE.FAT&amp;display_string=Audit&amp;VAR:KEY=MLYJCRUZSF&amp;VAR:QUERY=KEZGX0NBUEVYKEFOTiwyMDEzLCwsLFNFSylARUNBX01FRF9DQVBFWCgyMDEzLDQwNDM1LCwsJ0NVUj1TRUsnL","CdXSU49MTAwLFBFVj1ZJykp&amp;WINDOW=FIRST_POPUP&amp;HEIGHT=450&amp;WIDTH=450&amp;START_MAXIMIZED=FALSE&amp;VAR:CALENDAR=FIVEDAY&amp;VAR:SYMBOL=B033YF&amp;VAR:INDEX=0"}</definedName>
    <definedName name="_15835__FDSAUDITLINK__" hidden="1">{"fdsup://directions/FAT Viewer?action=UPDATE&amp;creator=factset&amp;DYN_ARGS=TRUE&amp;DOC_NAME=FAT:FQL_AUDITING_CLIENT_TEMPLATE.FAT&amp;display_string=Audit&amp;VAR:KEY=EVOPYVWPKB&amp;VAR:QUERY=KEZGX0VCSVREQV9JQihMVE1TLDAsLCwsU0VLKUBGRl9FQklUREFfSUIoTFRNU19TRU1JLDAsLCwsU0VLKSk=&amp;","WINDOW=FIRST_POPUP&amp;HEIGHT=450&amp;WIDTH=450&amp;START_MAXIMIZED=FALSE&amp;VAR:CALENDAR=FIVEDAY&amp;VAR:SYMBOL=B033YF&amp;VAR:INDEX=0"}</definedName>
    <definedName name="_15836__FDSAUDITLINK__" hidden="1">{"fdsup://directions/FAT Viewer?action=UPDATE&amp;creator=factset&amp;DYN_ARGS=TRUE&amp;DOC_NAME=FAT:FQL_AUDITING_CLIENT_TEMPLATE.FAT&amp;display_string=Audit&amp;VAR:KEY=QVUTENUZOR&amp;VAR:QUERY=RkZfU0hMRFJTX0VRKEFOTiwwLCwsLFNFSyk=&amp;WINDOW=FIRST_POPUP&amp;HEIGHT=450&amp;WIDTH=450&amp;START_MA","XIMIZED=FALSE&amp;VAR:CALENDAR=FIVEDAY&amp;VAR:SYMBOL=B033YF&amp;VAR:INDEX=0"}</definedName>
    <definedName name="_15837__FDSAUDITLINK__" hidden="1">{"fdsup://directions/FAT Viewer?action=UPDATE&amp;creator=factset&amp;DYN_ARGS=TRUE&amp;DOC_NAME=FAT:FQL_AUDITING_CLIENT_TEMPLATE.FAT&amp;display_string=Audit&amp;VAR:KEY=CBGPWLYDIR&amp;VAR:QUERY=RkZfRUJJVERBX0lCKEFOTiwyMDA3LCwsLEVVUik=&amp;WINDOW=FIRST_POPUP&amp;HEIGHT=450&amp;WIDTH=450&amp;STAR","T_MAXIMIZED=FALSE&amp;VAR:CALENDAR=FIVEDAY&amp;VAR:SYMBOL=449000&amp;VAR:INDEX=0"}</definedName>
    <definedName name="_15838__FDSAUDITLINK__" hidden="1">{"fdsup://directions/FAT Viewer?action=UPDATE&amp;creator=factset&amp;DYN_ARGS=TRUE&amp;DOC_NAME=FAT:FQL_AUDITING_CLIENT_TEMPLATE.FAT&amp;display_string=Audit&amp;VAR:KEY=UXEHQDCDQZ&amp;VAR:QUERY=RkZfRUJJVERBX0lCKEFOTiwyMDA4LCwsLEVVUik=&amp;WINDOW=FIRST_POPUP&amp;HEIGHT=450&amp;WIDTH=450&amp;STAR","T_MAXIMIZED=FALSE&amp;VAR:CALENDAR=FIVEDAY&amp;VAR:SYMBOL=449000&amp;VAR:INDEX=0"}</definedName>
    <definedName name="_15839__FDSAUDITLINK__" hidden="1">{"fdsup://directions/FAT Viewer?action=UPDATE&amp;creator=factset&amp;DYN_ARGS=TRUE&amp;DOC_NAME=FAT:FQL_AUDITING_CLIENT_TEMPLATE.FAT&amp;display_string=Audit&amp;VAR:KEY=QJQPELKPCL&amp;VAR:QUERY=RkZfRUJJVERBX0lCKEFOTiwyMDA5LCwsLEVVUik=&amp;WINDOW=FIRST_POPUP&amp;HEIGHT=450&amp;WIDTH=450&amp;STAR","T_MAXIMIZED=FALSE&amp;VAR:CALENDAR=FIVEDAY&amp;VAR:SYMBOL=449000&amp;VAR:INDEX=0"}</definedName>
    <definedName name="_15840__FDSAUDITLINK__" hidden="1">{"fdsup://directions/FAT Viewer?action=UPDATE&amp;creator=factset&amp;DYN_ARGS=TRUE&amp;DOC_NAME=FAT:FQL_AUDITING_CLIENT_TEMPLATE.FAT&amp;display_string=Audit&amp;VAR:KEY=QFALKVITKT&amp;VAR:QUERY=KEZGX0VCSVREQV9JQihBTk4sMjAxMCwsLCxFVVIpQEVDQV9NRURfRUJJVERBKDIwMTAsNDA0MzUsLCwnQ1VSP","UVVUicsJ1dJTj0xMDAsUEVWPVknKSk=&amp;WINDOW=FIRST_POPUP&amp;HEIGHT=450&amp;WIDTH=450&amp;START_MAXIMIZED=FALSE&amp;VAR:CALENDAR=FIVEDAY&amp;VAR:SYMBOL=449000&amp;VAR:INDEX=0"}</definedName>
    <definedName name="_15841__FDSAUDITLINK__" hidden="1">{"fdsup://directions/FAT Viewer?action=UPDATE&amp;creator=factset&amp;DYN_ARGS=TRUE&amp;DOC_NAME=FAT:FQL_AUDITING_CLIENT_TEMPLATE.FAT&amp;display_string=Audit&amp;VAR:KEY=OLERINKVOH&amp;VAR:QUERY=KEZGX0VCSVREQV9JQihBTk4sMjAxMSwsLCxFVVIpQEVDQV9NRURfRUJJVERBKDIwMTEsNDA0MzUsLCwnQ1VSP","UVVUicsJ1dJTj0xMDAsUEVWPVknKSk=&amp;WINDOW=FIRST_POPUP&amp;HEIGHT=450&amp;WIDTH=450&amp;START_MAXIMIZED=FALSE&amp;VAR:CALENDAR=FIVEDAY&amp;VAR:SYMBOL=449000&amp;VAR:INDEX=0"}</definedName>
    <definedName name="_15842__FDSAUDITLINK__" hidden="1">{"fdsup://directions/FAT Viewer?action=UPDATE&amp;creator=factset&amp;DYN_ARGS=TRUE&amp;DOC_NAME=FAT:FQL_AUDITING_CLIENT_TEMPLATE.FAT&amp;display_string=Audit&amp;VAR:KEY=WBUHSRYLUF&amp;VAR:QUERY=KEZGX0VCSVREQV9JQihBTk4sMjAxMiwsLCxFVVIpQEVDQV9NRURfRUJJVERBKDIwMTIsNDA0MzUsLCwnQ1VSP","UVVUicsJ1dJTj0xMDAsUEVWPVknKSk=&amp;WINDOW=FIRST_POPUP&amp;HEIGHT=450&amp;WIDTH=450&amp;START_MAXIMIZED=FALSE&amp;VAR:CALENDAR=FIVEDAY&amp;VAR:SYMBOL=449000&amp;VAR:INDEX=0"}</definedName>
    <definedName name="_15843__FDSAUDITLINK__" hidden="1">{"fdsup://directions/FAT Viewer?action=UPDATE&amp;creator=factset&amp;DYN_ARGS=TRUE&amp;DOC_NAME=FAT:FQL_AUDITING_CLIENT_TEMPLATE.FAT&amp;display_string=Audit&amp;VAR:KEY=YFKXWFEVKH&amp;VAR:QUERY=KEZGX0VCSVREQV9JQihBTk4sMjAxMywsLCxFVVIpQEVDQV9NRURfRUJJVERBKDIwMTMsNDA0MzUsLCwnQ1VSP","UVVUicsJ1dJTj0xMDAsUEVWPVknKSk=&amp;WINDOW=FIRST_POPUP&amp;HEIGHT=450&amp;WIDTH=450&amp;START_MAXIMIZED=FALSE&amp;VAR:CALENDAR=FIVEDAY&amp;VAR:SYMBOL=449000&amp;VAR:INDEX=0"}</definedName>
    <definedName name="_15844__FDSAUDITLINK__" hidden="1">{"fdsup://directions/FAT Viewer?action=UPDATE&amp;creator=factset&amp;DYN_ARGS=TRUE&amp;DOC_NAME=FAT:FQL_AUDITING_CLIENT_TEMPLATE.FAT&amp;display_string=Audit&amp;VAR:KEY=ITSBQPWFYN&amp;VAR:QUERY=RkZfRUJJVF9JQihBTk4sMjAwNywsLCxFVVIpK0ZGX0FNT1JUX0NGKEFOTiwyMDA3LCwsLEVVUik=&amp;WINDOW=F","IRST_POPUP&amp;HEIGHT=450&amp;WIDTH=450&amp;START_MAXIMIZED=FALSE&amp;VAR:CALENDAR=FIVEDAY&amp;VAR:SYMBOL=449000&amp;VAR:INDEX=0"}</definedName>
    <definedName name="_15845__FDSAUDITLINK__" hidden="1">{"fdsup://directions/FAT Viewer?action=UPDATE&amp;creator=factset&amp;DYN_ARGS=TRUE&amp;DOC_NAME=FAT:FQL_AUDITING_CLIENT_TEMPLATE.FAT&amp;display_string=Audit&amp;VAR:KEY=GTOJIJKHGN&amp;VAR:QUERY=RkZfRUJJVF9JQihBTk4sMjAwOCwsLCxFVVIpK0ZGX0FNT1JUX0NGKEFOTiwyMDA4LCwsLEVVUik=&amp;WINDOW=F","IRST_POPUP&amp;HEIGHT=450&amp;WIDTH=450&amp;START_MAXIMIZED=FALSE&amp;VAR:CALENDAR=FIVEDAY&amp;VAR:SYMBOL=449000&amp;VAR:INDEX=0"}</definedName>
    <definedName name="_15846__FDSAUDITLINK__" hidden="1">{"fdsup://directions/FAT Viewer?action=UPDATE&amp;creator=factset&amp;DYN_ARGS=TRUE&amp;DOC_NAME=FAT:FQL_AUDITING_CLIENT_TEMPLATE.FAT&amp;display_string=Audit&amp;VAR:KEY=UHWDEVWHEJ&amp;VAR:QUERY=RkZfRUJJVF9JQihBTk4sMjAwOSwsLCxFVVIpK0ZGX0FNT1JUX0NGKEFOTiwyMDA5LCwsLEVVUik=&amp;WINDOW=F","IRST_POPUP&amp;HEIGHT=450&amp;WIDTH=450&amp;START_MAXIMIZED=FALSE&amp;VAR:CALENDAR=FIVEDAY&amp;VAR:SYMBOL=449000&amp;VAR:INDEX=0"}</definedName>
    <definedName name="_15847__FDSAUDITLINK__" hidden="1">{"fdsup://directions/FAT Viewer?action=UPDATE&amp;creator=factset&amp;DYN_ARGS=TRUE&amp;DOC_NAME=FAT:FQL_AUDITING_CLIENT_TEMPLATE.FAT&amp;display_string=Audit&amp;VAR:KEY=AZAFOXKZGN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449000&amp;VAR:INDEX=","0"}</definedName>
    <definedName name="_15848__FDSAUDITLINK__" hidden="1">{"fdsup://directions/FAT Viewer?action=UPDATE&amp;creator=factset&amp;DYN_ARGS=TRUE&amp;DOC_NAME=FAT:FQL_AUDITING_CLIENT_TEMPLATE.FAT&amp;display_string=Audit&amp;VAR:KEY=QXMBQJMVWL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449000&amp;VAR:INDEX=","0"}</definedName>
    <definedName name="_15849__FDSAUDITLINK__" hidden="1">{"fdsup://directions/FAT Viewer?action=UPDATE&amp;creator=factset&amp;DYN_ARGS=TRUE&amp;DOC_NAME=FAT:FQL_AUDITING_CLIENT_TEMPLATE.FAT&amp;display_string=Audit&amp;VAR:KEY=YZULUTIRQR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449000&amp;VAR:INDEX=","0"}</definedName>
    <definedName name="_15850__FDSAUDITLINK__" hidden="1">{"fdsup://directions/FAT Viewer?action=UPDATE&amp;creator=factset&amp;DYN_ARGS=TRUE&amp;DOC_NAME=FAT:FQL_AUDITING_CLIENT_TEMPLATE.FAT&amp;display_string=Audit&amp;VAR:KEY=CDARGLIHSF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449000&amp;VAR:INDEX=","0"}</definedName>
    <definedName name="_15851__FDSAUDITLINK__" hidden="1">{"fdsup://directions/FAT Viewer?action=UPDATE&amp;creator=factset&amp;DYN_ARGS=TRUE&amp;DOC_NAME=FAT:FQL_AUDITING_CLIENT_TEMPLATE.FAT&amp;display_string=Audit&amp;VAR:KEY=YXKBSNGTEL&amp;VAR:QUERY=RkZfRUJJVF9JQihBTk4sMjAwNywsLCxFVVIp&amp;WINDOW=FIRST_POPUP&amp;HEIGHT=450&amp;WIDTH=450&amp;START_MA","XIMIZED=FALSE&amp;VAR:CALENDAR=FIVEDAY&amp;VAR:SYMBOL=449000&amp;VAR:INDEX=0"}</definedName>
    <definedName name="_15852__FDSAUDITLINK__" hidden="1">{"fdsup://directions/FAT Viewer?action=UPDATE&amp;creator=factset&amp;DYN_ARGS=TRUE&amp;DOC_NAME=FAT:FQL_AUDITING_CLIENT_TEMPLATE.FAT&amp;display_string=Audit&amp;VAR:KEY=MFAZGTMTCF&amp;VAR:QUERY=RkZfRUJJVF9JQihBTk4sMjAwOCwsLCxFVVIp&amp;WINDOW=FIRST_POPUP&amp;HEIGHT=450&amp;WIDTH=450&amp;START_MA","XIMIZED=FALSE&amp;VAR:CALENDAR=FIVEDAY&amp;VAR:SYMBOL=449000&amp;VAR:INDEX=0"}</definedName>
    <definedName name="_15853__FDSAUDITLINK__" hidden="1">{"fdsup://directions/FAT Viewer?action=UPDATE&amp;creator=factset&amp;DYN_ARGS=TRUE&amp;DOC_NAME=FAT:FQL_AUDITING_CLIENT_TEMPLATE.FAT&amp;display_string=Audit&amp;VAR:KEY=MVQBUTGLKP&amp;VAR:QUERY=RkZfRUJJVF9JQihBTk4sMjAwOSwsLCxFVVIp&amp;WINDOW=FIRST_POPUP&amp;HEIGHT=450&amp;WIDTH=450&amp;START_MA","XIMIZED=FALSE&amp;VAR:CALENDAR=FIVEDAY&amp;VAR:SYMBOL=449000&amp;VAR:INDEX=0"}</definedName>
    <definedName name="_15854__FDSAUDITLINK__" hidden="1">{"fdsup://directions/FAT Viewer?action=UPDATE&amp;creator=factset&amp;DYN_ARGS=TRUE&amp;DOC_NAME=FAT:FQL_AUDITING_CLIENT_TEMPLATE.FAT&amp;display_string=Audit&amp;VAR:KEY=UJCTKDIFWT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15855__FDSAUDITLINK__" hidden="1">{"fdsup://directions/FAT Viewer?action=UPDATE&amp;creator=factset&amp;DYN_ARGS=TRUE&amp;DOC_NAME=FAT:FQL_AUDITING_CLIENT_TEMPLATE.FAT&amp;display_string=Audit&amp;VAR:KEY=SPSBGLUDYZ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15856__FDSAUDITLINK__" hidden="1">{"fdsup://directions/FAT Viewer?action=UPDATE&amp;creator=factset&amp;DYN_ARGS=TRUE&amp;DOC_NAME=FAT:FQL_AUDITING_CLIENT_TEMPLATE.FAT&amp;display_string=Audit&amp;VAR:KEY=OVIHGTCFSR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15857__FDSAUDITLINK__" hidden="1">{"fdsup://directions/FAT Viewer?action=UPDATE&amp;creator=factset&amp;DYN_ARGS=TRUE&amp;DOC_NAME=FAT:FQL_AUDITING_CLIENT_TEMPLATE.FAT&amp;display_string=Audit&amp;VAR:KEY=QRYRMXKBSV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15858__FDSAUDITLINK__" hidden="1">{"fdsup://directions/FAT Viewer?action=UPDATE&amp;creator=factset&amp;DYN_ARGS=TRUE&amp;DOC_NAME=FAT:FQL_AUDITING_CLIENT_TEMPLATE.FAT&amp;display_string=Audit&amp;VAR:KEY=UJCTKDIFWT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15859__FDSAUDITLINK__" hidden="1">{"fdsup://directions/FAT Viewer?action=UPDATE&amp;creator=factset&amp;DYN_ARGS=TRUE&amp;DOC_NAME=FAT:FQL_AUDITING_CLIENT_TEMPLATE.FAT&amp;display_string=Audit&amp;VAR:KEY=SPSBGLUDYZ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15860__FDSAUDITLINK__" hidden="1">{"fdsup://directions/FAT Viewer?action=UPDATE&amp;creator=factset&amp;DYN_ARGS=TRUE&amp;DOC_NAME=FAT:FQL_AUDITING_CLIENT_TEMPLATE.FAT&amp;display_string=Audit&amp;VAR:KEY=OVIHGTCFSR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15861__FDSAUDITLINK__" hidden="1">{"fdsup://directions/FAT Viewer?action=UPDATE&amp;creator=factset&amp;DYN_ARGS=TRUE&amp;DOC_NAME=FAT:FQL_AUDITING_CLIENT_TEMPLATE.FAT&amp;display_string=Audit&amp;VAR:KEY=QRYRMXKBSV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15862__FDSAUDITLINK__" hidden="1">{"fdsup://directions/FAT Viewer?action=UPDATE&amp;creator=factset&amp;DYN_ARGS=TRUE&amp;DOC_NAME=FAT:FQL_AUDITING_CLIENT_TEMPLATE.FAT&amp;display_string=Audit&amp;VAR:KEY=QFMXUPAZGN&amp;VAR:QUERY=RkZfTkVUX0lOQyhBTk4sMjAwNywsLCxFVVIp&amp;WINDOW=FIRST_POPUP&amp;HEIGHT=450&amp;WIDTH=450&amp;START_MA","XIMIZED=FALSE&amp;VAR:CALENDAR=FIVEDAY&amp;VAR:SYMBOL=449000&amp;VAR:INDEX=0"}</definedName>
    <definedName name="_15863__FDSAUDITLINK__" hidden="1">{"fdsup://directions/FAT Viewer?action=UPDATE&amp;creator=factset&amp;DYN_ARGS=TRUE&amp;DOC_NAME=FAT:FQL_AUDITING_CLIENT_TEMPLATE.FAT&amp;display_string=Audit&amp;VAR:KEY=IHAZEPKVAX&amp;VAR:QUERY=RkZfTkVUX0lOQyhBTk4sMjAwOCwsLCxFVVIp&amp;WINDOW=FIRST_POPUP&amp;HEIGHT=450&amp;WIDTH=450&amp;START_MA","XIMIZED=FALSE&amp;VAR:CALENDAR=FIVEDAY&amp;VAR:SYMBOL=449000&amp;VAR:INDEX=0"}</definedName>
    <definedName name="_15864__FDSAUDITLINK__" hidden="1">{"fdsup://directions/FAT Viewer?action=UPDATE&amp;creator=factset&amp;DYN_ARGS=TRUE&amp;DOC_NAME=FAT:FQL_AUDITING_CLIENT_TEMPLATE.FAT&amp;display_string=Audit&amp;VAR:KEY=AJKFQVYDMJ&amp;VAR:QUERY=RkZfTkVUX0lOQyhBTk4sMjAwOSwsLCxFVVIp&amp;WINDOW=FIRST_POPUP&amp;HEIGHT=450&amp;WIDTH=450&amp;START_MA","XIMIZED=FALSE&amp;VAR:CALENDAR=FIVEDAY&amp;VAR:SYMBOL=449000&amp;VAR:INDEX=0"}</definedName>
    <definedName name="_15865__FDSAUDITLINK__" hidden="1">{"fdsup://directions/FAT Viewer?action=UPDATE&amp;creator=factset&amp;DYN_ARGS=TRUE&amp;DOC_NAME=FAT:FQL_AUDITING_CLIENT_TEMPLATE.FAT&amp;display_string=Audit&amp;VAR:KEY=EHYTOVADCB&amp;VAR:QUERY=KEZGX05FVF9JTkMoQU5OLDIwMTAsLCwsRVVSKUBFQ0FfTUVEX05FVCgyMDEwLDQwNDM1LCwsJ0NVUj1FVVInL","CdXSU49MTAwLFBFVj1ZJykp&amp;WINDOW=FIRST_POPUP&amp;HEIGHT=450&amp;WIDTH=450&amp;START_MAXIMIZED=FALSE&amp;VAR:CALENDAR=FIVEDAY&amp;VAR:SYMBOL=449000&amp;VAR:INDEX=0"}</definedName>
    <definedName name="_15866__FDSAUDITLINK__" hidden="1">{"fdsup://directions/FAT Viewer?action=UPDATE&amp;creator=factset&amp;DYN_ARGS=TRUE&amp;DOC_NAME=FAT:FQL_AUDITING_CLIENT_TEMPLATE.FAT&amp;display_string=Audit&amp;VAR:KEY=YVQJQVIDML&amp;VAR:QUERY=KEZGX05FVF9JTkMoQU5OLDIwMTEsLCwsRVVSKUBFQ0FfTUVEX05FVCgyMDExLDQwNDM1LCwsJ0NVUj1FVVInL","CdXSU49MTAwLFBFVj1ZJykp&amp;WINDOW=FIRST_POPUP&amp;HEIGHT=450&amp;WIDTH=450&amp;START_MAXIMIZED=FALSE&amp;VAR:CALENDAR=FIVEDAY&amp;VAR:SYMBOL=449000&amp;VAR:INDEX=0"}</definedName>
    <definedName name="_15867__FDSAUDITLINK__" hidden="1">{"fdsup://directions/FAT Viewer?action=UPDATE&amp;creator=factset&amp;DYN_ARGS=TRUE&amp;DOC_NAME=FAT:FQL_AUDITING_CLIENT_TEMPLATE.FAT&amp;display_string=Audit&amp;VAR:KEY=OPSNWBUBCP&amp;VAR:QUERY=KEZGX05FVF9JTkMoQU5OLDIwMTIsLCwsRVVSKUBFQ0FfTUVEX05FVCgyMDEyLDQwNDM1LCwsJ0NVUj1FVVInL","CdXSU49MTAwLFBFVj1ZJykp&amp;WINDOW=FIRST_POPUP&amp;HEIGHT=450&amp;WIDTH=450&amp;START_MAXIMIZED=FALSE&amp;VAR:CALENDAR=FIVEDAY&amp;VAR:SYMBOL=449000&amp;VAR:INDEX=0"}</definedName>
    <definedName name="_15868__FDSAUDITLINK__" hidden="1">{"fdsup://directions/FAT Viewer?action=UPDATE&amp;creator=factset&amp;DYN_ARGS=TRUE&amp;DOC_NAME=FAT:FQL_AUDITING_CLIENT_TEMPLATE.FAT&amp;display_string=Audit&amp;VAR:KEY=MLAZKRGNGV&amp;VAR:QUERY=KEZGX05FVF9JTkMoQU5OLDIwMTMsLCwsRVVSKUBFQ0FfTUVEX05FVCgyMDEzLDQwNDM1LCwsJ0NVUj1FVVInL","CdXSU49MTAwLFBFVj1ZJykp&amp;WINDOW=FIRST_POPUP&amp;HEIGHT=450&amp;WIDTH=450&amp;START_MAXIMIZED=FALSE&amp;VAR:CALENDAR=FIVEDAY&amp;VAR:SYMBOL=449000&amp;VAR:INDEX=0"}</definedName>
    <definedName name="_15869__FDSAUDITLINK__" hidden="1">{"fdsup://directions/FAT Viewer?action=UPDATE&amp;creator=factset&amp;DYN_ARGS=TRUE&amp;DOC_NAME=FAT:FQL_AUDITING_CLIENT_TEMPLATE.FAT&amp;display_string=Audit&amp;VAR:KEY=KZUHMTOJQZ&amp;VAR:QUERY=RkZfQ0FQRVgoQU5OLDIwMDcsLCwsRVVSKQ==&amp;WINDOW=FIRST_POPUP&amp;HEIGHT=450&amp;WIDTH=450&amp;START_MA","XIMIZED=FALSE&amp;VAR:CALENDAR=FIVEDAY&amp;VAR:SYMBOL=449000&amp;VAR:INDEX=0"}</definedName>
    <definedName name="_15870__FDSAUDITLINK__" hidden="1">{"fdsup://directions/FAT Viewer?action=UPDATE&amp;creator=factset&amp;DYN_ARGS=TRUE&amp;DOC_NAME=FAT:FQL_AUDITING_CLIENT_TEMPLATE.FAT&amp;display_string=Audit&amp;VAR:KEY=OLCZABQZKV&amp;VAR:QUERY=RkZfQ0FQRVgoQU5OLDIwMDgsLCwsRVVSKQ==&amp;WINDOW=FIRST_POPUP&amp;HEIGHT=450&amp;WIDTH=450&amp;START_MA","XIMIZED=FALSE&amp;VAR:CALENDAR=FIVEDAY&amp;VAR:SYMBOL=449000&amp;VAR:INDEX=0"}</definedName>
    <definedName name="_15871__FDSAUDITLINK__" hidden="1">{"fdsup://directions/FAT Viewer?action=UPDATE&amp;creator=factset&amp;DYN_ARGS=TRUE&amp;DOC_NAME=FAT:FQL_AUDITING_CLIENT_TEMPLATE.FAT&amp;display_string=Audit&amp;VAR:KEY=QDWZENSHED&amp;VAR:QUERY=RkZfQ0FQRVgoQU5OLDIwMDksLCwsRVVSKQ==&amp;WINDOW=FIRST_POPUP&amp;HEIGHT=450&amp;WIDTH=450&amp;START_MA","XIMIZED=FALSE&amp;VAR:CALENDAR=FIVEDAY&amp;VAR:SYMBOL=449000&amp;VAR:INDEX=0"}</definedName>
    <definedName name="_15872__FDSAUDITLINK__" hidden="1">{"fdsup://directions/FAT Viewer?action=UPDATE&amp;creator=factset&amp;DYN_ARGS=TRUE&amp;DOC_NAME=FAT:FQL_AUDITING_CLIENT_TEMPLATE.FAT&amp;display_string=Audit&amp;VAR:KEY=MZQHOVEFOJ&amp;VAR:QUERY=KEZGX0NBUEVYKEFOTiwyMDEwLCwsLEVVUilARUNBX01FRF9DQVBFWCgyMDEwLDQwNDM1LCwsJ0NVUj1FVVInL","CdXSU49MTAwLFBFVj1ZJykp&amp;WINDOW=FIRST_POPUP&amp;HEIGHT=450&amp;WIDTH=450&amp;START_MAXIMIZED=FALSE&amp;VAR:CALENDAR=FIVEDAY&amp;VAR:SYMBOL=449000&amp;VAR:INDEX=0"}</definedName>
    <definedName name="_15873__FDSAUDITLINK__" hidden="1">{"fdsup://directions/FAT Viewer?action=UPDATE&amp;creator=factset&amp;DYN_ARGS=TRUE&amp;DOC_NAME=FAT:FQL_AUDITING_CLIENT_TEMPLATE.FAT&amp;display_string=Audit&amp;VAR:KEY=WJUDINCFEV&amp;VAR:QUERY=KEZGX0NBUEVYKEFOTiwyMDExLCwsLEVVUilARUNBX01FRF9DQVBFWCgyMDExLDQwNDM1LCwsJ0NVUj1FVVInL","CdXSU49MTAwLFBFVj1ZJykp&amp;WINDOW=FIRST_POPUP&amp;HEIGHT=450&amp;WIDTH=450&amp;START_MAXIMIZED=FALSE&amp;VAR:CALENDAR=FIVEDAY&amp;VAR:SYMBOL=449000&amp;VAR:INDEX=0"}</definedName>
    <definedName name="_15874__FDSAUDITLINK__" hidden="1">{"fdsup://directions/FAT Viewer?action=UPDATE&amp;creator=factset&amp;DYN_ARGS=TRUE&amp;DOC_NAME=FAT:FQL_AUDITING_CLIENT_TEMPLATE.FAT&amp;display_string=Audit&amp;VAR:KEY=EPYFUVOVMZ&amp;VAR:QUERY=KEZGX0NBUEVYKEFOTiwyMDEyLCwsLEVVUilARUNBX01FRF9DQVBFWCgyMDEyLDQwNDM1LCwsJ0NVUj1FVVInL","CdXSU49MTAwLFBFVj1ZJykp&amp;WINDOW=FIRST_POPUP&amp;HEIGHT=450&amp;WIDTH=450&amp;START_MAXIMIZED=FALSE&amp;VAR:CALENDAR=FIVEDAY&amp;VAR:SYMBOL=449000&amp;VAR:INDEX=0"}</definedName>
    <definedName name="_15875__FDSAUDITLINK__" hidden="1">{"fdsup://directions/FAT Viewer?action=UPDATE&amp;creator=factset&amp;DYN_ARGS=TRUE&amp;DOC_NAME=FAT:FQL_AUDITING_CLIENT_TEMPLATE.FAT&amp;display_string=Audit&amp;VAR:KEY=SBIBORQJAR&amp;VAR:QUERY=KEZGX0NBUEVYKEFOTiwyMDEzLCwsLEVVUilARUNBX01FRF9DQVBFWCgyMDEzLDQwNDM1LCwsJ0NVUj1FVVInL","CdXSU49MTAwLFBFVj1ZJykp&amp;WINDOW=FIRST_POPUP&amp;HEIGHT=450&amp;WIDTH=450&amp;START_MAXIMIZED=FALSE&amp;VAR:CALENDAR=FIVEDAY&amp;VAR:SYMBOL=449000&amp;VAR:INDEX=0"}</definedName>
    <definedName name="_15876__FDSAUDITLINK__" hidden="1">{"fdsup://directions/FAT Viewer?action=UPDATE&amp;creator=factset&amp;DYN_ARGS=TRUE&amp;DOC_NAME=FAT:FQL_AUDITING_CLIENT_TEMPLATE.FAT&amp;display_string=Audit&amp;VAR:KEY=QPOPMNCLUB&amp;VAR:QUERY=KEZGX0VCSVREQV9JQihMVE1TLDAsLCwsRVVSKUBGRl9FQklUREFfSUIoTFRNU19TRU1JLDAsLCwsRVVSKSk=&amp;","WINDOW=FIRST_POPUP&amp;HEIGHT=450&amp;WIDTH=450&amp;START_MAXIMIZED=FALSE&amp;VAR:CALENDAR=FIVEDAY&amp;VAR:SYMBOL=449000&amp;VAR:INDEX=0"}</definedName>
    <definedName name="_15877__FDSAUDITLINK__" hidden="1">{"fdsup://directions/FAT Viewer?action=UPDATE&amp;creator=factset&amp;DYN_ARGS=TRUE&amp;DOC_NAME=FAT:FQL_AUDITING_CLIENT_TEMPLATE.FAT&amp;display_string=Audit&amp;VAR:KEY=QNOLKPMNKP&amp;VAR:QUERY=RkZfU0hMRFJTX0VRKEFOTiwwLCwsLEVVUik=&amp;WINDOW=FIRST_POPUP&amp;HEIGHT=450&amp;WIDTH=450&amp;START_MA","XIMIZED=FALSE&amp;VAR:CALENDAR=FIVEDAY&amp;VAR:SYMBOL=449000&amp;VAR:INDEX=0"}</definedName>
    <definedName name="_15878__FDSAUDITLINK__" hidden="1">{"fdsup://directions/FAT Viewer?action=UPDATE&amp;creator=factset&amp;DYN_ARGS=TRUE&amp;DOC_NAME=FAT:FQL_AUDITING_CLIENT_TEMPLATE.FAT&amp;display_string=Audit&amp;VAR:KEY=MXGBQRSLAB&amp;VAR:QUERY=RkZfRUJJVERBX0lCKEFOTiwyMDA3LCwsLFNFSyk=&amp;WINDOW=FIRST_POPUP&amp;HEIGHT=450&amp;WIDTH=450&amp;STAR","T_MAXIMIZED=FALSE&amp;VAR:CALENDAR=FIVEDAY&amp;VAR:SYMBOL=B0L8VR&amp;VAR:INDEX=0"}</definedName>
    <definedName name="_15879__FDSAUDITLINK__" hidden="1">{"fdsup://directions/FAT Viewer?action=UPDATE&amp;creator=factset&amp;DYN_ARGS=TRUE&amp;DOC_NAME=FAT:FQL_AUDITING_CLIENT_TEMPLATE.FAT&amp;display_string=Audit&amp;VAR:KEY=EZYBKLQFYH&amp;VAR:QUERY=RkZfRUJJVERBX0lCKEFOTiwyMDA4LCwsLFNFSyk=&amp;WINDOW=FIRST_POPUP&amp;HEIGHT=450&amp;WIDTH=450&amp;STAR","T_MAXIMIZED=FALSE&amp;VAR:CALENDAR=FIVEDAY&amp;VAR:SYMBOL=B0L8VR&amp;VAR:INDEX=0"}</definedName>
    <definedName name="_15880__FDSAUDITLINK__" hidden="1">{"fdsup://directions/FAT Viewer?action=UPDATE&amp;creator=factset&amp;DYN_ARGS=TRUE&amp;DOC_NAME=FAT:FQL_AUDITING_CLIENT_TEMPLATE.FAT&amp;display_string=Audit&amp;VAR:KEY=QXUJYZEPIV&amp;VAR:QUERY=RkZfRUJJVERBX0lCKEFOTiwyMDA5LCwsLFNFSyk=&amp;WINDOW=FIRST_POPUP&amp;HEIGHT=450&amp;WIDTH=450&amp;STAR","T_MAXIMIZED=FALSE&amp;VAR:CALENDAR=FIVEDAY&amp;VAR:SYMBOL=B0L8VR&amp;VAR:INDEX=0"}</definedName>
    <definedName name="_15881__FDSAUDITLINK__" hidden="1">{"fdsup://directions/FAT Viewer?action=UPDATE&amp;creator=factset&amp;DYN_ARGS=TRUE&amp;DOC_NAME=FAT:FQL_AUDITING_CLIENT_TEMPLATE.FAT&amp;display_string=Audit&amp;VAR:KEY=YZWRQFQBYL&amp;VAR:QUERY=KEZGX0VCSVREQV9JQihBTk4sMjAxMCwsLCxTRUspQEVDQV9NRURfRUJJVERBKDIwMTAsNDA0MzUsLCwnQ1VSP","VNFSycsJ1dJTj0xMDAsUEVWPVknKSk=&amp;WINDOW=FIRST_POPUP&amp;HEIGHT=450&amp;WIDTH=450&amp;START_MAXIMIZED=FALSE&amp;VAR:CALENDAR=FIVEDAY&amp;VAR:SYMBOL=B0L8VR&amp;VAR:INDEX=0"}</definedName>
    <definedName name="_15882__FDSAUDITLINK__" hidden="1">{"fdsup://directions/FAT Viewer?action=UPDATE&amp;creator=factset&amp;DYN_ARGS=TRUE&amp;DOC_NAME=FAT:FQL_AUDITING_CLIENT_TEMPLATE.FAT&amp;display_string=Audit&amp;VAR:KEY=AHOFQTQJCB&amp;VAR:QUERY=KEZGX0VCSVREQV9JQihBTk4sMjAxMSwsLCxTRUspQEVDQV9NRURfRUJJVERBKDIwMTEsNDA0MzUsLCwnQ1VSP","VNFSycsJ1dJTj0xMDAsUEVWPVknKSk=&amp;WINDOW=FIRST_POPUP&amp;HEIGHT=450&amp;WIDTH=450&amp;START_MAXIMIZED=FALSE&amp;VAR:CALENDAR=FIVEDAY&amp;VAR:SYMBOL=B0L8VR&amp;VAR:INDEX=0"}</definedName>
    <definedName name="_15883__FDSAUDITLINK__" hidden="1">{"fdsup://directions/FAT Viewer?action=UPDATE&amp;creator=factset&amp;DYN_ARGS=TRUE&amp;DOC_NAME=FAT:FQL_AUDITING_CLIENT_TEMPLATE.FAT&amp;display_string=Audit&amp;VAR:KEY=ILKPGJUJWF&amp;VAR:QUERY=KEZGX0VCSVREQV9JQihBTk4sMjAxMiwsLCxTRUspQEVDQV9NRURfRUJJVERBKDIwMTIsNDA0MzUsLCwnQ1VSP","VNFSycsJ1dJTj0xMDAsUEVWPVknKSk=&amp;WINDOW=FIRST_POPUP&amp;HEIGHT=450&amp;WIDTH=450&amp;START_MAXIMIZED=FALSE&amp;VAR:CALENDAR=FIVEDAY&amp;VAR:SYMBOL=B0L8VR&amp;VAR:INDEX=0"}</definedName>
    <definedName name="_15884__FDSAUDITLINK__" hidden="1">{"fdsup://directions/FAT Viewer?action=UPDATE&amp;creator=factset&amp;DYN_ARGS=TRUE&amp;DOC_NAME=FAT:FQL_AUDITING_CLIENT_TEMPLATE.FAT&amp;display_string=Audit&amp;VAR:KEY=YFYLYZKZMP&amp;VAR:QUERY=KEZGX0VCSVREQV9JQihBTk4sMjAxMywsLCxTRUspQEVDQV9NRURfRUJJVERBKDIwMTMsNDA0MzUsLCwnQ1VSP","VNFSycsJ1dJTj0xMDAsUEVWPVknKSk=&amp;WINDOW=FIRST_POPUP&amp;HEIGHT=450&amp;WIDTH=450&amp;START_MAXIMIZED=FALSE&amp;VAR:CALENDAR=FIVEDAY&amp;VAR:SYMBOL=B0L8VR&amp;VAR:INDEX=0"}</definedName>
    <definedName name="_15885__FDSAUDITLINK__" hidden="1">{"fdsup://directions/FAT Viewer?action=UPDATE&amp;creator=factset&amp;DYN_ARGS=TRUE&amp;DOC_NAME=FAT:FQL_AUDITING_CLIENT_TEMPLATE.FAT&amp;display_string=Audit&amp;VAR:KEY=GFUXQBARYV&amp;VAR:QUERY=RkZfRUJJVF9JQihBTk4sMjAwNywsLCxTRUspK0ZGX0FNT1JUX0NGKEFOTiwyMDA3LCwsLFNFSyk=&amp;WINDOW=F","IRST_POPUP&amp;HEIGHT=450&amp;WIDTH=450&amp;START_MAXIMIZED=FALSE&amp;VAR:CALENDAR=FIVEDAY&amp;VAR:SYMBOL=B0L8VR&amp;VAR:INDEX=0"}</definedName>
    <definedName name="_15886__FDSAUDITLINK__" hidden="1">{"fdsup://directions/FAT Viewer?action=UPDATE&amp;creator=factset&amp;DYN_ARGS=TRUE&amp;DOC_NAME=FAT:FQL_AUDITING_CLIENT_TEMPLATE.FAT&amp;display_string=Audit&amp;VAR:KEY=AHUFKRMFOZ&amp;VAR:QUERY=RkZfRUJJVF9JQihBTk4sMjAwOCwsLCxTRUspK0ZGX0FNT1JUX0NGKEFOTiwyMDA4LCwsLFNFSyk=&amp;WINDOW=F","IRST_POPUP&amp;HEIGHT=450&amp;WIDTH=450&amp;START_MAXIMIZED=FALSE&amp;VAR:CALENDAR=FIVEDAY&amp;VAR:SYMBOL=B0L8VR&amp;VAR:INDEX=0"}</definedName>
    <definedName name="_15887__FDSAUDITLINK__" hidden="1">{"fdsup://directions/FAT Viewer?action=UPDATE&amp;creator=factset&amp;DYN_ARGS=TRUE&amp;DOC_NAME=FAT:FQL_AUDITING_CLIENT_TEMPLATE.FAT&amp;display_string=Audit&amp;VAR:KEY=YBYPCFOVWN&amp;VAR:QUERY=RkZfRUJJVF9JQihBTk4sMjAwOSwsLCxTRUspK0ZGX0FNT1JUX0NGKEFOTiwyMDA5LCwsLFNFSyk=&amp;WINDOW=F","IRST_POPUP&amp;HEIGHT=450&amp;WIDTH=450&amp;START_MAXIMIZED=FALSE&amp;VAR:CALENDAR=FIVEDAY&amp;VAR:SYMBOL=B0L8VR&amp;VAR:INDEX=0"}</definedName>
    <definedName name="_15888__FDSAUDITLINK__" hidden="1">{"fdsup://directions/FAT Viewer?action=UPDATE&amp;creator=factset&amp;DYN_ARGS=TRUE&amp;DOC_NAME=FAT:FQL_AUDITING_CLIENT_TEMPLATE.FAT&amp;display_string=Audit&amp;VAR:KEY=WXQBWXOFIL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L8VR&amp;VAR:INDEX=","0"}</definedName>
    <definedName name="_15889__FDSAUDITLINK__" hidden="1">{"fdsup://directions/FAT Viewer?action=UPDATE&amp;creator=factset&amp;DYN_ARGS=TRUE&amp;DOC_NAME=FAT:FQL_AUDITING_CLIENT_TEMPLATE.FAT&amp;display_string=Audit&amp;VAR:KEY=IVCJGFYTK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L8VR&amp;VAR:INDEX=","0"}</definedName>
    <definedName name="_15890__FDSAUDITLINK__" hidden="1">{"fdsup://directions/FAT Viewer?action=UPDATE&amp;creator=factset&amp;DYN_ARGS=TRUE&amp;DOC_NAME=FAT:FQL_AUDITING_CLIENT_TEMPLATE.FAT&amp;display_string=Audit&amp;VAR:KEY=YBWHGLAJCB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L8VR&amp;VAR:INDEX=","0"}</definedName>
    <definedName name="_15891__FDSAUDITLINK__" hidden="1">{"fdsup://directions/FAT Viewer?action=UPDATE&amp;creator=factset&amp;DYN_ARGS=TRUE&amp;DOC_NAME=FAT:FQL_AUDITING_CLIENT_TEMPLATE.FAT&amp;display_string=Audit&amp;VAR:KEY=WVIJMDYFGX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L8VR&amp;VAR:INDEX=","0"}</definedName>
    <definedName name="_15892__FDSAUDITLINK__" hidden="1">{"fdsup://directions/FAT Viewer?action=UPDATE&amp;creator=factset&amp;DYN_ARGS=TRUE&amp;DOC_NAME=FAT:FQL_AUDITING_CLIENT_TEMPLATE.FAT&amp;display_string=Audit&amp;VAR:KEY=WTKJUXMTUL&amp;VAR:QUERY=RkZfRUJJVF9JQihBTk4sMjAwNywsLCxTRUsp&amp;WINDOW=FIRST_POPUP&amp;HEIGHT=450&amp;WIDTH=450&amp;START_MA","XIMIZED=FALSE&amp;VAR:CALENDAR=FIVEDAY&amp;VAR:SYMBOL=B0L8VR&amp;VAR:INDEX=0"}</definedName>
    <definedName name="_15893__FDSAUDITLINK__" hidden="1">{"fdsup://directions/FAT Viewer?action=UPDATE&amp;creator=factset&amp;DYN_ARGS=TRUE&amp;DOC_NAME=FAT:FQL_AUDITING_CLIENT_TEMPLATE.FAT&amp;display_string=Audit&amp;VAR:KEY=GVITILYJUJ&amp;VAR:QUERY=RkZfRUJJVF9JQihBTk4sMjAwOCwsLCxTRUsp&amp;WINDOW=FIRST_POPUP&amp;HEIGHT=450&amp;WIDTH=450&amp;START_MA","XIMIZED=FALSE&amp;VAR:CALENDAR=FIVEDAY&amp;VAR:SYMBOL=B0L8VR&amp;VAR:INDEX=0"}</definedName>
    <definedName name="_15894__FDSAUDITLINK__" hidden="1">{"fdsup://directions/FAT Viewer?action=UPDATE&amp;creator=factset&amp;DYN_ARGS=TRUE&amp;DOC_NAME=FAT:FQL_AUDITING_CLIENT_TEMPLATE.FAT&amp;display_string=Audit&amp;VAR:KEY=MPCBYJSHKV&amp;VAR:QUERY=RkZfRUJJVF9JQihBTk4sMjAwOSwsLCxTRUsp&amp;WINDOW=FIRST_POPUP&amp;HEIGHT=450&amp;WIDTH=450&amp;START_MA","XIMIZED=FALSE&amp;VAR:CALENDAR=FIVEDAY&amp;VAR:SYMBOL=B0L8VR&amp;VAR:INDEX=0"}</definedName>
    <definedName name="_15895__FDSAUDITLINK__" hidden="1">{"fdsup://directions/FAT Viewer?action=UPDATE&amp;creator=factset&amp;DYN_ARGS=TRUE&amp;DOC_NAME=FAT:FQL_AUDITING_CLIENT_TEMPLATE.FAT&amp;display_string=Audit&amp;VAR:KEY=QTCXMRSFQB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15896__FDSAUDITLINK__" hidden="1">{"fdsup://directions/FAT Viewer?action=UPDATE&amp;creator=factset&amp;DYN_ARGS=TRUE&amp;DOC_NAME=FAT:FQL_AUDITING_CLIENT_TEMPLATE.FAT&amp;display_string=Audit&amp;VAR:KEY=IBMVCVMZSN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15897__FDSAUDITLINK__" hidden="1">{"fdsup://directions/FAT Viewer?action=UPDATE&amp;creator=factset&amp;DYN_ARGS=TRUE&amp;DOC_NAME=FAT:FQL_AUDITING_CLIENT_TEMPLATE.FAT&amp;display_string=Audit&amp;VAR:KEY=GFWLOTOBOJ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15898__FDSAUDITLINK__" hidden="1">{"fdsup://directions/FAT Viewer?action=UPDATE&amp;creator=factset&amp;DYN_ARGS=TRUE&amp;DOC_NAME=FAT:FQL_AUDITING_CLIENT_TEMPLATE.FAT&amp;display_string=Audit&amp;VAR:KEY=KHOHWTMDIN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15899__FDSAUDITLINK__" hidden="1">{"fdsup://directions/FAT Viewer?action=UPDATE&amp;creator=factset&amp;DYN_ARGS=TRUE&amp;DOC_NAME=FAT:FQL_AUDITING_CLIENT_TEMPLATE.FAT&amp;display_string=Audit&amp;VAR:KEY=QTCXMRSFQB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15900__FDSAUDITLINK__" hidden="1">{"fdsup://directions/FAT Viewer?action=UPDATE&amp;creator=factset&amp;DYN_ARGS=TRUE&amp;DOC_NAME=FAT:FQL_AUDITING_CLIENT_TEMPLATE.FAT&amp;display_string=Audit&amp;VAR:KEY=IBMVCVMZSN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15901__FDSAUDITLINK__" hidden="1">{"fdsup://directions/FAT Viewer?action=UPDATE&amp;creator=factset&amp;DYN_ARGS=TRUE&amp;DOC_NAME=FAT:FQL_AUDITING_CLIENT_TEMPLATE.FAT&amp;display_string=Audit&amp;VAR:KEY=GFWLOTOBOJ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15902__FDSAUDITLINK__" hidden="1">{"fdsup://directions/FAT Viewer?action=UPDATE&amp;creator=factset&amp;DYN_ARGS=TRUE&amp;DOC_NAME=FAT:FQL_AUDITING_CLIENT_TEMPLATE.FAT&amp;display_string=Audit&amp;VAR:KEY=KHOHWTMDIN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15903__FDSAUDITLINK__" hidden="1">{"fdsup://directions/FAT Viewer?action=UPDATE&amp;creator=factset&amp;DYN_ARGS=TRUE&amp;DOC_NAME=FAT:FQL_AUDITING_CLIENT_TEMPLATE.FAT&amp;display_string=Audit&amp;VAR:KEY=KXIJSVKTUN&amp;VAR:QUERY=RkZfTkVUX0lOQyhBTk4sMjAwNywsLCxTRUsp&amp;WINDOW=FIRST_POPUP&amp;HEIGHT=450&amp;WIDTH=450&amp;START_MA","XIMIZED=FALSE&amp;VAR:CALENDAR=FIVEDAY&amp;VAR:SYMBOL=B0L8VR&amp;VAR:INDEX=0"}</definedName>
    <definedName name="_15904__FDSAUDITLINK__" hidden="1">{"fdsup://directions/FAT Viewer?action=UPDATE&amp;creator=factset&amp;DYN_ARGS=TRUE&amp;DOC_NAME=FAT:FQL_AUDITING_CLIENT_TEMPLATE.FAT&amp;display_string=Audit&amp;VAR:KEY=SXAPGJCRYD&amp;VAR:QUERY=RkZfTkVUX0lOQyhBTk4sMjAwOCwsLCxTRUsp&amp;WINDOW=FIRST_POPUP&amp;HEIGHT=450&amp;WIDTH=450&amp;START_MA","XIMIZED=FALSE&amp;VAR:CALENDAR=FIVEDAY&amp;VAR:SYMBOL=B0L8VR&amp;VAR:INDEX=0"}</definedName>
    <definedName name="_15905__FDSAUDITLINK__" hidden="1">{"fdsup://directions/FAT Viewer?action=UPDATE&amp;creator=factset&amp;DYN_ARGS=TRUE&amp;DOC_NAME=FAT:FQL_AUDITING_CLIENT_TEMPLATE.FAT&amp;display_string=Audit&amp;VAR:KEY=MJQJOTMTQX&amp;VAR:QUERY=RkZfTkVUX0lOQyhBTk4sMjAwOSwsLCxTRUsp&amp;WINDOW=FIRST_POPUP&amp;HEIGHT=450&amp;WIDTH=450&amp;START_MA","XIMIZED=FALSE&amp;VAR:CALENDAR=FIVEDAY&amp;VAR:SYMBOL=B0L8VR&amp;VAR:INDEX=0"}</definedName>
    <definedName name="_15906__FDSAUDITLINK__" hidden="1">{"fdsup://directions/FAT Viewer?action=UPDATE&amp;creator=factset&amp;DYN_ARGS=TRUE&amp;DOC_NAME=FAT:FQL_AUDITING_CLIENT_TEMPLATE.FAT&amp;display_string=Audit&amp;VAR:KEY=KVIJMBUFUB&amp;VAR:QUERY=KEZGX05FVF9JTkMoQU5OLDIwMTAsLCwsU0VLKUBFQ0FfTUVEX05FVCgyMDEwLDQwNDM1LCwsJ0NVUj1TRUsnL","CdXSU49MTAwLFBFVj1ZJykp&amp;WINDOW=FIRST_POPUP&amp;HEIGHT=450&amp;WIDTH=450&amp;START_MAXIMIZED=FALSE&amp;VAR:CALENDAR=FIVEDAY&amp;VAR:SYMBOL=B0L8VR&amp;VAR:INDEX=0"}</definedName>
    <definedName name="_15907__FDSAUDITLINK__" hidden="1">{"fdsup://directions/FAT Viewer?action=UPDATE&amp;creator=factset&amp;DYN_ARGS=TRUE&amp;DOC_NAME=FAT:FQL_AUDITING_CLIENT_TEMPLATE.FAT&amp;display_string=Audit&amp;VAR:KEY=IBMBQXIXOL&amp;VAR:QUERY=KEZGX05FVF9JTkMoQU5OLDIwMTEsLCwsU0VLKUBFQ0FfTUVEX05FVCgyMDExLDQwNDM1LCwsJ0NVUj1TRUsnL","CdXSU49MTAwLFBFVj1ZJykp&amp;WINDOW=FIRST_POPUP&amp;HEIGHT=450&amp;WIDTH=450&amp;START_MAXIMIZED=FALSE&amp;VAR:CALENDAR=FIVEDAY&amp;VAR:SYMBOL=B0L8VR&amp;VAR:INDEX=0"}</definedName>
    <definedName name="_15908__FDSAUDITLINK__" hidden="1">{"fdsup://directions/FAT Viewer?action=UPDATE&amp;creator=factset&amp;DYN_ARGS=TRUE&amp;DOC_NAME=FAT:FQL_AUDITING_CLIENT_TEMPLATE.FAT&amp;display_string=Audit&amp;VAR:KEY=YRIPSNYNKR&amp;VAR:QUERY=KEZGX05FVF9JTkMoQU5OLDIwMTIsLCwsU0VLKUBFQ0FfTUVEX05FVCgyMDEyLDQwNDM1LCwsJ0NVUj1TRUsnL","CdXSU49MTAwLFBFVj1ZJykp&amp;WINDOW=FIRST_POPUP&amp;HEIGHT=450&amp;WIDTH=450&amp;START_MAXIMIZED=FALSE&amp;VAR:CALENDAR=FIVEDAY&amp;VAR:SYMBOL=B0L8VR&amp;VAR:INDEX=0"}</definedName>
    <definedName name="_15909__FDSAUDITLINK__" hidden="1">{"fdsup://directions/FAT Viewer?action=UPDATE&amp;creator=factset&amp;DYN_ARGS=TRUE&amp;DOC_NAME=FAT:FQL_AUDITING_CLIENT_TEMPLATE.FAT&amp;display_string=Audit&amp;VAR:KEY=OLEBGZGTIT&amp;VAR:QUERY=KEZGX05FVF9JTkMoQU5OLDIwMTMsLCwsU0VLKUBFQ0FfTUVEX05FVCgyMDEzLDQwNDM1LCwsJ0NVUj1TRUsnL","CdXSU49MTAwLFBFVj1ZJykp&amp;WINDOW=FIRST_POPUP&amp;HEIGHT=450&amp;WIDTH=450&amp;START_MAXIMIZED=FALSE&amp;VAR:CALENDAR=FIVEDAY&amp;VAR:SYMBOL=B0L8VR&amp;VAR:INDEX=0"}</definedName>
    <definedName name="_15910__FDSAUDITLINK__" hidden="1">{"fdsup://directions/FAT Viewer?action=UPDATE&amp;creator=factset&amp;DYN_ARGS=TRUE&amp;DOC_NAME=FAT:FQL_AUDITING_CLIENT_TEMPLATE.FAT&amp;display_string=Audit&amp;VAR:KEY=YVOPWZYVOX&amp;VAR:QUERY=RkZfQ0FQRVgoQU5OLDIwMDcsLCwsU0VLKQ==&amp;WINDOW=FIRST_POPUP&amp;HEIGHT=450&amp;WIDTH=450&amp;START_MA","XIMIZED=FALSE&amp;VAR:CALENDAR=FIVEDAY&amp;VAR:SYMBOL=B0L8VR&amp;VAR:INDEX=0"}</definedName>
    <definedName name="_15911__FDSAUDITLINK__" hidden="1">{"fdsup://directions/FAT Viewer?action=UPDATE&amp;creator=factset&amp;DYN_ARGS=TRUE&amp;DOC_NAME=FAT:FQL_AUDITING_CLIENT_TEMPLATE.FAT&amp;display_string=Audit&amp;VAR:KEY=KJGBMBWDEP&amp;VAR:QUERY=RkZfQ0FQRVgoQU5OLDIwMDgsLCwsU0VLKQ==&amp;WINDOW=FIRST_POPUP&amp;HEIGHT=450&amp;WIDTH=450&amp;START_MA","XIMIZED=FALSE&amp;VAR:CALENDAR=FIVEDAY&amp;VAR:SYMBOL=B0L8VR&amp;VAR:INDEX=0"}</definedName>
    <definedName name="_15912__FDSAUDITLINK__" hidden="1">{"fdsup://directions/FAT Viewer?action=UPDATE&amp;creator=factset&amp;DYN_ARGS=TRUE&amp;DOC_NAME=FAT:FQL_AUDITING_CLIENT_TEMPLATE.FAT&amp;display_string=Audit&amp;VAR:KEY=MHMBKDYPED&amp;VAR:QUERY=RkZfQ0FQRVgoQU5OLDIwMDksLCwsU0VLKQ==&amp;WINDOW=FIRST_POPUP&amp;HEIGHT=450&amp;WIDTH=450&amp;START_MA","XIMIZED=FALSE&amp;VAR:CALENDAR=FIVEDAY&amp;VAR:SYMBOL=B0L8VR&amp;VAR:INDEX=0"}</definedName>
    <definedName name="_15913__FDSAUDITLINK__" hidden="1">{"fdsup://directions/FAT Viewer?action=UPDATE&amp;creator=factset&amp;DYN_ARGS=TRUE&amp;DOC_NAME=FAT:FQL_AUDITING_CLIENT_TEMPLATE.FAT&amp;display_string=Audit&amp;VAR:KEY=YXUJMTAXUZ&amp;VAR:QUERY=KEZGX0NBUEVYKEFOTiwyMDEwLCwsLFNFSylARUNBX01FRF9DQVBFWCgyMDEwLDQwNDM1LCwsJ0NVUj1TRUsnL","CdXSU49MTAwLFBFVj1ZJykp&amp;WINDOW=FIRST_POPUP&amp;HEIGHT=450&amp;WIDTH=450&amp;START_MAXIMIZED=FALSE&amp;VAR:CALENDAR=FIVEDAY&amp;VAR:SYMBOL=B0L8VR&amp;VAR:INDEX=0"}</definedName>
    <definedName name="_15914__FDSAUDITLINK__" hidden="1">{"fdsup://directions/FAT Viewer?action=UPDATE&amp;creator=factset&amp;DYN_ARGS=TRUE&amp;DOC_NAME=FAT:FQL_AUDITING_CLIENT_TEMPLATE.FAT&amp;display_string=Audit&amp;VAR:KEY=MHKNMDWXEP&amp;VAR:QUERY=KEZGX0NBUEVYKEFOTiwyMDExLCwsLFNFSylARUNBX01FRF9DQVBFWCgyMDExLDQwNDM1LCwsJ0NVUj1TRUsnL","CdXSU49MTAwLFBFVj1ZJykp&amp;WINDOW=FIRST_POPUP&amp;HEIGHT=450&amp;WIDTH=450&amp;START_MAXIMIZED=FALSE&amp;VAR:CALENDAR=FIVEDAY&amp;VAR:SYMBOL=B0L8VR&amp;VAR:INDEX=0"}</definedName>
    <definedName name="_15915__FDSAUDITLINK__" hidden="1">{"fdsup://directions/FAT Viewer?action=UPDATE&amp;creator=factset&amp;DYN_ARGS=TRUE&amp;DOC_NAME=FAT:FQL_AUDITING_CLIENT_TEMPLATE.FAT&amp;display_string=Audit&amp;VAR:KEY=UPALWHSTIL&amp;VAR:QUERY=KEZGX0NBUEVYKEFOTiwyMDEyLCwsLFNFSylARUNBX01FRF9DQVBFWCgyMDEyLDQwNDM1LCwsJ0NVUj1TRUsnL","CdXSU49MTAwLFBFVj1ZJykp&amp;WINDOW=FIRST_POPUP&amp;HEIGHT=450&amp;WIDTH=450&amp;START_MAXIMIZED=FALSE&amp;VAR:CALENDAR=FIVEDAY&amp;VAR:SYMBOL=B0L8VR&amp;VAR:INDEX=0"}</definedName>
    <definedName name="_15916__FDSAUDITLINK__" hidden="1">{"fdsup://directions/FAT Viewer?action=UPDATE&amp;creator=factset&amp;DYN_ARGS=TRUE&amp;DOC_NAME=FAT:FQL_AUDITING_CLIENT_TEMPLATE.FAT&amp;display_string=Audit&amp;VAR:KEY=ONAPQPKRAF&amp;VAR:QUERY=KEZGX0NBUEVYKEFOTiwyMDEzLCwsLFNFSylARUNBX01FRF9DQVBFWCgyMDEzLDQwNDM1LCwsJ0NVUj1TRUsnL","CdXSU49MTAwLFBFVj1ZJykp&amp;WINDOW=FIRST_POPUP&amp;HEIGHT=450&amp;WIDTH=450&amp;START_MAXIMIZED=FALSE&amp;VAR:CALENDAR=FIVEDAY&amp;VAR:SYMBOL=B0L8VR&amp;VAR:INDEX=0"}</definedName>
    <definedName name="_15917__FDSAUDITLINK__" hidden="1">{"fdsup://directions/FAT Viewer?action=UPDATE&amp;creator=factset&amp;DYN_ARGS=TRUE&amp;DOC_NAME=FAT:FQL_AUDITING_CLIENT_TEMPLATE.FAT&amp;display_string=Audit&amp;VAR:KEY=ODQLOHCLOP&amp;VAR:QUERY=KEZGX0VCSVREQV9JQihMVE1TLDAsLCwsU0VLKUBGRl9FQklUREFfSUIoTFRNU19TRU1JLDAsLCwsU0VLKSk=&amp;","WINDOW=FIRST_POPUP&amp;HEIGHT=450&amp;WIDTH=450&amp;START_MAXIMIZED=FALSE&amp;VAR:CALENDAR=FIVEDAY&amp;VAR:SYMBOL=B0L8VR&amp;VAR:INDEX=0"}</definedName>
    <definedName name="_15918__FDSAUDITLINK__" hidden="1">{"fdsup://directions/FAT Viewer?action=UPDATE&amp;creator=factset&amp;DYN_ARGS=TRUE&amp;DOC_NAME=FAT:FQL_AUDITING_CLIENT_TEMPLATE.FAT&amp;display_string=Audit&amp;VAR:KEY=IBCJGROJAF&amp;VAR:QUERY=RkZfU0hMRFJTX0VRKEFOTiwwLCwsLFNFSyk=&amp;WINDOW=FIRST_POPUP&amp;HEIGHT=450&amp;WIDTH=450&amp;START_MA","XIMIZED=FALSE&amp;VAR:CALENDAR=FIVEDAY&amp;VAR:SYMBOL=B0L8VR&amp;VAR:INDEX=0"}</definedName>
    <definedName name="_15919__FDSAUDITLINK__" hidden="1">{"fdsup://directions/FAT Viewer?action=UPDATE&amp;creator=factset&amp;DYN_ARGS=TRUE&amp;DOC_NAME=FAT:FQL_AUDITING_CLIENT_TEMPLATE.FAT&amp;display_string=Audit&amp;VAR:KEY=MJGNMZKDOD&amp;VAR:QUERY=RkZfRUJJVERBX0lCKEFOTiwyMDA3LCwsLEVVUik=&amp;WINDOW=FIRST_POPUP&amp;HEIGHT=450&amp;WIDTH=450&amp;STAR","T_MAXIMIZED=FALSE&amp;VAR:CALENDAR=FIVEDAY&amp;VAR:SYMBOL=546239&amp;VAR:INDEX=0"}</definedName>
    <definedName name="_15920__FDSAUDITLINK__" hidden="1">{"fdsup://directions/FAT Viewer?action=UPDATE&amp;creator=factset&amp;DYN_ARGS=TRUE&amp;DOC_NAME=FAT:FQL_AUDITING_CLIENT_TEMPLATE.FAT&amp;display_string=Audit&amp;VAR:KEY=OPGNAHCLML&amp;VAR:QUERY=RkZfRUJJVERBX0lCKEFOTiwyMDA4LCwsLEVVUik=&amp;WINDOW=FIRST_POPUP&amp;HEIGHT=450&amp;WIDTH=450&amp;STAR","T_MAXIMIZED=FALSE&amp;VAR:CALENDAR=FIVEDAY&amp;VAR:SYMBOL=546239&amp;VAR:INDEX=0"}</definedName>
    <definedName name="_15921__FDSAUDITLINK__" hidden="1">{"fdsup://directions/FAT Viewer?action=UPDATE&amp;creator=factset&amp;DYN_ARGS=TRUE&amp;DOC_NAME=FAT:FQL_AUDITING_CLIENT_TEMPLATE.FAT&amp;display_string=Audit&amp;VAR:KEY=KBCVIDCTMF&amp;VAR:QUERY=RkZfRUJJVERBX0lCKEFOTiwyMDA5LCwsLEVVUik=&amp;WINDOW=FIRST_POPUP&amp;HEIGHT=450&amp;WIDTH=450&amp;STAR","T_MAXIMIZED=FALSE&amp;VAR:CALENDAR=FIVEDAY&amp;VAR:SYMBOL=546239&amp;VAR:INDEX=0"}</definedName>
    <definedName name="_15922__FDSAUDITLINK__" hidden="1">{"fdsup://directions/FAT Viewer?action=UPDATE&amp;creator=factset&amp;DYN_ARGS=TRUE&amp;DOC_NAME=FAT:FQL_AUDITING_CLIENT_TEMPLATE.FAT&amp;display_string=Audit&amp;VAR:KEY=QHSNIXKZAX&amp;VAR:QUERY=KEZGX0VCSVREQV9JQihBTk4sMjAxMCwsLCxFVVIpQEVDQV9NRURfRUJJVERBKDIwMTAsNDA0MzUsLCwnQ1VSP","UVVUicsJ1dJTj0xMDAsUEVWPVknKSk=&amp;WINDOW=FIRST_POPUP&amp;HEIGHT=450&amp;WIDTH=450&amp;START_MAXIMIZED=FALSE&amp;VAR:CALENDAR=FIVEDAY&amp;VAR:SYMBOL=546239&amp;VAR:INDEX=0"}</definedName>
    <definedName name="_15923__FDSAUDITLINK__" hidden="1">{"fdsup://directions/FAT Viewer?action=UPDATE&amp;creator=factset&amp;DYN_ARGS=TRUE&amp;DOC_NAME=FAT:FQL_AUDITING_CLIENT_TEMPLATE.FAT&amp;display_string=Audit&amp;VAR:KEY=OPONQRYVKN&amp;VAR:QUERY=KEZGX0VCSVREQV9JQihBTk4sMjAxMSwsLCxFVVIpQEVDQV9NRURfRUJJVERBKDIwMTEsNDA0MzUsLCwnQ1VSP","UVVUicsJ1dJTj0xMDAsUEVWPVknKSk=&amp;WINDOW=FIRST_POPUP&amp;HEIGHT=450&amp;WIDTH=450&amp;START_MAXIMIZED=FALSE&amp;VAR:CALENDAR=FIVEDAY&amp;VAR:SYMBOL=546239&amp;VAR:INDEX=0"}</definedName>
    <definedName name="_15924__FDSAUDITLINK__" hidden="1">{"fdsup://directions/FAT Viewer?action=UPDATE&amp;creator=factset&amp;DYN_ARGS=TRUE&amp;DOC_NAME=FAT:FQL_AUDITING_CLIENT_TEMPLATE.FAT&amp;display_string=Audit&amp;VAR:KEY=SHAVMJEXWP&amp;VAR:QUERY=KEZGX0VCSVREQV9JQihBTk4sMjAxMiwsLCxFVVIpQEVDQV9NRURfRUJJVERBKDIwMTIsNDA0MzUsLCwnQ1VSP","UVVUicsJ1dJTj0xMDAsUEVWPVknKSk=&amp;WINDOW=FIRST_POPUP&amp;HEIGHT=450&amp;WIDTH=450&amp;START_MAXIMIZED=FALSE&amp;VAR:CALENDAR=FIVEDAY&amp;VAR:SYMBOL=546239&amp;VAR:INDEX=0"}</definedName>
    <definedName name="_15925__FDSAUDITLINK__" hidden="1">{"fdsup://directions/FAT Viewer?action=UPDATE&amp;creator=factset&amp;DYN_ARGS=TRUE&amp;DOC_NAME=FAT:FQL_AUDITING_CLIENT_TEMPLATE.FAT&amp;display_string=Audit&amp;VAR:KEY=IJMXSVSVUT&amp;VAR:QUERY=KEZGX0VCSVREQV9JQihBTk4sMjAxMywsLCxFVVIpQEVDQV9NRURfRUJJVERBKDIwMTMsNDA0MzUsLCwnQ1VSP","UVVUicsJ1dJTj0xMDAsUEVWPVknKSk=&amp;WINDOW=FIRST_POPUP&amp;HEIGHT=450&amp;WIDTH=450&amp;START_MAXIMIZED=FALSE&amp;VAR:CALENDAR=FIVEDAY&amp;VAR:SYMBOL=546239&amp;VAR:INDEX=0"}</definedName>
    <definedName name="_15926__FDSAUDITLINK__" hidden="1">{"fdsup://directions/FAT Viewer?action=UPDATE&amp;creator=factset&amp;DYN_ARGS=TRUE&amp;DOC_NAME=FAT:FQL_AUDITING_CLIENT_TEMPLATE.FAT&amp;display_string=Audit&amp;VAR:KEY=GXIPMZUXGR&amp;VAR:QUERY=RkZfRUJJVF9JQihBTk4sMjAwNywsLCxFVVIpK0ZGX0FNT1JUX0NGKEFOTiwyMDA3LCwsLEVVUik=&amp;WINDOW=F","IRST_POPUP&amp;HEIGHT=450&amp;WIDTH=450&amp;START_MAXIMIZED=FALSE&amp;VAR:CALENDAR=FIVEDAY&amp;VAR:SYMBOL=546239&amp;VAR:INDEX=0"}</definedName>
    <definedName name="_15927__FDSAUDITLINK__" hidden="1">{"fdsup://directions/FAT Viewer?action=UPDATE&amp;creator=factset&amp;DYN_ARGS=TRUE&amp;DOC_NAME=FAT:FQL_AUDITING_CLIENT_TEMPLATE.FAT&amp;display_string=Audit&amp;VAR:KEY=YTINQTWNOZ&amp;VAR:QUERY=RkZfRUJJVF9JQihBTk4sMjAwOCwsLCxFVVIpK0ZGX0FNT1JUX0NGKEFOTiwyMDA4LCwsLEVVUik=&amp;WINDOW=F","IRST_POPUP&amp;HEIGHT=450&amp;WIDTH=450&amp;START_MAXIMIZED=FALSE&amp;VAR:CALENDAR=FIVEDAY&amp;VAR:SYMBOL=546239&amp;VAR:INDEX=0"}</definedName>
    <definedName name="_15928__FDSAUDITLINK__" hidden="1">{"fdsup://directions/FAT Viewer?action=UPDATE&amp;creator=factset&amp;DYN_ARGS=TRUE&amp;DOC_NAME=FAT:FQL_AUDITING_CLIENT_TEMPLATE.FAT&amp;display_string=Audit&amp;VAR:KEY=OTANUFIBKJ&amp;VAR:QUERY=RkZfRUJJVF9JQihBTk4sMjAwOSwsLCxFVVIpK0ZGX0FNT1JUX0NGKEFOTiwyMDA5LCwsLEVVUik=&amp;WINDOW=F","IRST_POPUP&amp;HEIGHT=450&amp;WIDTH=450&amp;START_MAXIMIZED=FALSE&amp;VAR:CALENDAR=FIVEDAY&amp;VAR:SYMBOL=546239&amp;VAR:INDEX=0"}</definedName>
    <definedName name="_15929__FDSAUDITLINK__" hidden="1">{"fdsup://directions/FAT Viewer?action=UPDATE&amp;creator=factset&amp;DYN_ARGS=TRUE&amp;DOC_NAME=FAT:FQL_AUDITING_CLIENT_TEMPLATE.FAT&amp;display_string=Audit&amp;VAR:KEY=STYZIRGHMD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546239&amp;VAR:INDEX=","0"}</definedName>
    <definedName name="_15930__FDSAUDITLINK__" hidden="1">{"fdsup://directions/FAT Viewer?action=UPDATE&amp;creator=factset&amp;DYN_ARGS=TRUE&amp;DOC_NAME=FAT:FQL_AUDITING_CLIENT_TEMPLATE.FAT&amp;display_string=Audit&amp;VAR:KEY=WJKNUHETKV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546239&amp;VAR:INDEX=","0"}</definedName>
    <definedName name="_15931__FDSAUDITLINK__" hidden="1">{"fdsup://directions/FAT Viewer?action=UPDATE&amp;creator=factset&amp;DYN_ARGS=TRUE&amp;DOC_NAME=FAT:FQL_AUDITING_CLIENT_TEMPLATE.FAT&amp;display_string=Audit&amp;VAR:KEY=OPSXIJSFCD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546239&amp;VAR:INDEX=","0"}</definedName>
    <definedName name="_15932__FDSAUDITLINK__" hidden="1">{"fdsup://directions/FAT Viewer?action=UPDATE&amp;creator=factset&amp;DYN_ARGS=TRUE&amp;DOC_NAME=FAT:FQL_AUDITING_CLIENT_TEMPLATE.FAT&amp;display_string=Audit&amp;VAR:KEY=MDIXAFSHUP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546239&amp;VAR:INDEX=","0"}</definedName>
    <definedName name="_15933__FDSAUDITLINK__" hidden="1">{"fdsup://directions/FAT Viewer?action=UPDATE&amp;creator=factset&amp;DYN_ARGS=TRUE&amp;DOC_NAME=FAT:FQL_AUDITING_CLIENT_TEMPLATE.FAT&amp;display_string=Audit&amp;VAR:KEY=KVOVOLSXON&amp;VAR:QUERY=RkZfRUJJVF9JQihBTk4sMjAwNywsLCxFVVIp&amp;WINDOW=FIRST_POPUP&amp;HEIGHT=450&amp;WIDTH=450&amp;START_MA","XIMIZED=FALSE&amp;VAR:CALENDAR=FIVEDAY&amp;VAR:SYMBOL=546239&amp;VAR:INDEX=0"}</definedName>
    <definedName name="_15934__FDSAUDITLINK__" hidden="1">{"fdsup://directions/FAT Viewer?action=UPDATE&amp;creator=factset&amp;DYN_ARGS=TRUE&amp;DOC_NAME=FAT:FQL_AUDITING_CLIENT_TEMPLATE.FAT&amp;display_string=Audit&amp;VAR:KEY=OVMJUJMRSX&amp;VAR:QUERY=RkZfRUJJVF9JQihBTk4sMjAwOCwsLCxFVVIp&amp;WINDOW=FIRST_POPUP&amp;HEIGHT=450&amp;WIDTH=450&amp;START_MA","XIMIZED=FALSE&amp;VAR:CALENDAR=FIVEDAY&amp;VAR:SYMBOL=546239&amp;VAR:INDEX=0"}</definedName>
    <definedName name="_15935__FDSAUDITLINK__" hidden="1">{"fdsup://directions/FAT Viewer?action=UPDATE&amp;creator=factset&amp;DYN_ARGS=TRUE&amp;DOC_NAME=FAT:FQL_AUDITING_CLIENT_TEMPLATE.FAT&amp;display_string=Audit&amp;VAR:KEY=UBQVCZUZMX&amp;VAR:QUERY=RkZfRUJJVF9JQihBTk4sMjAwOSwsLCxFVVIp&amp;WINDOW=FIRST_POPUP&amp;HEIGHT=450&amp;WIDTH=450&amp;START_MA","XIMIZED=FALSE&amp;VAR:CALENDAR=FIVEDAY&amp;VAR:SYMBOL=546239&amp;VAR:INDEX=0"}</definedName>
    <definedName name="_15936__FDSAUDITLINK__" hidden="1">{"fdsup://directions/FAT Viewer?action=UPDATE&amp;creator=factset&amp;DYN_ARGS=TRUE&amp;DOC_NAME=FAT:FQL_AUDITING_CLIENT_TEMPLATE.FAT&amp;display_string=Audit&amp;VAR:KEY=CNUZSZIBUP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15937__FDSAUDITLINK__" hidden="1">{"fdsup://directions/FAT Viewer?action=UPDATE&amp;creator=factset&amp;DYN_ARGS=TRUE&amp;DOC_NAME=FAT:FQL_AUDITING_CLIENT_TEMPLATE.FAT&amp;display_string=Audit&amp;VAR:KEY=EZINOVQVAF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15938__FDSAUDITLINK__" hidden="1">{"fdsup://directions/FAT Viewer?action=UPDATE&amp;creator=factset&amp;DYN_ARGS=TRUE&amp;DOC_NAME=FAT:FQL_AUDITING_CLIENT_TEMPLATE.FAT&amp;display_string=Audit&amp;VAR:KEY=WLCNCVYVKD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15939__FDSAUDITLINK__" hidden="1">{"fdsup://directions/FAT Viewer?action=UPDATE&amp;creator=factset&amp;DYN_ARGS=TRUE&amp;DOC_NAME=FAT:FQL_AUDITING_CLIENT_TEMPLATE.FAT&amp;display_string=Audit&amp;VAR:KEY=SNOZKTCRED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15940__FDSAUDITLINK__" hidden="1">{"fdsup://directions/FAT Viewer?action=UPDATE&amp;creator=factset&amp;DYN_ARGS=TRUE&amp;DOC_NAME=FAT:FQL_AUDITING_CLIENT_TEMPLATE.FAT&amp;display_string=Audit&amp;VAR:KEY=CNUZSZIBUP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15941__FDSAUDITLINK__" hidden="1">{"fdsup://directions/FAT Viewer?action=UPDATE&amp;creator=factset&amp;DYN_ARGS=TRUE&amp;DOC_NAME=FAT:FQL_AUDITING_CLIENT_TEMPLATE.FAT&amp;display_string=Audit&amp;VAR:KEY=EZINOVQVAF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15942__FDSAUDITLINK__" hidden="1">{"fdsup://directions/FAT Viewer?action=UPDATE&amp;creator=factset&amp;DYN_ARGS=TRUE&amp;DOC_NAME=FAT:FQL_AUDITING_CLIENT_TEMPLATE.FAT&amp;display_string=Audit&amp;VAR:KEY=WLCNCVYVKD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15943__FDSAUDITLINK__" hidden="1">{"fdsup://directions/FAT Viewer?action=UPDATE&amp;creator=factset&amp;DYN_ARGS=TRUE&amp;DOC_NAME=FAT:FQL_AUDITING_CLIENT_TEMPLATE.FAT&amp;display_string=Audit&amp;VAR:KEY=SNOZKTCRED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15944__FDSAUDITLINK__" hidden="1">{"fdsup://directions/FAT Viewer?action=UPDATE&amp;creator=factset&amp;DYN_ARGS=TRUE&amp;DOC_NAME=FAT:FQL_AUDITING_CLIENT_TEMPLATE.FAT&amp;display_string=Audit&amp;VAR:KEY=KPAVOFUDKN&amp;VAR:QUERY=RkZfTkVUX0lOQyhBTk4sMjAwNywsLCxFVVIp&amp;WINDOW=FIRST_POPUP&amp;HEIGHT=450&amp;WIDTH=450&amp;START_MA","XIMIZED=FALSE&amp;VAR:CALENDAR=FIVEDAY&amp;VAR:SYMBOL=546239&amp;VAR:INDEX=0"}</definedName>
    <definedName name="_15945__FDSAUDITLINK__" hidden="1">{"fdsup://directions/FAT Viewer?action=UPDATE&amp;creator=factset&amp;DYN_ARGS=TRUE&amp;DOC_NAME=FAT:FQL_AUDITING_CLIENT_TEMPLATE.FAT&amp;display_string=Audit&amp;VAR:KEY=UTOTQLSZOL&amp;VAR:QUERY=RkZfTkVUX0lOQyhBTk4sMjAwOCwsLCxFVVIp&amp;WINDOW=FIRST_POPUP&amp;HEIGHT=450&amp;WIDTH=450&amp;START_MA","XIMIZED=FALSE&amp;VAR:CALENDAR=FIVEDAY&amp;VAR:SYMBOL=546239&amp;VAR:INDEX=0"}</definedName>
    <definedName name="_15946__FDSAUDITLINK__" hidden="1">{"fdsup://directions/FAT Viewer?action=UPDATE&amp;creator=factset&amp;DYN_ARGS=TRUE&amp;DOC_NAME=FAT:FQL_AUDITING_CLIENT_TEMPLATE.FAT&amp;display_string=Audit&amp;VAR:KEY=YBUPGLAFOZ&amp;VAR:QUERY=RkZfTkVUX0lOQyhBTk4sMjAwOSwsLCxFVVIp&amp;WINDOW=FIRST_POPUP&amp;HEIGHT=450&amp;WIDTH=450&amp;START_MA","XIMIZED=FALSE&amp;VAR:CALENDAR=FIVEDAY&amp;VAR:SYMBOL=546239&amp;VAR:INDEX=0"}</definedName>
    <definedName name="_15947__FDSAUDITLINK__" hidden="1">{"fdsup://directions/FAT Viewer?action=UPDATE&amp;creator=factset&amp;DYN_ARGS=TRUE&amp;DOC_NAME=FAT:FQL_AUDITING_CLIENT_TEMPLATE.FAT&amp;display_string=Audit&amp;VAR:KEY=AXQFODUXSR&amp;VAR:QUERY=KEZGX05FVF9JTkMoQU5OLDIwMTAsLCwsRVVSKUBFQ0FfTUVEX05FVCgyMDEwLDQwNDM1LCwsJ0NVUj1FVVInL","CdXSU49MTAwLFBFVj1ZJykp&amp;WINDOW=FIRST_POPUP&amp;HEIGHT=450&amp;WIDTH=450&amp;START_MAXIMIZED=FALSE&amp;VAR:CALENDAR=FIVEDAY&amp;VAR:SYMBOL=546239&amp;VAR:INDEX=0"}</definedName>
    <definedName name="_15948__FDSAUDITLINK__" hidden="1">{"fdsup://directions/FAT Viewer?action=UPDATE&amp;creator=factset&amp;DYN_ARGS=TRUE&amp;DOC_NAME=FAT:FQL_AUDITING_CLIENT_TEMPLATE.FAT&amp;display_string=Audit&amp;VAR:KEY=INKLQTCRUN&amp;VAR:QUERY=KEZGX05FVF9JTkMoQU5OLDIwMTEsLCwsRVVSKUBFQ0FfTUVEX05FVCgyMDExLDQwNDM1LCwsJ0NVUj1FVVInL","CdXSU49MTAwLFBFVj1ZJykp&amp;WINDOW=FIRST_POPUP&amp;HEIGHT=450&amp;WIDTH=450&amp;START_MAXIMIZED=FALSE&amp;VAR:CALENDAR=FIVEDAY&amp;VAR:SYMBOL=546239&amp;VAR:INDEX=0"}</definedName>
    <definedName name="_15949__FDSAUDITLINK__" hidden="1">{"fdsup://directions/FAT Viewer?action=UPDATE&amp;creator=factset&amp;DYN_ARGS=TRUE&amp;DOC_NAME=FAT:FQL_AUDITING_CLIENT_TEMPLATE.FAT&amp;display_string=Audit&amp;VAR:KEY=AFGXCFCXAZ&amp;VAR:QUERY=KEZGX05FVF9JTkMoQU5OLDIwMTIsLCwsRVVSKUBFQ0FfTUVEX05FVCgyMDEyLDQwNDM1LCwsJ0NVUj1FVVInL","CdXSU49MTAwLFBFVj1ZJykp&amp;WINDOW=FIRST_POPUP&amp;HEIGHT=450&amp;WIDTH=450&amp;START_MAXIMIZED=FALSE&amp;VAR:CALENDAR=FIVEDAY&amp;VAR:SYMBOL=546239&amp;VAR:INDEX=0"}</definedName>
    <definedName name="_15950__FDSAUDITLINK__" hidden="1">{"fdsup://directions/FAT Viewer?action=UPDATE&amp;creator=factset&amp;DYN_ARGS=TRUE&amp;DOC_NAME=FAT:FQL_AUDITING_CLIENT_TEMPLATE.FAT&amp;display_string=Audit&amp;VAR:KEY=YHCJSHOHGR&amp;VAR:QUERY=KEZGX05FVF9JTkMoQU5OLDIwMTMsLCwsRVVSKUBFQ0FfTUVEX05FVCgyMDEzLDQwNDM1LCwsJ0NVUj1FVVInL","CdXSU49MTAwLFBFVj1ZJykp&amp;WINDOW=FIRST_POPUP&amp;HEIGHT=450&amp;WIDTH=450&amp;START_MAXIMIZED=FALSE&amp;VAR:CALENDAR=FIVEDAY&amp;VAR:SYMBOL=546239&amp;VAR:INDEX=0"}</definedName>
    <definedName name="_15951__FDSAUDITLINK__" hidden="1">{"fdsup://directions/FAT Viewer?action=UPDATE&amp;creator=factset&amp;DYN_ARGS=TRUE&amp;DOC_NAME=FAT:FQL_AUDITING_CLIENT_TEMPLATE.FAT&amp;display_string=Audit&amp;VAR:KEY=WXCPAHKRSR&amp;VAR:QUERY=RkZfQ0FQRVgoQU5OLDIwMDcsLCwsRVVSKQ==&amp;WINDOW=FIRST_POPUP&amp;HEIGHT=450&amp;WIDTH=450&amp;START_MA","XIMIZED=FALSE&amp;VAR:CALENDAR=FIVEDAY&amp;VAR:SYMBOL=546239&amp;VAR:INDEX=0"}</definedName>
    <definedName name="_15952__FDSAUDITLINK__" hidden="1">{"fdsup://directions/FAT Viewer?action=UPDATE&amp;creator=factset&amp;DYN_ARGS=TRUE&amp;DOC_NAME=FAT:FQL_AUDITING_CLIENT_TEMPLATE.FAT&amp;display_string=Audit&amp;VAR:KEY=YBIDQNSBID&amp;VAR:QUERY=RkZfQ0FQRVgoQU5OLDIwMDgsLCwsRVVSKQ==&amp;WINDOW=FIRST_POPUP&amp;HEIGHT=450&amp;WIDTH=450&amp;START_MA","XIMIZED=FALSE&amp;VAR:CALENDAR=FIVEDAY&amp;VAR:SYMBOL=546239&amp;VAR:INDEX=0"}</definedName>
    <definedName name="_15953__FDSAUDITLINK__" hidden="1">{"fdsup://directions/FAT Viewer?action=UPDATE&amp;creator=factset&amp;DYN_ARGS=TRUE&amp;DOC_NAME=FAT:FQL_AUDITING_CLIENT_TEMPLATE.FAT&amp;display_string=Audit&amp;VAR:KEY=GJODKXWNYD&amp;VAR:QUERY=RkZfQ0FQRVgoQU5OLDIwMDksLCwsRVVSKQ==&amp;WINDOW=FIRST_POPUP&amp;HEIGHT=450&amp;WIDTH=450&amp;START_MA","XIMIZED=FALSE&amp;VAR:CALENDAR=FIVEDAY&amp;VAR:SYMBOL=546239&amp;VAR:INDEX=0"}</definedName>
    <definedName name="_15954__FDSAUDITLINK__" hidden="1">{"fdsup://directions/FAT Viewer?action=UPDATE&amp;creator=factset&amp;DYN_ARGS=TRUE&amp;DOC_NAME=FAT:FQL_AUDITING_CLIENT_TEMPLATE.FAT&amp;display_string=Audit&amp;VAR:KEY=CZGHIDQLGN&amp;VAR:QUERY=KEZGX0NBUEVYKEFOTiwyMDEwLCwsLEVVUilARUNBX01FRF9DQVBFWCgyMDEwLDQwNDM1LCwsJ0NVUj1FVVInL","CdXSU49MTAwLFBFVj1ZJykp&amp;WINDOW=FIRST_POPUP&amp;HEIGHT=450&amp;WIDTH=450&amp;START_MAXIMIZED=FALSE&amp;VAR:CALENDAR=FIVEDAY&amp;VAR:SYMBOL=546239&amp;VAR:INDEX=0"}</definedName>
    <definedName name="_15955__FDSAUDITLINK__" hidden="1">{"fdsup://directions/FAT Viewer?action=UPDATE&amp;creator=factset&amp;DYN_ARGS=TRUE&amp;DOC_NAME=FAT:FQL_AUDITING_CLIENT_TEMPLATE.FAT&amp;display_string=Audit&amp;VAR:KEY=SNQPOHCPSP&amp;VAR:QUERY=KEZGX0NBUEVYKEFOTiwyMDExLCwsLEVVUilARUNBX01FRF9DQVBFWCgyMDExLDQwNDM1LCwsJ0NVUj1FVVInL","CdXSU49MTAwLFBFVj1ZJykp&amp;WINDOW=FIRST_POPUP&amp;HEIGHT=450&amp;WIDTH=450&amp;START_MAXIMIZED=FALSE&amp;VAR:CALENDAR=FIVEDAY&amp;VAR:SYMBOL=546239&amp;VAR:INDEX=0"}</definedName>
    <definedName name="_15956__FDSAUDITLINK__" hidden="1">{"fdsup://directions/FAT Viewer?action=UPDATE&amp;creator=factset&amp;DYN_ARGS=TRUE&amp;DOC_NAME=FAT:FQL_AUDITING_CLIENT_TEMPLATE.FAT&amp;display_string=Audit&amp;VAR:KEY=IHKFCBERYB&amp;VAR:QUERY=KEZGX0NBUEVYKEFOTiwyMDEyLCwsLEVVUilARUNBX01FRF9DQVBFWCgyMDEyLDQwNDM1LCwsJ0NVUj1FVVInL","CdXSU49MTAwLFBFVj1ZJykp&amp;WINDOW=FIRST_POPUP&amp;HEIGHT=450&amp;WIDTH=450&amp;START_MAXIMIZED=FALSE&amp;VAR:CALENDAR=FIVEDAY&amp;VAR:SYMBOL=546239&amp;VAR:INDEX=0"}</definedName>
    <definedName name="_15957__FDSAUDITLINK__" hidden="1">{"fdsup://directions/FAT Viewer?action=UPDATE&amp;creator=factset&amp;DYN_ARGS=TRUE&amp;DOC_NAME=FAT:FQL_AUDITING_CLIENT_TEMPLATE.FAT&amp;display_string=Audit&amp;VAR:KEY=QXKFOZWRSH&amp;VAR:QUERY=KEZGX0NBUEVYKEFOTiwyMDEzLCwsLEVVUilARUNBX01FRF9DQVBFWCgyMDEzLDQwNDM1LCwsJ0NVUj1FVVInL","CdXSU49MTAwLFBFVj1ZJykp&amp;WINDOW=FIRST_POPUP&amp;HEIGHT=450&amp;WIDTH=450&amp;START_MAXIMIZED=FALSE&amp;VAR:CALENDAR=FIVEDAY&amp;VAR:SYMBOL=546239&amp;VAR:INDEX=0"}</definedName>
    <definedName name="_15958__FDSAUDITLINK__" hidden="1">{"fdsup://directions/FAT Viewer?action=UPDATE&amp;creator=factset&amp;DYN_ARGS=TRUE&amp;DOC_NAME=FAT:FQL_AUDITING_CLIENT_TEMPLATE.FAT&amp;display_string=Audit&amp;VAR:KEY=YBYNKVGRMF&amp;VAR:QUERY=KEZGX0VCSVREQV9JQihMVE1TLDAsLCwsRVVSKUBGRl9FQklUREFfSUIoTFRNU19TRU1JLDAsLCwsRVVSKSk=&amp;","WINDOW=FIRST_POPUP&amp;HEIGHT=450&amp;WIDTH=450&amp;START_MAXIMIZED=FALSE&amp;VAR:CALENDAR=FIVEDAY&amp;VAR:SYMBOL=546239&amp;VAR:INDEX=0"}</definedName>
    <definedName name="_15959__FDSAUDITLINK__" hidden="1">{"fdsup://directions/FAT Viewer?action=UPDATE&amp;creator=factset&amp;DYN_ARGS=TRUE&amp;DOC_NAME=FAT:FQL_AUDITING_CLIENT_TEMPLATE.FAT&amp;display_string=Audit&amp;VAR:KEY=WJANYBYXYD&amp;VAR:QUERY=RkZfU0hMRFJTX0VRKEFOTiwwLCwsLEVVUik=&amp;WINDOW=FIRST_POPUP&amp;HEIGHT=450&amp;WIDTH=450&amp;START_MA","XIMIZED=FALSE&amp;VAR:CALENDAR=FIVEDAY&amp;VAR:SYMBOL=546239&amp;VAR:INDEX=0"}</definedName>
    <definedName name="_15960__FDSAUDITLINK__" hidden="1">{"fdsup://directions/FAT Viewer?action=UPDATE&amp;creator=factset&amp;DYN_ARGS=TRUE&amp;DOC_NAME=FAT:FQL_AUDITING_CLIENT_TEMPLATE.FAT&amp;display_string=Audit&amp;VAR:KEY=UXSBSHGFCF&amp;VAR:QUERY=RkZfRUJJVERBX0lCKEFOTiwyMDA3LCwsLFNFSyk=&amp;WINDOW=FIRST_POPUP&amp;HEIGHT=450&amp;WIDTH=450&amp;STAR","T_MAXIMIZED=FALSE&amp;VAR:CALENDAR=FIVEDAY&amp;VAR:SYMBOL=B0FLGQ&amp;VAR:INDEX=0"}</definedName>
    <definedName name="_15961__FDSAUDITLINK__" hidden="1">{"fdsup://directions/FAT Viewer?action=UPDATE&amp;creator=factset&amp;DYN_ARGS=TRUE&amp;DOC_NAME=FAT:FQL_AUDITING_CLIENT_TEMPLATE.FAT&amp;display_string=Audit&amp;VAR:KEY=CRWJEHIFAZ&amp;VAR:QUERY=RkZfRUJJVERBX0lCKEFOTiwyMDA4LCwsLFNFSyk=&amp;WINDOW=FIRST_POPUP&amp;HEIGHT=450&amp;WIDTH=450&amp;STAR","T_MAXIMIZED=FALSE&amp;VAR:CALENDAR=FIVEDAY&amp;VAR:SYMBOL=B0FLGQ&amp;VAR:INDEX=0"}</definedName>
    <definedName name="_15962__FDSAUDITLINK__" hidden="1">{"fdsup://directions/FAT Viewer?action=UPDATE&amp;creator=factset&amp;DYN_ARGS=TRUE&amp;DOC_NAME=FAT:FQL_AUDITING_CLIENT_TEMPLATE.FAT&amp;display_string=Audit&amp;VAR:KEY=CRUVILYNAR&amp;VAR:QUERY=RkZfRUJJVERBX0lCKEFOTiwyMDA5LCwsLFNFSyk=&amp;WINDOW=FIRST_POPUP&amp;HEIGHT=450&amp;WIDTH=450&amp;STAR","T_MAXIMIZED=FALSE&amp;VAR:CALENDAR=FIVEDAY&amp;VAR:SYMBOL=B0FLGQ&amp;VAR:INDEX=0"}</definedName>
    <definedName name="_15963__FDSAUDITLINK__" hidden="1">{"fdsup://directions/FAT Viewer?action=UPDATE&amp;creator=factset&amp;DYN_ARGS=TRUE&amp;DOC_NAME=FAT:FQL_AUDITING_CLIENT_TEMPLATE.FAT&amp;display_string=Audit&amp;VAR:KEY=CXGBMRMVYD&amp;VAR:QUERY=KEZGX0VCSVREQV9JQihBTk4sMjAxMCwsLCxTRUspQEVDQV9NRURfRUJJVERBKDIwMTAsNDA0MzUsLCwnQ1VSP","VNFSycsJ1dJTj0xMDAsUEVWPVknKSk=&amp;WINDOW=FIRST_POPUP&amp;HEIGHT=450&amp;WIDTH=450&amp;START_MAXIMIZED=FALSE&amp;VAR:CALENDAR=FIVEDAY&amp;VAR:SYMBOL=B0FLGQ&amp;VAR:INDEX=0"}</definedName>
    <definedName name="_15964__FDSAUDITLINK__" hidden="1">{"fdsup://directions/FAT Viewer?action=UPDATE&amp;creator=factset&amp;DYN_ARGS=TRUE&amp;DOC_NAME=FAT:FQL_AUDITING_CLIENT_TEMPLATE.FAT&amp;display_string=Audit&amp;VAR:KEY=UZMLQTYRYJ&amp;VAR:QUERY=KEZGX0VCSVREQV9JQihBTk4sMjAxMSwsLCxTRUspQEVDQV9NRURfRUJJVERBKDIwMTEsNDA0MzUsLCwnQ1VSP","VNFSycsJ1dJTj0xMDAsUEVWPVknKSk=&amp;WINDOW=FIRST_POPUP&amp;HEIGHT=450&amp;WIDTH=450&amp;START_MAXIMIZED=FALSE&amp;VAR:CALENDAR=FIVEDAY&amp;VAR:SYMBOL=B0FLGQ&amp;VAR:INDEX=0"}</definedName>
    <definedName name="_15965__FDSAUDITLINK__" hidden="1">{"fdsup://directions/FAT Viewer?action=UPDATE&amp;creator=factset&amp;DYN_ARGS=TRUE&amp;DOC_NAME=FAT:FQL_AUDITING_CLIENT_TEMPLATE.FAT&amp;display_string=Audit&amp;VAR:KEY=CDWVIVYVOT&amp;VAR:QUERY=KEZGX0VCSVREQV9JQihBTk4sMjAxMiwsLCxTRUspQEVDQV9NRURfRUJJVERBKDIwMTIsNDA0MzUsLCwnQ1VSP","VNFSycsJ1dJTj0xMDAsUEVWPVknKSk=&amp;WINDOW=FIRST_POPUP&amp;HEIGHT=450&amp;WIDTH=450&amp;START_MAXIMIZED=FALSE&amp;VAR:CALENDAR=FIVEDAY&amp;VAR:SYMBOL=B0FLGQ&amp;VAR:INDEX=0"}</definedName>
    <definedName name="_15966__FDSAUDITLINK__" hidden="1">{"fdsup://directions/FAT Viewer?action=UPDATE&amp;creator=factset&amp;DYN_ARGS=TRUE&amp;DOC_NAME=FAT:FQL_AUDITING_CLIENT_TEMPLATE.FAT&amp;display_string=Audit&amp;VAR:KEY=YVERCRQTYF&amp;VAR:QUERY=KEZGX0VCSVREQV9JQihBTk4sMjAxMywsLCxTRUspQEVDQV9NRURfRUJJVERBKDIwMTMsNDA0MzUsLCwnQ1VSP","VNFSycsJ1dJTj0xMDAsUEVWPVknKSk=&amp;WINDOW=FIRST_POPUP&amp;HEIGHT=450&amp;WIDTH=450&amp;START_MAXIMIZED=FALSE&amp;VAR:CALENDAR=FIVEDAY&amp;VAR:SYMBOL=B0FLGQ&amp;VAR:INDEX=0"}</definedName>
    <definedName name="_15967__FDSAUDITLINK__" hidden="1">{"fdsup://directions/FAT Viewer?action=UPDATE&amp;creator=factset&amp;DYN_ARGS=TRUE&amp;DOC_NAME=FAT:FQL_AUDITING_CLIENT_TEMPLATE.FAT&amp;display_string=Audit&amp;VAR:KEY=WHKJGZCVGX&amp;VAR:QUERY=RkZfRUJJVF9JQihBTk4sMjAwNywsLCxTRUspK0ZGX0FNT1JUX0NGKEFOTiwyMDA3LCwsLFNFSyk=&amp;WINDOW=F","IRST_POPUP&amp;HEIGHT=450&amp;WIDTH=450&amp;START_MAXIMIZED=FALSE&amp;VAR:CALENDAR=FIVEDAY&amp;VAR:SYMBOL=B0FLGQ&amp;VAR:INDEX=0"}</definedName>
    <definedName name="_15968__FDSAUDITLINK__" hidden="1">{"fdsup://directions/FAT Viewer?action=UPDATE&amp;creator=factset&amp;DYN_ARGS=TRUE&amp;DOC_NAME=FAT:FQL_AUDITING_CLIENT_TEMPLATE.FAT&amp;display_string=Audit&amp;VAR:KEY=INKLYBGHAZ&amp;VAR:QUERY=RkZfRUJJVF9JQihBTk4sMjAwOCwsLCxTRUspK0ZGX0FNT1JUX0NGKEFOTiwyMDA4LCwsLFNFSyk=&amp;WINDOW=F","IRST_POPUP&amp;HEIGHT=450&amp;WIDTH=450&amp;START_MAXIMIZED=FALSE&amp;VAR:CALENDAR=FIVEDAY&amp;VAR:SYMBOL=B0FLGQ&amp;VAR:INDEX=0"}</definedName>
    <definedName name="_15969__FDSAUDITLINK__" hidden="1">{"fdsup://directions/FAT Viewer?action=UPDATE&amp;creator=factset&amp;DYN_ARGS=TRUE&amp;DOC_NAME=FAT:FQL_AUDITING_CLIENT_TEMPLATE.FAT&amp;display_string=Audit&amp;VAR:KEY=ADALWJMDQD&amp;VAR:QUERY=RkZfRUJJVF9JQihBTk4sMjAwOSwsLCxTRUspK0ZGX0FNT1JUX0NGKEFOTiwyMDA5LCwsLFNFSyk=&amp;WINDOW=F","IRST_POPUP&amp;HEIGHT=450&amp;WIDTH=450&amp;START_MAXIMIZED=FALSE&amp;VAR:CALENDAR=FIVEDAY&amp;VAR:SYMBOL=B0FLGQ&amp;VAR:INDEX=0"}</definedName>
    <definedName name="_15970__FDSAUDITLINK__" hidden="1">{"fdsup://directions/FAT Viewer?action=UPDATE&amp;creator=factset&amp;DYN_ARGS=TRUE&amp;DOC_NAME=FAT:FQL_AUDITING_CLIENT_TEMPLATE.FAT&amp;display_string=Audit&amp;VAR:KEY=MJWTMNETCL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FLGQ&amp;VAR:INDEX=","0"}</definedName>
    <definedName name="_15971__FDSAUDITLINK__" hidden="1">{"fdsup://directions/FAT Viewer?action=UPDATE&amp;creator=factset&amp;DYN_ARGS=TRUE&amp;DOC_NAME=FAT:FQL_AUDITING_CLIENT_TEMPLATE.FAT&amp;display_string=Audit&amp;VAR:KEY=UPEVUNKNI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FLGQ&amp;VAR:INDEX=","0"}</definedName>
    <definedName name="_15972__FDSAUDITLINK__" hidden="1">{"fdsup://directions/FAT Viewer?action=UPDATE&amp;creator=factset&amp;DYN_ARGS=TRUE&amp;DOC_NAME=FAT:FQL_AUDITING_CLIENT_TEMPLATE.FAT&amp;display_string=Audit&amp;VAR:KEY=SVCNQFIBCN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FLGQ&amp;VAR:INDEX=","0"}</definedName>
    <definedName name="_15973__FDSAUDITLINK__" hidden="1">{"fdsup://directions/FAT Viewer?action=UPDATE&amp;creator=factset&amp;DYN_ARGS=TRUE&amp;DOC_NAME=FAT:FQL_AUDITING_CLIENT_TEMPLATE.FAT&amp;display_string=Audit&amp;VAR:KEY=AXUBONWXWJ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FLGQ&amp;VAR:INDEX=","0"}</definedName>
    <definedName name="_15974__FDSAUDITLINK__" hidden="1">{"fdsup://directions/FAT Viewer?action=UPDATE&amp;creator=factset&amp;DYN_ARGS=TRUE&amp;DOC_NAME=FAT:FQL_AUDITING_CLIENT_TEMPLATE.FAT&amp;display_string=Audit&amp;VAR:KEY=WFAPQPUDWN&amp;VAR:QUERY=RkZfRUJJVF9JQihBTk4sMjAwNywsLCxTRUsp&amp;WINDOW=FIRST_POPUP&amp;HEIGHT=450&amp;WIDTH=450&amp;START_MA","XIMIZED=FALSE&amp;VAR:CALENDAR=FIVEDAY&amp;VAR:SYMBOL=B0FLGQ&amp;VAR:INDEX=0"}</definedName>
    <definedName name="_15975__FDSAUDITLINK__" hidden="1">{"fdsup://directions/FAT Viewer?action=UPDATE&amp;creator=factset&amp;DYN_ARGS=TRUE&amp;DOC_NAME=FAT:FQL_AUDITING_CLIENT_TEMPLATE.FAT&amp;display_string=Audit&amp;VAR:KEY=MJMDYXUNKX&amp;VAR:QUERY=RkZfRUJJVF9JQihBTk4sMjAwOCwsLCxTRUsp&amp;WINDOW=FIRST_POPUP&amp;HEIGHT=450&amp;WIDTH=450&amp;START_MA","XIMIZED=FALSE&amp;VAR:CALENDAR=FIVEDAY&amp;VAR:SYMBOL=B0FLGQ&amp;VAR:INDEX=0"}</definedName>
    <definedName name="_15976__FDSAUDITLINK__" hidden="1">{"fdsup://directions/FAT Viewer?action=UPDATE&amp;creator=factset&amp;DYN_ARGS=TRUE&amp;DOC_NAME=FAT:FQL_AUDITING_CLIENT_TEMPLATE.FAT&amp;display_string=Audit&amp;VAR:KEY=ETWFYNAPMZ&amp;VAR:QUERY=RkZfRUJJVF9JQihBTk4sMjAwOSwsLCxTRUsp&amp;WINDOW=FIRST_POPUP&amp;HEIGHT=450&amp;WIDTH=450&amp;START_MA","XIMIZED=FALSE&amp;VAR:CALENDAR=FIVEDAY&amp;VAR:SYMBOL=B0FLGQ&amp;VAR:INDEX=0"}</definedName>
    <definedName name="_15977__FDSAUDITLINK__" hidden="1">{"fdsup://directions/FAT Viewer?action=UPDATE&amp;creator=factset&amp;DYN_ARGS=TRUE&amp;DOC_NAME=FAT:FQL_AUDITING_CLIENT_TEMPLATE.FAT&amp;display_string=Audit&amp;VAR:KEY=KDSTKRCFGX&amp;VAR:QUERY=KEZGX0VCSVRfSUIoQU5OLDIwMTAsLCwsU0VLKUBFQ0FfTUVEX0VCSVQoMjAxMCw0MDQzNSwsLCdDVVI9U0VLJ","ywnV0lOPTEwMCxQRVY9WScpKQ==&amp;WINDOW=FIRST_POPUP&amp;HEIGHT=450&amp;WIDTH=450&amp;START_MAXIMIZED=FALSE&amp;VAR:CALENDAR=FIVEDAY&amp;VAR:SYMBOL=B0FLGQ&amp;VAR:INDEX=0"}</definedName>
    <definedName name="_15978__FDSAUDITLINK__" hidden="1">{"fdsup://directions/FAT Viewer?action=UPDATE&amp;creator=factset&amp;DYN_ARGS=TRUE&amp;DOC_NAME=FAT:FQL_AUDITING_CLIENT_TEMPLATE.FAT&amp;display_string=Audit&amp;VAR:KEY=OJGJYPCZSL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15979__FDSAUDITLINK__" hidden="1">{"fdsup://directions/FAT Viewer?action=UPDATE&amp;creator=factset&amp;DYN_ARGS=TRUE&amp;DOC_NAME=FAT:FQL_AUDITING_CLIENT_TEMPLATE.FAT&amp;display_string=Audit&amp;VAR:KEY=WLQPCNEHAZ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15980__FDSAUDITLINK__" hidden="1">{"fdsup://directions/FAT Viewer?action=UPDATE&amp;creator=factset&amp;DYN_ARGS=TRUE&amp;DOC_NAME=FAT:FQL_AUDITING_CLIENT_TEMPLATE.FAT&amp;display_string=Audit&amp;VAR:KEY=CZEVUPKLCD&amp;VAR:QUERY=KEZGX0VCSVRfSUIoQU5OLDIwMTMsLCwsU0VLKUBFQ0FfTUVEX0VCSVQoMjAxMyw0MDQzNSwsLCdDVVI9U0VLJ","ywnV0lOPTEwMCxQRVY9WScpKQ==&amp;WINDOW=FIRST_POPUP&amp;HEIGHT=450&amp;WIDTH=450&amp;START_MAXIMIZED=FALSE&amp;VAR:CALENDAR=FIVEDAY&amp;VAR:SYMBOL=B0FLGQ&amp;VAR:INDEX=0"}</definedName>
    <definedName name="_15981__FDSAUDITLINK__" hidden="1">{"fdsup://directions/FAT Viewer?action=UPDATE&amp;creator=factset&amp;DYN_ARGS=TRUE&amp;DOC_NAME=FAT:FQL_AUDITING_CLIENT_TEMPLATE.FAT&amp;display_string=Audit&amp;VAR:KEY=KDSTKRCFGX&amp;VAR:QUERY=KEZGX0VCSVRfSUIoQU5OLDIwMTAsLCwsU0VLKUBFQ0FfTUVEX0VCSVQoMjAxMCw0MDQzNSwsLCdDVVI9U0VLJ","ywnV0lOPTEwMCxQRVY9WScpKQ==&amp;WINDOW=FIRST_POPUP&amp;HEIGHT=450&amp;WIDTH=450&amp;START_MAXIMIZED=FALSE&amp;VAR:CALENDAR=FIVEDAY&amp;VAR:SYMBOL=B0FLGQ&amp;VAR:INDEX=0"}</definedName>
    <definedName name="_15982__FDSAUDITLINK__" hidden="1">{"fdsup://directions/FAT Viewer?action=UPDATE&amp;creator=factset&amp;DYN_ARGS=TRUE&amp;DOC_NAME=FAT:FQL_AUDITING_CLIENT_TEMPLATE.FAT&amp;display_string=Audit&amp;VAR:KEY=OJGJYPCZSL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15983__FDSAUDITLINK__" hidden="1">{"fdsup://directions/FAT Viewer?action=UPDATE&amp;creator=factset&amp;DYN_ARGS=TRUE&amp;DOC_NAME=FAT:FQL_AUDITING_CLIENT_TEMPLATE.FAT&amp;display_string=Audit&amp;VAR:KEY=WLQPCNEHAZ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15984__FDSAUDITLINK__" hidden="1">{"fdsup://directions/FAT Viewer?action=UPDATE&amp;creator=factset&amp;DYN_ARGS=TRUE&amp;DOC_NAME=FAT:FQL_AUDITING_CLIENT_TEMPLATE.FAT&amp;display_string=Audit&amp;VAR:KEY=EHAVUPYZGH&amp;VAR:QUERY=KEZGX0NBUEVYKEFOTiwyMDEwLCwsLFNFSylARUNBX01FRF9DQVBFWCgyMDEwLDQwNDM1LCwsJ0NVUj1TRUsnL","CdXSU49MTAwLFBFVj1ZJykp&amp;WINDOW=FIRST_POPUP&amp;HEIGHT=450&amp;WIDTH=450&amp;START_MAXIMIZED=FALSE&amp;VAR:CALENDAR=FIVEDAY&amp;VAR:SYMBOL=B0XNLR&amp;VAR:INDEX=0"}</definedName>
    <definedName name="_15985__FDSAUDITLINK__" hidden="1">{"fdsup://directions/FAT Viewer?action=UPDATE&amp;creator=factset&amp;DYN_ARGS=TRUE&amp;DOC_NAME=FAT:FQL_AUDITING_CLIENT_TEMPLATE.FAT&amp;display_string=Audit&amp;VAR:KEY=QTGREFGJUP&amp;VAR:QUERY=KEZGX0NBUEVYKEFOTiwyMDExLCwsLFNFSylARUNBX01FRF9DQVBFWCgyMDExLDQwNDM1LCwsJ0NVUj1TRUsnL","CdXSU49MTAwLFBFVj1ZJykp&amp;WINDOW=FIRST_POPUP&amp;HEIGHT=450&amp;WIDTH=450&amp;START_MAXIMIZED=FALSE&amp;VAR:CALENDAR=FIVEDAY&amp;VAR:SYMBOL=B0XNLR&amp;VAR:INDEX=0"}</definedName>
    <definedName name="_15986__FDSAUDITLINK__" hidden="1">{"fdsup://directions/FAT Viewer?action=UPDATE&amp;creator=factset&amp;DYN_ARGS=TRUE&amp;DOC_NAME=FAT:FQL_AUDITING_CLIENT_TEMPLATE.FAT&amp;display_string=Audit&amp;VAR:KEY=CTIDIZWRWD&amp;VAR:QUERY=KEZGX0NBUEVYKEFOTiwyMDEyLCwsLFNFSylARUNBX01FRF9DQVBFWCgyMDEyLDQwNDM1LCwsJ0NVUj1TRUsnL","CdXSU49MTAwLFBFVj1ZJykp&amp;WINDOW=FIRST_POPUP&amp;HEIGHT=450&amp;WIDTH=450&amp;START_MAXIMIZED=FALSE&amp;VAR:CALENDAR=FIVEDAY&amp;VAR:SYMBOL=B0XNLR&amp;VAR:INDEX=0"}</definedName>
    <definedName name="_15987__FDSAUDITLINK__" hidden="1">{"fdsup://directions/FAT Viewer?action=UPDATE&amp;creator=factset&amp;DYN_ARGS=TRUE&amp;DOC_NAME=FAT:FQL_AUDITING_CLIENT_TEMPLATE.FAT&amp;display_string=Audit&amp;VAR:KEY=CDABIPGHIJ&amp;VAR:QUERY=KEZGX0NBUEVYKEFOTiwyMDEzLCwsLFNFSylARUNBX01FRF9DQVBFWCgyMDEzLDQwNDM1LCwsJ0NVUj1TRUsnL","CdXSU49MTAwLFBFVj1ZJykp&amp;WINDOW=FIRST_POPUP&amp;HEIGHT=450&amp;WIDTH=450&amp;START_MAXIMIZED=FALSE&amp;VAR:CALENDAR=FIVEDAY&amp;VAR:SYMBOL=B0XNLR&amp;VAR:INDEX=0"}</definedName>
    <definedName name="_15988__FDSAUDITLINK__" hidden="1">{"fdsup://Directions/FactSet Auditing Viewer?action=AUDIT_VALUE&amp;DB=129&amp;ID1=B0XNLR&amp;VALUEID=04831&amp;SDATE=2008&amp;PERIODTYPE=ANN_STD&amp;window=popup_no_bar&amp;width=385&amp;height=120&amp;START_MAXIMIZED=FALSE&amp;creator=factset&amp;display_string=Audit"}</definedName>
    <definedName name="_15989__FDSAUDITLINK__" hidden="1">{"fdsup://directions/FAT Viewer?action=UPDATE&amp;creator=factset&amp;DYN_ARGS=TRUE&amp;DOC_NAME=FAT:FQL_AUDITING_CLIENT_TEMPLATE.FAT&amp;display_string=Audit&amp;VAR:KEY=YZSBUBSDIR&amp;VAR:QUERY=KEZGX0VCSVREQV9JQihMVE1TLDAsLCwsU0VLKUBGRl9FQklUREFfSUIoTFRNU19TRU1JLDAsLCwsU0VLKSk=&amp;","WINDOW=FIRST_POPUP&amp;HEIGHT=450&amp;WIDTH=450&amp;START_MAXIMIZED=FALSE&amp;VAR:CALENDAR=FIVEDAY&amp;VAR:SYMBOL=B0XNLR&amp;VAR:INDEX=0"}</definedName>
    <definedName name="_15990__FDSAUDITLINK__" hidden="1">{"fdsup://directions/FAT Viewer?action=UPDATE&amp;creator=factset&amp;DYN_ARGS=TRUE&amp;DOC_NAME=FAT:FQL_AUDITING_CLIENT_TEMPLATE.FAT&amp;display_string=Audit&amp;VAR:KEY=QNANGVORCV&amp;VAR:QUERY=RkZfU0hMRFJTX0VRKEFOTiwwLCwsLFNFSyk=&amp;WINDOW=FIRST_POPUP&amp;HEIGHT=450&amp;WIDTH=450&amp;START_MA","XIMIZED=FALSE&amp;VAR:CALENDAR=FIVEDAY&amp;VAR:SYMBOL=B0XNLR&amp;VAR:INDEX=0"}</definedName>
    <definedName name="_15991__FDSAUDITLINK__" hidden="1">{"fdsup://Directions/FactSet Auditing Viewer?action=AUDIT_VALUE&amp;DB=129&amp;ID1=B0XNLR&amp;VALUEID=02999&amp;SDATE=2009&amp;PERIODTYPE=ANN_STD&amp;window=popup_no_bar&amp;width=385&amp;height=120&amp;START_MAXIMIZED=FALSE&amp;creator=factset&amp;display_string=Audit"}</definedName>
    <definedName name="_16__FDSAUDITLINK__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_17__FDSAUDITLINK__" hidden="1">{"fdsup://directions/FAT Viewer?action=UPDATE&amp;creator=factset&amp;DYN_ARGS=TRUE&amp;DOC_NAME=FAT:FQL_AUDITING_CLIENT_TEMPLATE.FAT&amp;display_string=Audit&amp;VAR:KEY=MZWXGDSRKT&amp;VAR:QUERY=KEZGX0VCSVRfSUIoQU5OLDIwMTAsLCwsKUBFQ0FfTUVEX0VCSVQoMjAxMCwsLCdDVVI9JywnV0lOPSxQRVY9J","ykp&amp;WINDOW=FIRST_POPUP&amp;HEIGHT=450&amp;WIDTH=450&amp;START_MAXIMIZED=FALSE&amp;VAR:CALENDAR=FIVEDAY&amp;VAR:INDEX=0"}</definedName>
    <definedName name="_18__FDSAUDITLINK__" hidden="1">{"fdsup://directions/FAT Viewer?action=UPDATE&amp;creator=factset&amp;DYN_ARGS=TRUE&amp;DOC_NAME=FAT:FQL_AUDITING_CLIENT_TEMPLATE.FAT&amp;display_string=Audit&amp;VAR:KEY=GPAXKJKZST&amp;VAR:QUERY=RkZfQ0FQRVgoQU5OLDIwMDksLCwsKQ==&amp;WINDOW=FIRST_POPUP&amp;HEIGHT=450&amp;WIDTH=450&amp;START_MAXIMI","ZED=FALSE&amp;VAR:CALENDAR=FIVEDAY&amp;VAR:INDEX=0"}</definedName>
    <definedName name="_18365__FDSAUDITLINK__" hidden="1">{"fdsup://directions/FAT Viewer?action=UPDATE&amp;creator=factset&amp;DYN_ARGS=TRUE&amp;DOC_NAME=FAT:FQL_AUDITING_CLIENT_TEMPLATE.FAT&amp;display_string=Audit&amp;VAR:KEY=SHCJORCZAV&amp;VAR:QUERY=KEZGX0VCSVREQV9JQihBTk4sMjAxMSwsLCxVU0QpQEVDQV9NRURfRUJJVERBKDIwMTEsNDA3MTYsLCwnQ1VSP","VVTRCcsJ1dJTj0xMDAsUEVWPVknKSk=&amp;WINDOW=FIRST_POPUP&amp;HEIGHT=450&amp;WIDTH=450&amp;START_MAXIMIZED=FALSE&amp;VAR:CALENDAR=FIVEDAY&amp;VAR:SYMBOL=43707610&amp;VAR:INDEX=0"}</definedName>
    <definedName name="_18366__FDSAUDITLINK__" hidden="1">{"fdsup://directions/FAT Viewer?action=UPDATE&amp;creator=factset&amp;DYN_ARGS=TRUE&amp;DOC_NAME=FAT:FQL_AUDITING_CLIENT_TEMPLATE.FAT&amp;display_string=Audit&amp;VAR:KEY=CBURMZMXWJ&amp;VAR:QUERY=KEZGX0NBUEVYKEFOTiwyMDA5LCwsLFNFSylARUNBX01FRF9DQVBFWCgyMDA5LDQwNzE2LCwsJ0NVUj1TRUsnL","CdXSU49MTAwLFBFVj1ZJykp&amp;WINDOW=FIRST_POPUP&amp;HEIGHT=450&amp;WIDTH=450&amp;START_MAXIMIZED=FALSE&amp;VAR:CALENDAR=FIVEDAY&amp;VAR:SYMBOL=B033YF&amp;VAR:INDEX=0"}</definedName>
    <definedName name="_19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0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1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2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219__FDSAUDITLINK__" hidden="1">{"fdsup://directions/FAT Viewer?action=UPDATE&amp;creator=factset&amp;DYN_ARGS=TRUE&amp;DOC_NAME=FAT:FQL_AUDITING_CLIENT_TEMPLATE.FAT&amp;display_string=Audit&amp;VAR:KEY=CRANOROXQD&amp;VAR:QUERY=RkZfQ0FQRVgoQ0FMLDIwMDcp&amp;WINDOW=FIRST_POPUP&amp;HEIGHT=450&amp;WIDTH=450&amp;START_MAXIMIZED=FALS","E&amp;VAR:CALENDAR=FIVEDAY&amp;VAR:SYMBOL=454047&amp;VAR:INDEX=0"}</definedName>
    <definedName name="_2220__FDSAUDITLINK__" hidden="1">{"fdsup://directions/FAT Viewer?action=UPDATE&amp;creator=factset&amp;DYN_ARGS=TRUE&amp;DOC_NAME=FAT:FQL_AUDITING_CLIENT_TEMPLATE.FAT&amp;display_string=Audit&amp;VAR:KEY=QLUTQLCLGJ&amp;VAR:QUERY=RkZfTkVUX0lOQyhDQUwsMjAwNyk=&amp;WINDOW=FIRST_POPUP&amp;HEIGHT=450&amp;WIDTH=450&amp;START_MAXIMIZED=","FALSE&amp;VAR:CALENDAR=FIVEDAY&amp;VAR:SYMBOL=454047&amp;VAR:INDEX=0"}</definedName>
    <definedName name="_2221__FDSAUDITLINK__" hidden="1">{"fdsup://directions/FAT Viewer?action=UPDATE&amp;creator=factset&amp;DYN_ARGS=TRUE&amp;DOC_NAME=FAT:FQL_AUDITING_CLIENT_TEMPLATE.FAT&amp;display_string=Audit&amp;VAR:KEY=EZGTCLSBAD&amp;VAR:QUERY=RkZfRUJJVF9JQihDQUwsMjAwNyk=&amp;WINDOW=FIRST_POPUP&amp;HEIGHT=450&amp;WIDTH=450&amp;START_MAXIMIZED=","FALSE&amp;VAR:CALENDAR=FIVEDAY&amp;VAR:SYMBOL=454047&amp;VAR:INDEX=0"}</definedName>
    <definedName name="_2222__FDSAUDITLINK__" hidden="1">{"fdsup://directions/FAT Viewer?action=UPDATE&amp;creator=factset&amp;DYN_ARGS=TRUE&amp;DOC_NAME=FAT:FQL_AUDITING_CLIENT_TEMPLATE.FAT&amp;display_string=Audit&amp;VAR:KEY=YJKTCVWVCX&amp;VAR:QUERY=RkZfRUJJVF9JQihDQUwsMjAwNykrRkZfQU1PUlRfQ0YoQ0FMLDIwMDcp&amp;WINDOW=FIRST_POPUP&amp;HEIGHT=45","0&amp;WIDTH=450&amp;START_MAXIMIZED=FALSE&amp;VAR:CALENDAR=FIVEDAY&amp;VAR:SYMBOL=454047&amp;VAR:INDEX=0"}</definedName>
    <definedName name="_2223__FDSAUDITLINK__" hidden="1">{"fdsup://directions/FAT Viewer?action=UPDATE&amp;creator=factset&amp;DYN_ARGS=TRUE&amp;DOC_NAME=FAT:FQL_AUDITING_CLIENT_TEMPLATE.FAT&amp;display_string=Audit&amp;VAR:KEY=QFSBUPINSV&amp;VAR:QUERY=RkZfQ0FQRVgoQU5OLDIwMDcp&amp;WINDOW=FIRST_POPUP&amp;HEIGHT=450&amp;WIDTH=450&amp;START_MAXIMIZED=FALS","E&amp;VAR:CALENDAR=FIVEDAY&amp;VAR:SYMBOL=622010&amp;VAR:INDEX=0"}</definedName>
    <definedName name="_2224__FDSAUDITLINK__" hidden="1">{"fdsup://directions/FAT Viewer?action=UPDATE&amp;creator=factset&amp;DYN_ARGS=TRUE&amp;DOC_NAME=FAT:FQL_AUDITING_CLIENT_TEMPLATE.FAT&amp;display_string=Audit&amp;VAR:KEY=WFYHQNYPOR&amp;VAR:QUERY=KEZGX05FVF9JTkMoQU5OLDIwMTMpQEVDQV9NRURfTkVUKDIwMTMsNDA0MDMsLCwnV0lOPTYwLFBFVj1ZJykp&amp;","WINDOW=FIRST_POPUP&amp;HEIGHT=450&amp;WIDTH=450&amp;START_MAXIMIZED=FALSE&amp;VAR:CALENDAR=FIVEDAY&amp;VAR:SYMBOL=622010&amp;VAR:INDEX=0"}</definedName>
    <definedName name="_2225__FDSAUDITLINK__" hidden="1">{"fdsup://Directions/FactSet Auditing Viewer?action=AUDIT_VALUE&amp;DB=129&amp;ID1=622010&amp;VALUEID=04831&amp;SDATE=2007&amp;PERIODTYPE=ANN_STD&amp;window=popup_no_bar&amp;width=385&amp;height=120&amp;START_MAXIMIZED=FALSE&amp;creator=factset&amp;display_string=Audit"}</definedName>
    <definedName name="_2226__FDSAUDITLINK__" hidden="1">{"fdsup://directions/FAT Viewer?action=UPDATE&amp;creator=factset&amp;DYN_ARGS=TRUE&amp;DOC_NAME=FAT:FQL_AUDITING_CLIENT_TEMPLATE.FAT&amp;display_string=Audit&amp;VAR:KEY=MRELINIDUN&amp;VAR:QUERY=RkZfRUJJVERBX0lCKENBTCwyMDA3KQ==&amp;WINDOW=FIRST_POPUP&amp;HEIGHT=450&amp;WIDTH=450&amp;START_MAXIMI","ZED=FALSE&amp;VAR:CALENDAR=FIVEDAY&amp;VAR:SYMBOL=454047&amp;VAR:INDEX=0"}</definedName>
    <definedName name="_2258__FDSAUDITLINK__" hidden="1">{"fdsup://directions/FAT Viewer?action=UPDATE&amp;creator=factset&amp;DYN_ARGS=TRUE&amp;DOC_NAME=FAT:FQL_AUDITING_CLIENT_TEMPLATE.FAT&amp;display_string=Audit&amp;VAR:KEY=MZQFCFQFYL&amp;VAR:QUERY=KEZGX0VCSVRfSUIoQU5OLDIwMTIpQEVDQV9NRURfRUJJVCgyMDEyLDQwNDAzLCwsJ1dJTj02MCxQRVY9WScpK","Q==&amp;WINDOW=FIRST_POPUP&amp;HEIGHT=450&amp;WIDTH=450&amp;START_MAXIMIZED=FALSE&amp;VAR:CALENDAR=FIVEDAY&amp;VAR:SYMBOL=B28QWN&amp;VAR:INDEX=0"}</definedName>
    <definedName name="_2269__FDSAUDITLINK__" hidden="1">{"fdsup://directions/FAT Viewer?action=UPDATE&amp;creator=factset&amp;DYN_ARGS=TRUE&amp;DOC_NAME=FAT:FQL_AUDITING_CLIENT_TEMPLATE.FAT&amp;display_string=Audit&amp;VAR:KEY=ANIZANCLSZ&amp;VAR:QUERY=KEZGX0VCSVREQV9JQihBTk4sMjAxMylARUNBX01FRF9FQklUREEoMjAxMyw0MDQwMywsLCdXSU49NjAsUEVWP","VknKSk=&amp;WINDOW=FIRST_POPUP&amp;HEIGHT=450&amp;WIDTH=450&amp;START_MAXIMIZED=FALSE&amp;VAR:CALENDAR=FIVEDAY&amp;VAR:SYMBOL=548552&amp;VAR:INDEX=0"}</definedName>
    <definedName name="_2270__FDSAUDITLINK__" hidden="1">{"fdsup://directions/FAT Viewer?action=UPDATE&amp;creator=factset&amp;DYN_ARGS=TRUE&amp;DOC_NAME=FAT:FQL_AUDITING_CLIENT_TEMPLATE.FAT&amp;display_string=Audit&amp;VAR:KEY=ANIZANCLSZ&amp;VAR:QUERY=KEZGX0VCSVREQV9JQihBTk4sMjAxMylARUNBX01FRF9FQklUREEoMjAxMyw0MDQwMywsLCdXSU49NjAsUEVWP","VknKSk=&amp;WINDOW=FIRST_POPUP&amp;HEIGHT=450&amp;WIDTH=450&amp;START_MAXIMIZED=FALSE&amp;VAR:CALENDAR=FIVEDAY&amp;VAR:SYMBOL=548552&amp;VAR:INDEX=0"}</definedName>
    <definedName name="_2271__FDSAUDITLINK__" hidden="1">{"fdsup://directions/FAT Viewer?action=UPDATE&amp;creator=factset&amp;DYN_ARGS=TRUE&amp;DOC_NAME=FAT:FQL_AUDITING_CLIENT_TEMPLATE.FAT&amp;display_string=Audit&amp;VAR:KEY=STQZITCVER&amp;VAR:QUERY=RkZfRUJJVF9JQihBTk4sMjAwNykrRkZfQU1PUlRfQ0YoQU5OLDIwMDcp&amp;WINDOW=FIRST_POPUP&amp;HEIGHT=45","0&amp;WIDTH=450&amp;START_MAXIMIZED=FALSE&amp;VAR:CALENDAR=FIVEDAY&amp;VAR:SYMBOL=548552&amp;VAR:INDEX=0"}</definedName>
    <definedName name="_2272__FDSAUDITLINK__" hidden="1">{"fdsup://directions/FAT Viewer?action=UPDATE&amp;creator=factset&amp;DYN_ARGS=TRUE&amp;DOC_NAME=FAT:FQL_AUDITING_CLIENT_TEMPLATE.FAT&amp;display_string=Audit&amp;VAR:KEY=OHEHGBWJUB&amp;VAR:QUERY=RkZfRUJJVF9JQihBTk4sMjAwOCkrRkZfQU1PUlRfQ0YoQU5OLDIwMDgp&amp;WINDOW=FIRST_POPUP&amp;HEIGHT=45","0&amp;WIDTH=450&amp;START_MAXIMIZED=FALSE&amp;VAR:CALENDAR=FIVEDAY&amp;VAR:SYMBOL=548552&amp;VAR:INDEX=0"}</definedName>
    <definedName name="_2273__FDSAUDITLINK__" hidden="1">{"fdsup://directions/FAT Viewer?action=UPDATE&amp;creator=factset&amp;DYN_ARGS=TRUE&amp;DOC_NAME=FAT:FQL_AUDITING_CLIENT_TEMPLATE.FAT&amp;display_string=Audit&amp;VAR:KEY=QTKPCTAVET&amp;VAR:QUERY=RkZfRUJJVF9JQihBTk4sMjAwOSkrRkZfQU1PUlRfQ0YoQU5OLDIwMDkp&amp;WINDOW=FIRST_POPUP&amp;HEIGHT=45","0&amp;WIDTH=450&amp;START_MAXIMIZED=FALSE&amp;VAR:CALENDAR=FIVEDAY&amp;VAR:SYMBOL=548552&amp;VAR:INDEX=0"}</definedName>
    <definedName name="_2274__FDSAUDITLINK__" hidden="1">{"fdsup://directions/FAT Viewer?action=UPDATE&amp;creator=factset&amp;DYN_ARGS=TRUE&amp;DOC_NAME=FAT:FQL_AUDITING_CLIENT_TEMPLATE.FAT&amp;display_string=Audit&amp;VAR:KEY=WTMPETUZQH&amp;VAR:QUERY=KChGRl9FQklUX0lCKEFOTiwyMDEwKStGRl9BTU9SVF9DRihBTk4sMjAxMCkpQChFQ0FfTUVEX0VCSVQoMjAxM","Cw0MDQwMywsLCdXSU49NjAsUEVWPVknKStaQVYoRUNBX01FRF9HVygyMDEwLDQwNDAzLCwsJ1dJTj02MCxQRVY9WScpKSkp&amp;WINDOW=FIRST_POPUP&amp;HEIGHT=450&amp;WIDTH=450&amp;START_MAXIMIZED=FALSE&amp;VAR:CALENDAR=FIVEDAY&amp;VAR:SYMBOL=548552&amp;VAR:INDEX=0"}</definedName>
    <definedName name="_2275__FDSAUDITLINK__" hidden="1">{"fdsup://directions/FAT Viewer?action=UPDATE&amp;creator=factset&amp;DYN_ARGS=TRUE&amp;DOC_NAME=FAT:FQL_AUDITING_CLIENT_TEMPLATE.FAT&amp;display_string=Audit&amp;VAR:KEY=GBOBCDGDGZ&amp;VAR:QUERY=KChGRl9FQklUX0lCKEFOTiwyMDExKStGRl9BTU9SVF9DRihBTk4sMjAxMSkpQChFQ0FfTUVEX0VCSVQoMjAxM","Sw0MDQwMywsLCdXSU49NjAsUEVWPVknKStaQVYoRUNBX01FRF9HVygyMDExLDQwNDAzLCwsJ1dJTj02MCxQRVY9WScpKSkp&amp;WINDOW=FIRST_POPUP&amp;HEIGHT=450&amp;WIDTH=450&amp;START_MAXIMIZED=FALSE&amp;VAR:CALENDAR=FIVEDAY&amp;VAR:SYMBOL=548552&amp;VAR:INDEX=0"}</definedName>
    <definedName name="_2276__FDSAUDITLINK__" hidden="1">{"fdsup://directions/FAT Viewer?action=UPDATE&amp;creator=factset&amp;DYN_ARGS=TRUE&amp;DOC_NAME=FAT:FQL_AUDITING_CLIENT_TEMPLATE.FAT&amp;display_string=Audit&amp;VAR:KEY=OXSJYBWPOV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FIVEDAY&amp;VAR:SYMBOL=548552&amp;VAR:INDEX=0"}</definedName>
    <definedName name="_2277__FDSAUDITLINK__" hidden="1">{"fdsup://directions/FAT Viewer?action=UPDATE&amp;creator=factset&amp;DYN_ARGS=TRUE&amp;DOC_NAME=FAT:FQL_AUDITING_CLIENT_TEMPLATE.FAT&amp;display_string=Audit&amp;VAR:KEY=EXSDIJYXKN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FIVEDAY&amp;VAR:SYMBOL=548552&amp;VAR:INDEX=0"}</definedName>
    <definedName name="_2278__FDSAUDITLINK__" hidden="1">{"fdsup://directions/FAT Viewer?action=UPDATE&amp;creator=factset&amp;DYN_ARGS=TRUE&amp;DOC_NAME=FAT:FQL_AUDITING_CLIENT_TEMPLATE.FAT&amp;display_string=Audit&amp;VAR:KEY=GRYHQBCRUV&amp;VAR:QUERY=RkZfRUJJVF9JQihBTk4sMjAwNyk=&amp;WINDOW=FIRST_POPUP&amp;HEIGHT=450&amp;WIDTH=450&amp;START_MAXIMIZED=","FALSE&amp;VAR:CALENDAR=FIVEDAY&amp;VAR:SYMBOL=548552&amp;VAR:INDEX=0"}</definedName>
    <definedName name="_2279__FDSAUDITLINK__" hidden="1">{"fdsup://directions/FAT Viewer?action=UPDATE&amp;creator=factset&amp;DYN_ARGS=TRUE&amp;DOC_NAME=FAT:FQL_AUDITING_CLIENT_TEMPLATE.FAT&amp;display_string=Audit&amp;VAR:KEY=SRWNGXGBMP&amp;VAR:QUERY=RkZfRUJJVF9JQihBTk4sMjAwOCk=&amp;WINDOW=FIRST_POPUP&amp;HEIGHT=450&amp;WIDTH=450&amp;START_MAXIMIZED=","FALSE&amp;VAR:CALENDAR=FIVEDAY&amp;VAR:SYMBOL=548552&amp;VAR:INDEX=0"}</definedName>
    <definedName name="_2280__FDSAUDITLINK__" hidden="1">{"fdsup://directions/FAT Viewer?action=UPDATE&amp;creator=factset&amp;DYN_ARGS=TRUE&amp;DOC_NAME=FAT:FQL_AUDITING_CLIENT_TEMPLATE.FAT&amp;display_string=Audit&amp;VAR:KEY=GXKJUHGZSJ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FIVEDAY&amp;VAR:SYMBOL=548552&amp;VAR:INDEX=0"}</definedName>
    <definedName name="_2281__FDSAUDITLINK__" hidden="1">{"fdsup://directions/FAT Viewer?action=UPDATE&amp;creator=factset&amp;DYN_ARGS=TRUE&amp;DOC_NAME=FAT:FQL_AUDITING_CLIENT_TEMPLATE.FAT&amp;display_string=Audit&amp;VAR:KEY=SFOJKHYXSD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FIVEDAY&amp;VAR:SYMBOL=548552&amp;VAR:INDEX=0"}</definedName>
    <definedName name="_2282__FDSAUDITLINK__" hidden="1">{"fdsup://directions/FAT Viewer?action=UPDATE&amp;creator=factset&amp;DYN_ARGS=TRUE&amp;DOC_NAME=FAT:FQL_AUDITING_CLIENT_TEMPLATE.FAT&amp;display_string=Audit&amp;VAR:KEY=QDCHINWJIR&amp;VAR:QUERY=KEZGX0VCSVRfSUIoQU5OLDIwMTEpQEVDQV9NRURfRUJJVCgyMDExLDQwNDAzLCwsJ1dJTj02MCxQRVY9WScpK","Q==&amp;WINDOW=FIRST_POPUP&amp;HEIGHT=450&amp;WIDTH=450&amp;START_MAXIMIZED=FALSE&amp;VAR:CALENDAR=FIVEDAY&amp;VAR:SYMBOL=548552&amp;VAR:INDEX=0"}</definedName>
    <definedName name="_2283__FDSAUDITLINK__" hidden="1">{"fdsup://directions/FAT Viewer?action=UPDATE&amp;creator=factset&amp;DYN_ARGS=TRUE&amp;DOC_NAME=FAT:FQL_AUDITING_CLIENT_TEMPLATE.FAT&amp;display_string=Audit&amp;VAR:KEY=ETWLQJGPIH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284__FDSAUDITLINK__" hidden="1">{"fdsup://directions/FAT Viewer?action=UPDATE&amp;creator=factset&amp;DYN_ARGS=TRUE&amp;DOC_NAME=FAT:FQL_AUDITING_CLIENT_TEMPLATE.FAT&amp;display_string=Audit&amp;VAR:KEY=ANYNKLOZAZ&amp;VAR:QUERY=KEZGX0VCSVRfSUIoQU5OLDIwMTMpQEVDQV9NRURfRUJJVCgyMDEzLDQwNDAzLCwsJ1dJTj02MCxQRVY9WScpK","Q==&amp;WINDOW=FIRST_POPUP&amp;HEIGHT=450&amp;WIDTH=450&amp;START_MAXIMIZED=FALSE&amp;VAR:CALENDAR=FIVEDAY&amp;VAR:SYMBOL=548552&amp;VAR:INDEX=0"}</definedName>
    <definedName name="_2285__FDSAUDITLINK__" hidden="1">{"fdsup://Directions/FactSet Auditing Viewer?action=AUDIT_VALUE&amp;DB=129&amp;ID1=548552&amp;VALUEID=01250&amp;SDATE=2008&amp;PERIODTYPE=ANN_STD&amp;window=popup_no_bar&amp;width=385&amp;height=120&amp;START_MAXIMIZED=FALSE&amp;creator=factset&amp;display_string=Audit"}</definedName>
    <definedName name="_2286__FDSAUDITLINK__" hidden="1">{"fdsup://Directions/FactSet Auditing Viewer?action=AUDIT_VALUE&amp;DB=129&amp;ID1=548552&amp;VALUEID=01250&amp;SDATE=2009&amp;PERIODTYPE=ANN_STD&amp;window=popup_no_bar&amp;width=385&amp;height=120&amp;START_MAXIMIZED=FALSE&amp;creator=factset&amp;display_string=Audit"}</definedName>
    <definedName name="_2287__FDSAUDITLINK__" hidden="1">{"fdsup://directions/FAT Viewer?action=UPDATE&amp;creator=factset&amp;DYN_ARGS=TRUE&amp;DOC_NAME=FAT:FQL_AUDITING_CLIENT_TEMPLATE.FAT&amp;display_string=Audit&amp;VAR:KEY=EFSVWLKBMB&amp;VAR:QUERY=RkZfRUJJVF9JQihBTk4sMjAwNyk=&amp;WINDOW=FIRST_POPUP&amp;HEIGHT=450&amp;WIDTH=450&amp;START_MAXIMIZED=","FALSE&amp;VAR:CALENDAR=FIVEDAY&amp;VAR:SYMBOL=548552&amp;VAR:INDEX=0"}</definedName>
    <definedName name="_2288__FDSAUDITLINK__" hidden="1">{"fdsup://directions/FAT Viewer?action=UPDATE&amp;creator=factset&amp;DYN_ARGS=TRUE&amp;DOC_NAME=FAT:FQL_AUDITING_CLIENT_TEMPLATE.FAT&amp;display_string=Audit&amp;VAR:KEY=WJCPUXABMJ&amp;VAR:QUERY=RkZfRUJJVF9JQihBTk4sMjAwOCk=&amp;WINDOW=FIRST_POPUP&amp;HEIGHT=450&amp;WIDTH=450&amp;START_MAXIMIZED=","FALSE&amp;VAR:CALENDAR=FIVEDAY&amp;VAR:SYMBOL=548552&amp;VAR:INDEX=0"}</definedName>
    <definedName name="_2289__FDSAUDITLINK__" hidden="1">{"fdsup://directions/FAT Viewer?action=UPDATE&amp;creator=factset&amp;DYN_ARGS=TRUE&amp;DOC_NAME=FAT:FQL_AUDITING_CLIENT_TEMPLATE.FAT&amp;display_string=Audit&amp;VAR:KEY=ETWLQJGPIH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290__FDSAUDITLINK__" hidden="1">{"fdsup://directions/FAT Viewer?action=UPDATE&amp;creator=factset&amp;DYN_ARGS=TRUE&amp;DOC_NAME=FAT:FQL_AUDITING_CLIENT_TEMPLATE.FAT&amp;display_string=Audit&amp;VAR:KEY=ANYNKLOZAZ&amp;VAR:QUERY=KEZGX0VCSVRfSUIoQU5OLDIwMTMpQEVDQV9NRURfRUJJVCgyMDEzLDQwNDAzLCwsJ1dJTj02MCxQRVY9WScpK","Q==&amp;WINDOW=FIRST_POPUP&amp;HEIGHT=450&amp;WIDTH=450&amp;START_MAXIMIZED=FALSE&amp;VAR:CALENDAR=FIVEDAY&amp;VAR:SYMBOL=548552&amp;VAR:INDEX=0"}</definedName>
    <definedName name="_2291__FDSAUDITLINK__" hidden="1">{"fdsup://directions/FAT Viewer?action=UPDATE&amp;creator=factset&amp;DYN_ARGS=TRUE&amp;DOC_NAME=FAT:FQL_AUDITING_CLIENT_TEMPLATE.FAT&amp;display_string=Audit&amp;VAR:KEY=GTOBUJWXIV&amp;VAR:QUERY=RkZfTkVUX0lOQyhBTk4sMjAwNyk=&amp;WINDOW=FIRST_POPUP&amp;HEIGHT=450&amp;WIDTH=450&amp;START_MAXIMIZED=","FALSE&amp;VAR:CALENDAR=FIVEDAY&amp;VAR:SYMBOL=548552&amp;VAR:INDEX=0"}</definedName>
    <definedName name="_2292__FDSAUDITLINK__" hidden="1">{"fdsup://directions/FAT Viewer?action=UPDATE&amp;creator=factset&amp;DYN_ARGS=TRUE&amp;DOC_NAME=FAT:FQL_AUDITING_CLIENT_TEMPLATE.FAT&amp;display_string=Audit&amp;VAR:KEY=MTEFKXWRSV&amp;VAR:QUERY=RkZfTkVUX0lOQyhBTk4sMjAwOCk=&amp;WINDOW=FIRST_POPUP&amp;HEIGHT=450&amp;WIDTH=450&amp;START_MAXIMIZED=","FALSE&amp;VAR:CALENDAR=FIVEDAY&amp;VAR:SYMBOL=548552&amp;VAR:INDEX=0"}</definedName>
    <definedName name="_2293__FDSAUDITLINK__" hidden="1">{"fdsup://directions/FAT Viewer?action=UPDATE&amp;creator=factset&amp;DYN_ARGS=TRUE&amp;DOC_NAME=FAT:FQL_AUDITING_CLIENT_TEMPLATE.FAT&amp;display_string=Audit&amp;VAR:KEY=EFSLMZGVEP&amp;VAR:QUERY=KEZGX0VCSVRfSUIoQU5OLDIwMDkpQEVDQV9NRURfRUJJVCgyMDA5LDQwNDAzLCwsJ1dJTj02MCxQRVY9WScpK","Q==&amp;WINDOW=FIRST_POPUP&amp;HEIGHT=450&amp;WIDTH=450&amp;START_MAXIMIZED=FALSE&amp;VAR:CALENDAR=FIVEDAY&amp;VAR:SYMBOL=548552&amp;VAR:INDEX=0"}</definedName>
    <definedName name="_2294__FDSAUDITLINK__" hidden="1">{"fdsup://directions/FAT Viewer?action=UPDATE&amp;creator=factset&amp;DYN_ARGS=TRUE&amp;DOC_NAME=FAT:FQL_AUDITING_CLIENT_TEMPLATE.FAT&amp;display_string=Audit&amp;VAR:KEY=AFQJCPIXYF&amp;VAR:QUERY=KEZGX0VCSVRfSUIoQU5OLDIwMTApQEVDQV9NRURfRUJJVCgyMDEwLDQwNDAzLCwsJ1dJTj02MCxQRVY9WScpK","Q==&amp;WINDOW=FIRST_POPUP&amp;HEIGHT=450&amp;WIDTH=450&amp;START_MAXIMIZED=FALSE&amp;VAR:CALENDAR=FIVEDAY&amp;VAR:SYMBOL=548552&amp;VAR:INDEX=0"}</definedName>
    <definedName name="_2295__FDSAUDITLINK__" hidden="1">{"fdsup://directions/FAT Viewer?action=UPDATE&amp;creator=factset&amp;DYN_ARGS=TRUE&amp;DOC_NAME=FAT:FQL_AUDITING_CLIENT_TEMPLATE.FAT&amp;display_string=Audit&amp;VAR:KEY=IPGFENWVYD&amp;VAR:QUERY=KEZGX05FVF9JTkMoQU5OLDIwMTEpQEVDQV9NRURfTkVUKDIwMTEsNDA0MDMsLCwnV0lOPTYwLFBFVj1ZJykp&amp;","WINDOW=FIRST_POPUP&amp;HEIGHT=450&amp;WIDTH=450&amp;START_MAXIMIZED=FALSE&amp;VAR:CALENDAR=FIVEDAY&amp;VAR:SYMBOL=548552&amp;VAR:INDEX=0"}</definedName>
    <definedName name="_2296__FDSAUDITLINK__" hidden="1">{"fdsup://directions/FAT Viewer?action=UPDATE&amp;creator=factset&amp;DYN_ARGS=TRUE&amp;DOC_NAME=FAT:FQL_AUDITING_CLIENT_TEMPLATE.FAT&amp;display_string=Audit&amp;VAR:KEY=AJADMBMJIZ&amp;VAR:QUERY=KEZGX05FVF9JTkMoQU5OLDIwMTIpQEVDQV9NRURfTkVUKDIwMTIsNDA0MDMsLCwnV0lOPTYwLFBFVj1ZJykp&amp;","WINDOW=FIRST_POPUP&amp;HEIGHT=450&amp;WIDTH=450&amp;START_MAXIMIZED=FALSE&amp;VAR:CALENDAR=FIVEDAY&amp;VAR:SYMBOL=548552&amp;VAR:INDEX=0"}</definedName>
    <definedName name="_2297__FDSAUDITLINK__" hidden="1">{"fdsup://directions/FAT Viewer?action=UPDATE&amp;creator=factset&amp;DYN_ARGS=TRUE&amp;DOC_NAME=FAT:FQL_AUDITING_CLIENT_TEMPLATE.FAT&amp;display_string=Audit&amp;VAR:KEY=QBCVWPSVSL&amp;VAR:QUERY=KEZGX05FVF9JTkMoQU5OLDIwMTMpQEVDQV9NRURfTkVUKDIwMTMsNDA0MDMsLCwnV0lOPTYwLFBFVj1ZJykp&amp;","WINDOW=FIRST_POPUP&amp;HEIGHT=450&amp;WIDTH=450&amp;START_MAXIMIZED=FALSE&amp;VAR:CALENDAR=FIVEDAY&amp;VAR:SYMBOL=548552&amp;VAR:INDEX=0"}</definedName>
    <definedName name="_2298__FDSAUDITLINK__" hidden="1">{"fdsup://directions/FAT Viewer?action=UPDATE&amp;creator=factset&amp;DYN_ARGS=TRUE&amp;DOC_NAME=FAT:FQL_AUDITING_CLIENT_TEMPLATE.FAT&amp;display_string=Audit&amp;VAR:KEY=SJQVCVWPWT&amp;VAR:QUERY=RkZfQ0FQRVgoQU5OLDIwMDcp&amp;WINDOW=FIRST_POPUP&amp;HEIGHT=450&amp;WIDTH=450&amp;START_MAXIMIZED=FALS","E&amp;VAR:CALENDAR=FIVEDAY&amp;VAR:SYMBOL=548552&amp;VAR:INDEX=0"}</definedName>
    <definedName name="_2299__FDSAUDITLINK__" hidden="1">{"fdsup://directions/FAT Viewer?action=UPDATE&amp;creator=factset&amp;DYN_ARGS=TRUE&amp;DOC_NAME=FAT:FQL_AUDITING_CLIENT_TEMPLATE.FAT&amp;display_string=Audit&amp;VAR:KEY=AHMRSFEBOZ&amp;VAR:QUERY=RkZfQ0FQRVgoQU5OLDIwMDgp&amp;WINDOW=FIRST_POPUP&amp;HEIGHT=450&amp;WIDTH=450&amp;START_MAXIMIZED=FALS","E&amp;VAR:CALENDAR=FIVEDAY&amp;VAR:SYMBOL=548552&amp;VAR:INDEX=0"}</definedName>
    <definedName name="_23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300__FDSAUDITLINK__" hidden="1">{"fdsup://directions/FAT Viewer?action=UPDATE&amp;creator=factset&amp;DYN_ARGS=TRUE&amp;DOC_NAME=FAT:FQL_AUDITING_CLIENT_TEMPLATE.FAT&amp;display_string=Audit&amp;VAR:KEY=KTMLUZANQB&amp;VAR:QUERY=KEZGX0VCSVRfSUIoQU5OLDIwMTEpQEVDQV9NRURfRUJJVCgyMDExLDQwNDAzLCwsJ1dJTj02MCxQRVY9WScpK","Q==&amp;WINDOW=FIRST_POPUP&amp;HEIGHT=450&amp;WIDTH=450&amp;START_MAXIMIZED=FALSE&amp;VAR:CALENDAR=FIVEDAY&amp;VAR:SYMBOL=548552&amp;VAR:INDEX=0"}</definedName>
    <definedName name="_2301__FDSAUDITLINK__" hidden="1">{"fdsup://directions/FAT Viewer?action=UPDATE&amp;creator=factset&amp;DYN_ARGS=TRUE&amp;DOC_NAME=FAT:FQL_AUDITING_CLIENT_TEMPLATE.FAT&amp;display_string=Audit&amp;VAR:KEY=YVCTOVEJML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302__FDSAUDITLINK__" hidden="1">{"fdsup://directions/FAT Viewer?action=UPDATE&amp;creator=factset&amp;DYN_ARGS=TRUE&amp;DOC_NAME=FAT:FQL_AUDITING_CLIENT_TEMPLATE.FAT&amp;display_string=Audit&amp;VAR:KEY=SBORSVOVIB&amp;VAR:QUERY=KEZGX0NBUEVYKEFOTiwyMDExKUBFQ0FfTUVEX0NBUEVYKDIwMTEsNDA0MDMsLCwnV0lOPTYwLFBFVj1ZJykp&amp;","WINDOW=FIRST_POPUP&amp;HEIGHT=450&amp;WIDTH=450&amp;START_MAXIMIZED=FALSE&amp;VAR:CALENDAR=FIVEDAY&amp;VAR:SYMBOL=548552&amp;VAR:INDEX=0"}</definedName>
    <definedName name="_2303__FDSAUDITLINK__" hidden="1">{"fdsup://directions/FAT Viewer?action=UPDATE&amp;creator=factset&amp;DYN_ARGS=TRUE&amp;DOC_NAME=FAT:FQL_AUDITING_CLIENT_TEMPLATE.FAT&amp;display_string=Audit&amp;VAR:KEY=STKLAXCTQZ&amp;VAR:QUERY=KEZGX0NBUEVYKEFOTiwyMDEyKUBFQ0FfTUVEX0NBUEVYKDIwMTIsNDA0MDMsLCwnV0lOPTYwLFBFVj1ZJykp&amp;","WINDOW=FIRST_POPUP&amp;HEIGHT=450&amp;WIDTH=450&amp;START_MAXIMIZED=FALSE&amp;VAR:CALENDAR=FIVEDAY&amp;VAR:SYMBOL=548552&amp;VAR:INDEX=0"}</definedName>
    <definedName name="_2304__FDSAUDITLINK__" hidden="1">{"fdsup://directions/FAT Viewer?action=UPDATE&amp;creator=factset&amp;DYN_ARGS=TRUE&amp;DOC_NAME=FAT:FQL_AUDITING_CLIENT_TEMPLATE.FAT&amp;display_string=Audit&amp;VAR:KEY=UZATGPSNKZ&amp;VAR:QUERY=KEZGX0NBUEVYKEFOTiwyMDEzKUBFQ0FfTUVEX0NBUEVYKDIwMTMsNDA0MDMsLCwnV0lOPTYwLFBFVj1ZJykp&amp;","WINDOW=FIRST_POPUP&amp;HEIGHT=450&amp;WIDTH=450&amp;START_MAXIMIZED=FALSE&amp;VAR:CALENDAR=FIVEDAY&amp;VAR:SYMBOL=548552&amp;VAR:INDEX=0"}</definedName>
    <definedName name="_2305__FDSAUDITLINK__" hidden="1">{"fdsup://Directions/FactSet Auditing Viewer?action=AUDIT_VALUE&amp;DB=129&amp;ID1=548552&amp;VALUEID=04831&amp;SDATE=2008&amp;PERIODTYPE=ANN_STD&amp;window=popup_no_bar&amp;width=385&amp;height=120&amp;START_MAXIMIZED=FALSE&amp;creator=factset&amp;display_string=Audit"}</definedName>
    <definedName name="_2306__FDSAUDITLINK__" hidden="1">{"fdsup://Directions/FactSet Auditing Viewer?action=AUDIT_VALUE&amp;DB=129&amp;ID1=548552&amp;VALUEID=04831&amp;SDATE=2009&amp;PERIODTYPE=ANN_STD&amp;window=popup_no_bar&amp;width=385&amp;height=120&amp;START_MAXIMIZED=FALSE&amp;creator=factset&amp;display_string=Audit"}</definedName>
    <definedName name="_2362__FDSAUDITLINK__" hidden="1">{"fdsup://directions/FAT Viewer?action=UPDATE&amp;creator=factset&amp;DYN_ARGS=TRUE&amp;DOC_NAME=FAT:FQL_AUDITING_CLIENT_TEMPLATE.FAT&amp;display_string=Audit&amp;VAR:KEY=BCTMHOVMVY&amp;VAR:QUERY=KEZGX0VCSVRfSUIoQU5OLDIwMTEpQEVDQV9NRURfRUJJVCgyMDExLDQwNDAzLCwsJ1dJTj02MCxQRVY9WScpK","Q==&amp;WINDOW=FIRST_POPUP&amp;HEIGHT=450&amp;WIDTH=450&amp;START_MAXIMIZED=FALSE&amp;VAR:CALENDAR=US&amp;VAR:SYMBOL=B1XH2C&amp;VAR:INDEX=0"}</definedName>
    <definedName name="_2363__FDSAUDITLINK__" hidden="1">{"fdsup://directions/FAT Viewer?action=UPDATE&amp;creator=factset&amp;DYN_ARGS=TRUE&amp;DOC_NAME=FAT:FQL_AUDITING_CLIENT_TEMPLATE.FAT&amp;display_string=Audit&amp;VAR:KEY=ZEJEHERSFW&amp;VAR:QUERY=KEZGX0NBUEVYKEFOTiwyMDEyKUBFQ0FfTUVEX0NBUEVYKDIwMTIsNDA0MDMsLCwnV0lOPTYwLFBFVj1ZJykp&amp;","WINDOW=FIRST_POPUP&amp;HEIGHT=450&amp;WIDTH=450&amp;START_MAXIMIZED=FALSE&amp;VAR:CALENDAR=US&amp;VAR:SYMBOL=B1XH2C&amp;VAR:INDEX=0"}</definedName>
    <definedName name="_2364__FDSAUDITLINK__" hidden="1">{"fdsup://directions/FAT Viewer?action=UPDATE&amp;creator=factset&amp;DYN_ARGS=TRUE&amp;DOC_NAME=FAT:FQL_AUDITING_CLIENT_TEMPLATE.FAT&amp;display_string=Audit&amp;VAR:KEY=LKVAPEBUJA&amp;VAR:QUERY=KEZGX0NBUEVYKEFOTiwyMDExKUBFQ0FfTUVEX0NBUEVYKDIwMTEsNDA0MDMsLCwnV0lOPTYwLFBFVj1ZJykp&amp;","WINDOW=FIRST_POPUP&amp;HEIGHT=450&amp;WIDTH=450&amp;START_MAXIMIZED=FALSE&amp;VAR:CALENDAR=US&amp;VAR:SYMBOL=B1XH2C&amp;VAR:INDEX=0"}</definedName>
    <definedName name="_2365__FDSAUDITLINK__" hidden="1">{"fdsup://directions/FAT Viewer?action=UPDATE&amp;creator=factset&amp;DYN_ARGS=TRUE&amp;DOC_NAME=FAT:FQL_AUDITING_CLIENT_TEMPLATE.FAT&amp;display_string=Audit&amp;VAR:KEY=UZKBUFSHCF&amp;VAR:QUERY=RkZfRUJJVERBX0lCKEFOTiwyMDA5LCwsLFVTRCk=&amp;WINDOW=FIRST_POPUP&amp;HEIGHT=450&amp;WIDTH=450&amp;STAR","T_MAXIMIZED=FALSE&amp;VAR:CALENDAR=FIVEDAY&amp;VAR:SYMBOL=B1XH2C&amp;VAR:INDEX=0"}</definedName>
    <definedName name="_2366__FDSAUDITLINK__" hidden="1">{"fdsup://directions/FAT Viewer?action=UPDATE&amp;creator=factset&amp;DYN_ARGS=TRUE&amp;DOC_NAME=FAT:FQL_AUDITING_CLIENT_TEMPLATE.FAT&amp;display_string=Audit&amp;VAR:KEY=NIVANMZULQ&amp;VAR:QUERY=KEZGX0NBUEVYKEFOTiwyMDA5KUBFQ0FfTUVEX0NBUEVYKDIwMDksNDA0MDMsLCwnV0lOPTYwLFBFVj1ZJykp&amp;","WINDOW=FIRST_POPUP&amp;HEIGHT=450&amp;WIDTH=450&amp;START_MAXIMIZED=FALSE&amp;VAR:CALENDAR=US&amp;VAR:SYMBOL=B1XH2C&amp;VAR:INDEX=0"}</definedName>
    <definedName name="_2367__FDSAUDITLINK__" hidden="1">{"fdsup://directions/FAT Viewer?action=UPDATE&amp;creator=factset&amp;DYN_ARGS=TRUE&amp;DOC_NAME=FAT:FQL_AUDITING_CLIENT_TEMPLATE.FAT&amp;display_string=Audit&amp;VAR:KEY=TSREDSDKDS&amp;VAR:QUERY=RkZfQ0FQRVgoQU5OLDIwMDgp&amp;WINDOW=FIRST_POPUP&amp;HEIGHT=450&amp;WIDTH=450&amp;START_MAXIMIZED=FALS","E&amp;VAR:CALENDAR=US&amp;VAR:SYMBOL=B1XH2C&amp;VAR:INDEX=0"}</definedName>
    <definedName name="_2368__FDSAUDITLINK__" hidden="1">{"fdsup://directions/FAT Viewer?action=UPDATE&amp;creator=factset&amp;DYN_ARGS=TRUE&amp;DOC_NAME=FAT:FQL_AUDITING_CLIENT_TEMPLATE.FAT&amp;display_string=Audit&amp;VAR:KEY=DSDWDWZSDU&amp;VAR:QUERY=KEZGX05FVF9JTkMoQU5OLDIwMTMpQEVDQV9NRURfTkVUKDIwMTMsNDA0MDMsLCwnV0lOPTYwLFBFVj1ZJykp&amp;","WINDOW=FIRST_POPUP&amp;HEIGHT=450&amp;WIDTH=450&amp;START_MAXIMIZED=FALSE&amp;VAR:CALENDAR=US&amp;VAR:SYMBOL=B1XH2C&amp;VAR:INDEX=0"}</definedName>
    <definedName name="_2369__FDSAUDITLINK__" hidden="1">{"fdsup://directions/FAT Viewer?action=UPDATE&amp;creator=factset&amp;DYN_ARGS=TRUE&amp;DOC_NAME=FAT:FQL_AUDITING_CLIENT_TEMPLATE.FAT&amp;display_string=Audit&amp;VAR:KEY=JQDYBIVCLG&amp;VAR:QUERY=KEZGX05FVF9JTkMoQU5OLDIwMTIpQEVDQV9NRURfTkVUKDIwMTIsNDA0MDMsLCwnV0lOPTYwLFBFVj1ZJykp&amp;","WINDOW=FIRST_POPUP&amp;HEIGHT=450&amp;WIDTH=450&amp;START_MAXIMIZED=FALSE&amp;VAR:CALENDAR=US&amp;VAR:SYMBOL=B1XH2C&amp;VAR:INDEX=0"}</definedName>
    <definedName name="_2370__FDSAUDITLINK__" hidden="1">{"fdsup://directions/FAT Viewer?action=UPDATE&amp;creator=factset&amp;DYN_ARGS=TRUE&amp;DOC_NAME=FAT:FQL_AUDITING_CLIENT_TEMPLATE.FAT&amp;display_string=Audit&amp;VAR:KEY=LWFYTQRWDG&amp;VAR:QUERY=KEZGX05FVF9JTkMoQU5OLDIwMTEpQEVDQV9NRURfTkVUKDIwMTEsNDA0MDMsLCwnV0lOPTYwLFBFVj1ZJykp&amp;","WINDOW=FIRST_POPUP&amp;HEIGHT=450&amp;WIDTH=450&amp;START_MAXIMIZED=FALSE&amp;VAR:CALENDAR=US&amp;VAR:SYMBOL=B1XH2C&amp;VAR:INDEX=0"}</definedName>
    <definedName name="_2372__FDSAUDITLINK__" hidden="1">{"fdsup://directions/FAT Viewer?action=UPDATE&amp;creator=factset&amp;DYN_ARGS=TRUE&amp;DOC_NAME=FAT:FQL_AUDITING_CLIENT_TEMPLATE.FAT&amp;display_string=Audit&amp;VAR:KEY=LWVUXORIZI&amp;VAR:QUERY=KEZGX05FVF9JTkMoQU5OLDIwMDkpQEVDQV9NRURfTkVUKDIwMDksNDA0MDMsLCwnV0lOPTYwLFBFVj1ZJykp&amp;","WINDOW=FIRST_POPUP&amp;HEIGHT=450&amp;WIDTH=450&amp;START_MAXIMIZED=FALSE&amp;VAR:CALENDAR=US&amp;VAR:SYMBOL=B1XH2C&amp;VAR:INDEX=0"}</definedName>
    <definedName name="_2373__FDSAUDITLINK__" hidden="1">{"fdsup://directions/FAT Viewer?action=UPDATE&amp;creator=factset&amp;DYN_ARGS=TRUE&amp;DOC_NAME=FAT:FQL_AUDITING_CLIENT_TEMPLATE.FAT&amp;display_string=Audit&amp;VAR:KEY=HERKLKNONU&amp;VAR:QUERY=RkZfTkVUX0lOQyhBTk4sMjAwOCk=&amp;WINDOW=FIRST_POPUP&amp;HEIGHT=450&amp;WIDTH=450&amp;START_MAXIMIZED=","FALSE&amp;VAR:CALENDAR=US&amp;VAR:SYMBOL=B1XH2C&amp;VAR:INDEX=0"}</definedName>
    <definedName name="_2375__FDSAUDITLINK__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_2376__FDSAUDITLINK__" hidden="1">{"fdsup://directions/FAT Viewer?action=UPDATE&amp;creator=factset&amp;DYN_ARGS=TRUE&amp;DOC_NAME=FAT:FQL_AUDITING_CLIENT_TEMPLATE.FAT&amp;display_string=Audit&amp;VAR:KEY=LYNQHMHMRC&amp;VAR:QUERY=KEZGX0VCSVRfSUIoQU5OLDIwMTIpQEVDQV9NRURfRUJJVCgyMDEyLDQwNDAzLCwsJ1dJTj02MCxQRVY9WScpK","Q==&amp;WINDOW=FIRST_POPUP&amp;HEIGHT=450&amp;WIDTH=450&amp;START_MAXIMIZED=FALSE&amp;VAR:CALENDAR=US&amp;VAR:SYMBOL=B1XH2C&amp;VAR:INDEX=0"}</definedName>
    <definedName name="_2377__FDSAUDITLINK__" hidden="1">{"fdsup://Directions/FactSet Auditing Viewer?action=AUDIT_VALUE&amp;DB=129&amp;ID1=591591&amp;VALUEID=01250&amp;SDATE=2009&amp;PERIODTYPE=ANN_STD&amp;window=popup_no_bar&amp;width=385&amp;height=120&amp;START_MAXIMIZED=FALSE&amp;creator=factset&amp;display_string=Audit"}</definedName>
    <definedName name="_2378__FDSAUDITLINK__" hidden="1">{"fdsup://Directions/FactSet Auditing Viewer?action=AUDIT_VALUE&amp;DB=129&amp;ID1=B1XH2C&amp;VALUEID=01250&amp;SDATE=2009&amp;PERIODTYPE=ANN_STD&amp;window=popup_no_bar&amp;width=385&amp;height=120&amp;START_MAXIMIZED=FALSE&amp;creator=factset&amp;display_string=Audit"}</definedName>
    <definedName name="_2379__FDSAUDITLINK__" hidden="1">{"fdsup://Directions/FactSet Auditing Viewer?action=AUDIT_VALUE&amp;DB=129&amp;ID1=B1XH2C&amp;VALUEID=01250&amp;SDATE=2008&amp;PERIODTYPE=ANN_STD&amp;window=popup_no_bar&amp;width=385&amp;height=120&amp;START_MAXIMIZED=FALSE&amp;creator=factset&amp;display_string=Audit"}</definedName>
    <definedName name="_2380__FDSAUDITLINK__" hidden="1">{"fdsup://Directions/FactSet Auditing Viewer?action=AUDIT_VALUE&amp;DB=129&amp;ID1=286685&amp;VALUEID=01250&amp;SDATE=2007&amp;PERIODTYPE=ANN_STD&amp;window=popup_no_bar&amp;width=385&amp;height=120&amp;START_MAXIMIZED=FALSE&amp;creator=factset&amp;display_string=Audit"}</definedName>
    <definedName name="_2381__FDSAUDITLINK__" hidden="1">{"fdsup://directions/FAT Viewer?action=UPDATE&amp;creator=factset&amp;DYN_ARGS=TRUE&amp;DOC_NAME=FAT:FQL_AUDITING_CLIENT_TEMPLATE.FAT&amp;display_string=Audit&amp;VAR:KEY=BCTMHOVMVY&amp;VAR:QUERY=KEZGX0VCSVRfSUIoQU5OLDIwMTEpQEVDQV9NRURfRUJJVCgyMDExLDQwNDAzLCwsJ1dJTj02MCxQRVY9WScpK","Q==&amp;WINDOW=FIRST_POPUP&amp;HEIGHT=450&amp;WIDTH=450&amp;START_MAXIMIZED=FALSE&amp;VAR:CALENDAR=US&amp;VAR:SYMBOL=B1XH2C&amp;VAR:INDEX=0"}</definedName>
    <definedName name="_2382__FDSAUDITLINK__" hidden="1">{"fdsup://directions/FAT Viewer?action=UPDATE&amp;creator=factset&amp;DYN_ARGS=TRUE&amp;DOC_NAME=FAT:FQL_AUDITING_CLIENT_TEMPLATE.FAT&amp;display_string=Audit&amp;VAR:KEY=UFCXAROTKN&amp;VAR:QUERY=KEZGX0NBUEVYKEFOTiwyMDEzLCwsLFVTRClARUNBX01FRF9DQVBFWCgyMDEzLDQwNDM1LCwsJ0NVUj1VU0QnL","CdXSU49MTAwLFBFVj1ZJykp&amp;WINDOW=FIRST_POPUP&amp;HEIGHT=450&amp;WIDTH=450&amp;START_MAXIMIZED=FALSE&amp;VAR:CALENDAR=FIVEDAY&amp;VAR:SYMBOL=B1XH2C&amp;VAR:INDEX=0"}</definedName>
    <definedName name="_2383__FDSAUDITLINK__" hidden="1">{"fdsup://directions/FAT Viewer?action=UPDATE&amp;creator=factset&amp;DYN_ARGS=TRUE&amp;DOC_NAME=FAT:FQL_AUDITING_CLIENT_TEMPLATE.FAT&amp;display_string=Audit&amp;VAR:KEY=QJAFWHMRYD&amp;VAR:QUERY=RkZfRUJJVERBX0lCKEFOTiwyMDA3LCwsLFVTRCk=&amp;WINDOW=FIRST_POPUP&amp;HEIGHT=450&amp;WIDTH=450&amp;STAR","T_MAXIMIZED=FALSE&amp;VAR:CALENDAR=FIVEDAY&amp;VAR:SYMBOL=B1XH2C&amp;VAR:INDEX=0"}</definedName>
    <definedName name="_2384__FDSAUDITLINK__" hidden="1">{"fdsup://directions/FAT Viewer?action=UPDATE&amp;creator=factset&amp;DYN_ARGS=TRUE&amp;DOC_NAME=FAT:FQL_AUDITING_CLIENT_TEMPLATE.FAT&amp;display_string=Audit&amp;VAR:KEY=FQHMHOFWJI&amp;VAR:QUERY=KEZGX0VCSVRfSUIoQU5OLDIwMDkpQEVDQV9NRURfRUJJVCgyMDA5LDQwNDAzLCwsJ1dJTj02MCxQRVY9WScpK","Q==&amp;WINDOW=FIRST_POPUP&amp;HEIGHT=450&amp;WIDTH=450&amp;START_MAXIMIZED=FALSE&amp;VAR:CALENDAR=US&amp;VAR:SYMBOL=B1XH2C&amp;VAR:INDEX=0"}</definedName>
    <definedName name="_2385__FDSAUDITLINK__" hidden="1">{"fdsup://directions/FAT Viewer?action=UPDATE&amp;creator=factset&amp;DYN_ARGS=TRUE&amp;DOC_NAME=FAT:FQL_AUDITING_CLIENT_TEMPLATE.FAT&amp;display_string=Audit&amp;VAR:KEY=FGHCXYRYDE&amp;VAR:QUERY=RkZfRUJJVF9JQihBTk4sMjAwOCk=&amp;WINDOW=FIRST_POPUP&amp;HEIGHT=450&amp;WIDTH=450&amp;START_MAXIMIZED=","FALSE&amp;VAR:CALENDAR=US&amp;VAR:SYMBOL=B1XH2C&amp;VAR:INDEX=0"}</definedName>
    <definedName name="_2387__FDSAUDITLINK__" hidden="1">{"fdsup://directions/FAT Viewer?action=UPDATE&amp;creator=factset&amp;DYN_ARGS=TRUE&amp;DOC_NAME=FAT:FQL_AUDITING_CLIENT_TEMPLATE.FAT&amp;display_string=Audit&amp;VAR:KEY=TYJAXCVYLS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US&amp;VAR:SYMBOL=B1XH2C&amp;VAR:INDEX=0"}</definedName>
    <definedName name="_2388__FDSAUDITLINK__" hidden="1">{"fdsup://directions/FAT Viewer?action=UPDATE&amp;creator=factset&amp;DYN_ARGS=TRUE&amp;DOC_NAME=FAT:FQL_AUDITING_CLIENT_TEMPLATE.FAT&amp;display_string=Audit&amp;VAR:KEY=LIPENMDCVA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US&amp;VAR:SYMBOL=B1XH2C&amp;VAR:INDEX=0"}</definedName>
    <definedName name="_2389__FDSAUDITLINK__" hidden="1">{"fdsup://directions/FAT Viewer?action=UPDATE&amp;creator=factset&amp;DYN_ARGS=TRUE&amp;DOC_NAME=FAT:FQL_AUDITING_CLIENT_TEMPLATE.FAT&amp;display_string=Audit&amp;VAR:KEY=LCXGVAZEDM&amp;VAR:QUERY=KChGRl9FQklUX0lCKEFOTiwyMDExKStGRl9BTU9SVF9DRihBTk4sMjAxMSkpQChFQ0FfTUVEX0VCSVQoMjAxM","Sw0MDQwMywsLCdXSU49NjAsUEVWPVknKStaQVYoRUNBX01FRF9HVygyMDExLDQwNDAzLCwsJ1dJTj02MCxQRVY9WScpKSkp&amp;WINDOW=FIRST_POPUP&amp;HEIGHT=450&amp;WIDTH=450&amp;START_MAXIMIZED=FALSE&amp;VAR:CALENDAR=US&amp;VAR:SYMBOL=B1XH2C&amp;VAR:INDEX=0"}</definedName>
    <definedName name="_2390__FDSAUDITLINK__" hidden="1">{"fdsup://directions/FAT Viewer?action=UPDATE&amp;creator=factset&amp;DYN_ARGS=TRUE&amp;DOC_NAME=FAT:FQL_AUDITING_CLIENT_TEMPLATE.FAT&amp;display_string=Audit&amp;VAR:KEY=ETMZGRKZMD&amp;VAR:QUERY=KEZGX0VCSVREQV9JQihBTk4sMjAxMiwsLCxVU0QpQEVDQV9NRURfRUJJVERBKDIwMTIsNDA0MzUsLCwnQ1VSP","VVTRCcsJ1dJTj0xMDAsUEVWPVknKSk=&amp;WINDOW=FIRST_POPUP&amp;HEIGHT=450&amp;WIDTH=450&amp;START_MAXIMIZED=FALSE&amp;VAR:CALENDAR=FIVEDAY&amp;VAR:SYMBOL=B1XH2C&amp;VAR:INDEX=0"}</definedName>
    <definedName name="_2391__FDSAUDITLINK__" hidden="1">{"fdsup://directions/FAT Viewer?action=UPDATE&amp;creator=factset&amp;DYN_ARGS=TRUE&amp;DOC_NAME=FAT:FQL_AUDITING_CLIENT_TEMPLATE.FAT&amp;display_string=Audit&amp;VAR:KEY=BKFKRULWZO&amp;VAR:QUERY=RkZfRUJJVF9JQihBTk4sMjAwOSkrRkZfQU1PUlRfQ0YoQU5OLDIwMDkp&amp;WINDOW=FIRST_POPUP&amp;HEIGHT=45","0&amp;WIDTH=450&amp;START_MAXIMIZED=FALSE&amp;VAR:CALENDAR=US&amp;VAR:SYMBOL=B1XH2C&amp;VAR:INDEX=0"}</definedName>
    <definedName name="_2392__FDSAUDITLINK__" hidden="1">{"fdsup://directions/FAT Viewer?action=UPDATE&amp;creator=factset&amp;DYN_ARGS=TRUE&amp;DOC_NAME=FAT:FQL_AUDITING_CLIENT_TEMPLATE.FAT&amp;display_string=Audit&amp;VAR:KEY=BSJKRGJMHE&amp;VAR:QUERY=RkZfRUJJVF9JQihBTk4sMjAwOCkrRkZfQU1PUlRfQ0YoQU5OLDIwMDgp&amp;WINDOW=FIRST_POPUP&amp;HEIGHT=45","0&amp;WIDTH=450&amp;START_MAXIMIZED=FALSE&amp;VAR:CALENDAR=US&amp;VAR:SYMBOL=B1XH2C&amp;VAR:INDEX=0"}</definedName>
    <definedName name="_2393__FDSAUDITLINK__" hidden="1">{"fdsup://directions/FAT Viewer?action=UPDATE&amp;creator=factset&amp;DYN_ARGS=TRUE&amp;DOC_NAME=FAT:FQL_AUDITING_CLIENT_TEMPLATE.FAT&amp;display_string=Audit&amp;VAR:KEY=ATIRALEHCR&amp;VAR:QUERY=KEZGX05FVF9JTkMoQU5OLDIwMTIsLCwsVVNEKUBFQ0FfTUVEX05FVCgyMDEyLDQwNDM1LCwsJ0NVUj1VU0QnL","CdXSU49MTAwLFBFVj1ZJykp&amp;WINDOW=FIRST_POPUP&amp;HEIGHT=450&amp;WIDTH=450&amp;START_MAXIMIZED=FALSE&amp;VAR:CALENDAR=FIVEDAY&amp;VAR:SYMBOL=B1XH2C&amp;VAR:INDEX=0"}</definedName>
    <definedName name="_2394__FDSAUDITLINK__" hidden="1">{"fdsup://Directions/FactSet Auditing Viewer?action=AUDIT_VALUE&amp;DB=129&amp;ID1=B1XH2C&amp;VALUEID=04831&amp;SDATE=2008&amp;PERIODTYPE=ANN_STD&amp;window=popup_no_bar&amp;width=385&amp;height=120&amp;START_MAXIMIZED=FALSE&amp;creator=factset&amp;display_string=Audit"}</definedName>
    <definedName name="_2395__FDSAUDITLINK__" hidden="1">{"fdsup://Directions/FactSet Auditing Viewer?action=AUDIT_VALUE&amp;DB=129&amp;ID1=B1XH2C&amp;VALUEID=01001&amp;SDATE=2008&amp;PERIODTYPE=ANN_STD&amp;window=popup_no_bar&amp;width=385&amp;height=120&amp;START_MAXIMIZED=FALSE&amp;creator=factset&amp;display_string=Audit"}</definedName>
    <definedName name="_2396__FDSAUDITLINK__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_2397__FDSAUDITLINK__" hidden="1">{"fdsup://directions/FAT Viewer?action=UPDATE&amp;creator=factset&amp;DYN_ARGS=TRUE&amp;DOC_NAME=FAT:FQL_AUDITING_CLIENT_TEMPLATE.FAT&amp;display_string=Audit&amp;VAR:KEY=FODSDUXGFW&amp;VAR:QUERY=KEZGX0VCSVREQV9JQihBTk4sMjAxMylARUNBX01FRF9FQklUREEoMjAxMyw0MDQwMywsLCdXSU49NjAsUEVWP","VknKSk=&amp;WINDOW=FIRST_POPUP&amp;HEIGHT=450&amp;WIDTH=450&amp;START_MAXIMIZED=FALSE&amp;VAR:CALENDAR=US&amp;VAR:SYMBOL=B1XH2C&amp;VAR:INDEX=0"}</definedName>
    <definedName name="_2398__FDSAUDITLINK__" hidden="1">{"fdsup://directions/FAT Viewer?action=UPDATE&amp;creator=factset&amp;DYN_ARGS=TRUE&amp;DOC_NAME=FAT:FQL_AUDITING_CLIENT_TEMPLATE.FAT&amp;display_string=Audit&amp;VAR:KEY=HOHCFSVKJK&amp;VAR:QUERY=KEZGX0VCSVREQV9JQihBTk4sMjAxMilARUNBX01FRF9FQklUREEoMjAxMiw0MDQwMywsLCdXSU49NjAsUEVWP","VknKSk=&amp;WINDOW=FIRST_POPUP&amp;HEIGHT=450&amp;WIDTH=450&amp;START_MAXIMIZED=FALSE&amp;VAR:CALENDAR=US&amp;VAR:SYMBOL=B1XH2C&amp;VAR:INDEX=0"}</definedName>
    <definedName name="_2399__FDSAUDITLINK__" hidden="1">{"fdsup://directions/FAT Viewer?action=UPDATE&amp;creator=factset&amp;DYN_ARGS=TRUE&amp;DOC_NAME=FAT:FQL_AUDITING_CLIENT_TEMPLATE.FAT&amp;display_string=Audit&amp;VAR:KEY=NWTCBCFUHM&amp;VAR:QUERY=KEZGX0VCSVREQV9JQihBTk4sMjAxMSlARUNBX01FRF9FQklUREEoMjAxMSw0MDQwMywsLCdXSU49NjAsUEVWP","VknKSk=&amp;WINDOW=FIRST_POPUP&amp;HEIGHT=450&amp;WIDTH=450&amp;START_MAXIMIZED=FALSE&amp;VAR:CALENDAR=US&amp;VAR:SYMBOL=B1XH2C&amp;VAR:INDEX=0"}</definedName>
    <definedName name="_24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400__FDSAUDITLINK__" hidden="1">{"fdsup://directions/FAT Viewer?action=UPDATE&amp;creator=factset&amp;DYN_ARGS=TRUE&amp;DOC_NAME=FAT:FQL_AUDITING_CLIENT_TEMPLATE.FAT&amp;display_string=Audit&amp;VAR:KEY=DABEPYNGBU&amp;VAR:QUERY=RkZfRUJJVERBX0lCKEFOTiwyMDA4LCwsLCk=&amp;WINDOW=FIRST_POPUP&amp;HEIGHT=450&amp;WIDTH=450&amp;START_MA","XIMIZED=FALSE&amp;VAR:CALENDAR=US&amp;VAR:SYMBOL=B1XH2C&amp;VAR:INDEX=0"}</definedName>
    <definedName name="_2401__FDSAUDITLINK__" hidden="1">{"fdsup://directions/FAT Viewer?action=UPDATE&amp;creator=factset&amp;DYN_ARGS=TRUE&amp;DOC_NAME=FAT:FQL_AUDITING_CLIENT_TEMPLATE.FAT&amp;display_string=Audit&amp;VAR:KEY=FANOTIPGBK&amp;VAR:QUERY=KEZGX0VCSVREQV9JQihBTk4sMjAwOSlARUNBX01FRF9FQklUREEoMjAwOSw0MDQwMywsLCdXSU49NjAsUEVWP","VknKSk=&amp;WINDOW=FIRST_POPUP&amp;HEIGHT=450&amp;WIDTH=450&amp;START_MAXIMIZED=FALSE&amp;VAR:CALENDAR=US&amp;VAR:SYMBOL=B1XH2C&amp;VAR:INDEX=0"}</definedName>
    <definedName name="_2402__FDSAUDITLINK__" hidden="1">{"fdsup://directions/FAT Viewer?action=UPDATE&amp;creator=factset&amp;DYN_ARGS=TRUE&amp;DOC_NAME=FAT:FQL_AUDITING_CLIENT_TEMPLATE.FAT&amp;display_string=Audit&amp;VAR:KEY=TSTORKBMXE&amp;VAR:QUERY=RkZfRUJJVERBX0lCKEFOTiwyMDA4KQ==&amp;WINDOW=FIRST_POPUP&amp;HEIGHT=450&amp;WIDTH=450&amp;START_MAXIMI","ZED=FALSE&amp;VAR:CALENDAR=US&amp;VAR:SYMBOL=B1XH2C&amp;VAR:INDEX=0"}</definedName>
    <definedName name="_2403__FDSAUDITLINK__" hidden="1">{"fdsup://directions/FAT Viewer?action=UPDATE&amp;creator=factset&amp;DYN_ARGS=TRUE&amp;DOC_NAME=FAT:FQL_AUDITING_CLIENT_TEMPLATE.FAT&amp;display_string=Audit&amp;VAR:KEY=EHQHOZEXUN&amp;VAR:QUERY=KEZGX0NBUEVYKEFOTiwyMDEwLCwsLFVTRClARUNBX01FRF9DQVBFWCgyMDEwLDQwNDM1LCwsJ0NVUj1VU0QnL","CdXSU49MTAwLFBFVj1ZJykp&amp;WINDOW=FIRST_POPUP&amp;HEIGHT=450&amp;WIDTH=450&amp;START_MAXIMIZED=FALSE&amp;VAR:CALENDAR=FIVEDAY&amp;VAR:SYMBOL=B1XH2C&amp;VAR:INDEX=0"}</definedName>
    <definedName name="_2404__FDSAUDITLINK__" hidden="1">{"fdsup://directions/FAT Viewer?action=UPDATE&amp;creator=factset&amp;DYN_ARGS=TRUE&amp;DOC_NAME=FAT:FQL_AUDITING_CLIENT_TEMPLATE.FAT&amp;display_string=Audit&amp;VAR:KEY=DILONEZURS&amp;VAR:QUERY=KEZGX0NBUEVYKEFOTiwyMDEzKUBFQ0FfTUVEX0NBUEVYKDIwMTMsNDA0MDMsLCwnV0lOPTYwLFBFVj1ZJykp&amp;","WINDOW=FIRST_POPUP&amp;HEIGHT=450&amp;WIDTH=450&amp;START_MAXIMIZED=FALSE&amp;VAR:CALENDAR=US&amp;VAR:SYMBOL=B1XH2C&amp;VAR:INDEX=0"}</definedName>
    <definedName name="_2405__FDSAUDITLINK__" hidden="1">{"fdsup://directions/FAT Viewer?action=UPDATE&amp;creator=factset&amp;DYN_ARGS=TRUE&amp;DOC_NAME=FAT:FQL_AUDITING_CLIENT_TEMPLATE.FAT&amp;display_string=Audit&amp;VAR:KEY=WZMJSHGLUV&amp;VAR:QUERY=RkZfTkVUX0lOQyhBTk4sMjAwOCwsLCxVU0Qp&amp;WINDOW=FIRST_POPUP&amp;HEIGHT=450&amp;WIDTH=450&amp;START_MA","XIMIZED=FALSE&amp;VAR:CALENDAR=FIVEDAY&amp;VAR:SYMBOL=B1XH2C&amp;VAR:INDEX=0"}</definedName>
    <definedName name="_2406__FDSAUDITLINK__" hidden="1">{"fdsup://Directions/FactSet Auditing Viewer?action=AUDIT_VALUE&amp;DB=129&amp;ID1=B1XH2C&amp;VALUEID=04831&amp;SDATE=2008&amp;PERIODTYPE=ANN_STD&amp;window=popup_no_bar&amp;width=385&amp;height=120&amp;START_MAXIMIZED=FALSE&amp;creator=factset&amp;display_string=Audit"}</definedName>
    <definedName name="_2407__FDSAUDITLINK__" hidden="1">{"fdsup://Directions/FactSet Auditing Viewer?action=AUDIT_VALUE&amp;DB=129&amp;ID1=B1XH2C&amp;VALUEID=04831&amp;SDATE=2009&amp;PERIODTYPE=ANN_STD&amp;window=popup_no_bar&amp;width=385&amp;height=120&amp;START_MAXIMIZED=FALSE&amp;creator=factset&amp;display_string=Audit"}</definedName>
    <definedName name="_2409__FDSAUDITLINK__" hidden="1">{"fdsup://directions/FAT Viewer?action=UPDATE&amp;creator=factset&amp;DYN_ARGS=TRUE&amp;DOC_NAME=FAT:FQL_AUDITING_CLIENT_TEMPLATE.FAT&amp;display_string=Audit&amp;VAR:KEY=GHYHMVUXIP&amp;VAR:QUERY=KEZGX0VCSVREQV9JQihBTk4sMjAxMCwsLCxFVVIpQEVDQV9NRURfRUJJVERBKDIwMTAsNDA0MzUsLCwnQ1VSP","UVVUicsJ1dJTj0xMDAsUEVWPVknKSk=&amp;WINDOW=FIRST_POPUP&amp;HEIGHT=450&amp;WIDTH=450&amp;START_MAXIMIZED=FALSE&amp;VAR:CALENDAR=FIVEDAY&amp;VAR:SYMBOL=564156&amp;VAR:INDEX=0"}</definedName>
    <definedName name="_2410__FDSAUDITLINK__" hidden="1">{"fdsup://directions/FAT Viewer?action=UPDATE&amp;creator=factset&amp;DYN_ARGS=TRUE&amp;DOC_NAME=FAT:FQL_AUDITING_CLIENT_TEMPLATE.FAT&amp;display_string=Audit&amp;VAR:KEY=GXKJONWXML&amp;VAR:QUERY=RkZfRUJJVERBX0lCKEFOTiwyMDA4LCwsLFVTRCk=&amp;WINDOW=FIRST_POPUP&amp;HEIGHT=450&amp;WIDTH=450&amp;STAR","T_MAXIMIZED=FALSE&amp;VAR:CALENDAR=FIVEDAY&amp;VAR:SYMBOL=B1XH2C&amp;VAR:INDEX=0"}</definedName>
    <definedName name="_2411__FDSAUDITLINK__" hidden="1">{"fdsup://Directions/FactSet Auditing Viewer?action=AUDIT_VALUE&amp;DB=129&amp;ID1=B1XH2C&amp;VALUEID=02999&amp;SDATE=2009&amp;PERIODTYPE=ANN_STD&amp;window=popup_no_bar&amp;width=385&amp;height=120&amp;START_MAXIMIZED=FALSE&amp;creator=factset&amp;display_string=Audit"}</definedName>
    <definedName name="_2414__FDSAUDITLINK__" hidden="1">{"fdsup://directions/FAT Viewer?action=UPDATE&amp;creator=factset&amp;DYN_ARGS=TRUE&amp;DOC_NAME=FAT:FQL_AUDITING_CLIENT_TEMPLATE.FAT&amp;display_string=Audit&amp;VAR:KEY=YXQBKROVIZ&amp;VAR:QUERY=KEZGX0VCSVRfSUIoQU5OLDIwMTIsLCwsVVNEKUBFQ0FfTUVEX0VCSVQoMjAxMiw0MDQzNSwsLCdDVVI9VVNEJ","ywnV0lOPTEwMCxQRVY9WScpKQ==&amp;WINDOW=FIRST_POPUP&amp;HEIGHT=450&amp;WIDTH=450&amp;START_MAXIMIZED=FALSE&amp;VAR:CALENDAR=FIVEDAY&amp;VAR:SYMBOL=B1XH2C&amp;VAR:INDEX=0"}</definedName>
    <definedName name="_2415__FDSAUDITLINK__" hidden="1">{"fdsup://directions/FAT Viewer?action=UPDATE&amp;creator=factset&amp;DYN_ARGS=TRUE&amp;DOC_NAME=FAT:FQL_AUDITING_CLIENT_TEMPLATE.FAT&amp;display_string=Audit&amp;VAR:KEY=WNQLOZUBMV&amp;VAR:QUERY=KEZGX0VCSVRfSUIoQU5OLDIwMTMsLCwsVVNEKUBFQ0FfTUVEX0VCSVQoMjAxMyw0MDQzNSwsLCdDVVI9VVNEJ","ywnV0lOPTEwMCxQRVY9WScpKQ==&amp;WINDOW=FIRST_POPUP&amp;HEIGHT=450&amp;WIDTH=450&amp;START_MAXIMIZED=FALSE&amp;VAR:CALENDAR=FIVEDAY&amp;VAR:SYMBOL=B1XH2C&amp;VAR:INDEX=0"}</definedName>
    <definedName name="_2416__FDSAUDITLINK__" hidden="1">{"fdsup://Directions/FactSet Auditing Viewer?action=AUDIT_VALUE&amp;DB=129&amp;ID1=B1XH2C&amp;VALUEID=04831&amp;SDATE=2009&amp;PERIODTYPE=ANN_STD&amp;window=popup_no_bar&amp;width=385&amp;height=120&amp;START_MAXIMIZED=FALSE&amp;creator=factset&amp;display_string=Audit"}</definedName>
    <definedName name="_2417__FDSAUDITLINK__" hidden="1">{"fdsup://directions/FAT Viewer?action=UPDATE&amp;creator=factset&amp;DYN_ARGS=TRUE&amp;DOC_NAME=FAT:FQL_AUDITING_CLIENT_TEMPLATE.FAT&amp;display_string=Audit&amp;VAR:KEY=YTEPGDUDWJ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418__FDSAUDITLINK__" hidden="1">{"fdsup://directions/FAT Viewer?action=UPDATE&amp;creator=factset&amp;DYN_ARGS=TRUE&amp;DOC_NAME=FAT:FQL_AUDITING_CLIENT_TEMPLATE.FAT&amp;display_string=Audit&amp;VAR:KEY=EDUXSVSJCT&amp;VAR:QUERY=KEZGX0NBUEVYKEFOTiwyMDExLCwsLFVTRClARUNBX01FRF9DQVBFWCgyMDExLDQwNDM1LCwsJ0NVUj1VU0QnL","CdXSU49MTAwLFBFVj1ZJykp&amp;WINDOW=FIRST_POPUP&amp;HEIGHT=450&amp;WIDTH=450&amp;START_MAXIMIZED=FALSE&amp;VAR:CALENDAR=FIVEDAY&amp;VAR:SYMBOL=B1XH2C&amp;VAR:INDEX=0"}</definedName>
    <definedName name="_2419__FDSAUDITLINK__" hidden="1">{"fdsup://directions/FAT Viewer?action=UPDATE&amp;creator=factset&amp;DYN_ARGS=TRUE&amp;DOC_NAME=FAT:FQL_AUDITING_CLIENT_TEMPLATE.FAT&amp;display_string=Audit&amp;VAR:KEY=EDIHAJCTMD&amp;VAR:QUERY=RkZfTkVUX0lOQyhBTk4sMjAwOSwsLCxVU0Qp&amp;WINDOW=FIRST_POPUP&amp;HEIGHT=450&amp;WIDTH=450&amp;START_MA","XIMIZED=FALSE&amp;VAR:CALENDAR=FIVEDAY&amp;VAR:SYMBOL=B1XH2C&amp;VAR:INDEX=0"}</definedName>
    <definedName name="_2420__FDSAUDITLINK__" hidden="1">{"fdsup://directions/FAT Viewer?action=UPDATE&amp;creator=factset&amp;DYN_ARGS=TRUE&amp;DOC_NAME=FAT:FQL_AUDITING_CLIENT_TEMPLATE.FAT&amp;display_string=Audit&amp;VAR:KEY=IBYRIFKNWJ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421__FDSAUDITLINK__" hidden="1">{"fdsup://directions/FAT Viewer?action=UPDATE&amp;creator=factset&amp;DYN_ARGS=TRUE&amp;DOC_NAME=FAT:FQL_AUDITING_CLIENT_TEMPLATE.FAT&amp;display_string=Audit&amp;VAR:KEY=ENAJGXAPSZ&amp;VAR:QUERY=RkZfQ0FQRVgoQU5OLDIwMDcsLCwsVVNEKQ==&amp;WINDOW=FIRST_POPUP&amp;HEIGHT=450&amp;WIDTH=450&amp;START_MA","XIMIZED=FALSE&amp;VAR:CALENDAR=FIVEDAY&amp;VAR:SYMBOL=B1XH2C&amp;VAR:INDEX=0"}</definedName>
    <definedName name="_2424__FDSAUDITLINK__" hidden="1">{"fdsup://directions/FAT Viewer?action=UPDATE&amp;creator=factset&amp;DYN_ARGS=TRUE&amp;DOC_NAME=FAT:FQL_AUDITING_CLIENT_TEMPLATE.FAT&amp;display_string=Audit&amp;VAR:KEY=YXUVWREXIZ&amp;VAR:QUERY=RkZfQ0FQRVgoQU5OLDIwMDgsLCwsVVNEKQ==&amp;WINDOW=FIRST_POPUP&amp;HEIGHT=450&amp;WIDTH=450&amp;START_MA","XIMIZED=FALSE&amp;VAR:CALENDAR=FIVEDAY&amp;VAR:SYMBOL=B1XH2C&amp;VAR:INDEX=0"}</definedName>
    <definedName name="_2426__FDSAUDITLINK__" hidden="1">{"fdsup://directions/FAT Viewer?action=UPDATE&amp;creator=factset&amp;DYN_ARGS=TRUE&amp;DOC_NAME=FAT:FQL_AUDITING_CLIENT_TEMPLATE.FAT&amp;display_string=Audit&amp;VAR:KEY=UTYRCNIZMP&amp;VAR:QUERY=RkZfU0hMRFJTX0VRKEFOTiwwLCwsLFVTRCk=&amp;WINDOW=FIRST_POPUP&amp;HEIGHT=450&amp;WIDTH=450&amp;START_MA","XIMIZED=FALSE&amp;VAR:CALENDAR=FIVEDAY&amp;VAR:SYMBOL=B1XH2C&amp;VAR:INDEX=0"}</definedName>
    <definedName name="_2427__FDSAUDITLINK__" hidden="1">{"fdsup://directions/FAT Viewer?action=UPDATE&amp;creator=factset&amp;DYN_ARGS=TRUE&amp;DOC_NAME=FAT:FQL_AUDITING_CLIENT_TEMPLATE.FAT&amp;display_string=Audit&amp;VAR:KEY=GDWNQVGXEV&amp;VAR:QUERY=KEZGX0VCSVREQV9JQihMVE1TLDAsLCwsVVNEKUBGRl9FQklUREFfSUIoTFRNU19TRU1JLDAsLCwsVVNEKSk=&amp;","WINDOW=FIRST_POPUP&amp;HEIGHT=450&amp;WIDTH=450&amp;START_MAXIMIZED=FALSE&amp;VAR:CALENDAR=FIVEDAY&amp;VAR:SYMBOL=B1XH2C&amp;VAR:INDEX=0"}</definedName>
    <definedName name="_2428__FDSAUDITLINK__" hidden="1">{"fdsup://Directions/FactSet Auditing Viewer?action=AUDIT_VALUE&amp;DB=129&amp;ID1=B1XH2C&amp;VALUEID=01001&amp;SDATE=2008&amp;PERIODTYPE=ANN_STD&amp;window=popup_no_bar&amp;width=385&amp;height=120&amp;START_MAXIMIZED=FALSE&amp;creator=factset&amp;display_string=Audit"}</definedName>
    <definedName name="_2429__FDSAUDITLINK__" hidden="1">{"fdsup://directions/FAT Viewer?action=UPDATE&amp;creator=factset&amp;DYN_ARGS=TRUE&amp;DOC_NAME=FAT:FQL_AUDITING_CLIENT_TEMPLATE.FAT&amp;display_string=Audit&amp;VAR:KEY=UFWVGRALUL&amp;VAR:QUERY=KEZGX0VCSVREQV9JQihBTk4sMjAxMCwsLCxVU0QpQEVDQV9NRURfRUJJVERBKDIwMTAsNDA0MzUsLCwnQ1VSP","VVTRCcsJ1dJTj0xMDAsUEVWPVknKSk=&amp;WINDOW=FIRST_POPUP&amp;HEIGHT=450&amp;WIDTH=450&amp;START_MAXIMIZED=FALSE&amp;VAR:CALENDAR=FIVEDAY&amp;VAR:SYMBOL=B1XH2C&amp;VAR:INDEX=0"}</definedName>
    <definedName name="_2430__FDSAUDITLINK__" hidden="1">{"fdsup://directions/FAT Viewer?action=UPDATE&amp;creator=factset&amp;DYN_ARGS=TRUE&amp;DOC_NAME=FAT:FQL_AUDITING_CLIENT_TEMPLATE.FAT&amp;display_string=Audit&amp;VAR:KEY=GTKFKRSZSP&amp;VAR:QUERY=KEZGX05FVF9JTkMoQU5OLDIwMTEsLCwsVVNEKUBFQ0FfTUVEX05FVCgyMDExLDQwNDM1LCwsJ0NVUj1VU0QnL","CdXSU49MTAwLFBFVj1ZJykp&amp;WINDOW=FIRST_POPUP&amp;HEIGHT=450&amp;WIDTH=450&amp;START_MAXIMIZED=FALSE&amp;VAR:CALENDAR=FIVEDAY&amp;VAR:SYMBOL=B1XH2C&amp;VAR:INDEX=0"}</definedName>
    <definedName name="_2431__FDSAUDITLINK__" hidden="1">{"fdsup://directions/FAT Viewer?action=UPDATE&amp;creator=factset&amp;DYN_ARGS=TRUE&amp;DOC_NAME=FAT:FQL_AUDITING_CLIENT_TEMPLATE.FAT&amp;display_string=Audit&amp;VAR:KEY=YPINUVSZEX&amp;VAR:QUERY=KEZGX05FVF9JTkMoQU5OLDIwMTAsLCwsVVNEKUBFQ0FfTUVEX05FVCgyMDEwLDQwNDM1LCwsJ0NVUj1VU0QnL","CdXSU49MTAwLFBFVj1ZJykp&amp;WINDOW=FIRST_POPUP&amp;HEIGHT=450&amp;WIDTH=450&amp;START_MAXIMIZED=FALSE&amp;VAR:CALENDAR=FIVEDAY&amp;VAR:SYMBOL=B1XH2C&amp;VAR:INDEX=0"}</definedName>
    <definedName name="_2432__FDSAUDITLINK__" hidden="1">{"fdsup://directions/FAT Viewer?action=UPDATE&amp;creator=factset&amp;DYN_ARGS=TRUE&amp;DOC_NAME=FAT:FQL_AUDITING_CLIENT_TEMPLATE.FAT&amp;display_string=Audit&amp;VAR:KEY=AHOZULYLQB&amp;VAR:QUERY=RkZfTkVUX0lOQyhBTk4sMjAwNywsLCxVU0Qp&amp;WINDOW=FIRST_POPUP&amp;HEIGHT=450&amp;WIDTH=450&amp;START_MA","XIMIZED=FALSE&amp;VAR:CALENDAR=FIVEDAY&amp;VAR:SYMBOL=B1XH2C&amp;VAR:INDEX=0"}</definedName>
    <definedName name="_2433__FDSAUDITLINK__" hidden="1">{"fdsup://directions/FAT Viewer?action=UPDATE&amp;creator=factset&amp;DYN_ARGS=TRUE&amp;DOC_NAME=FAT:FQL_AUDITING_CLIENT_TEMPLATE.FAT&amp;display_string=Audit&amp;VAR:KEY=UJSLQFEPAP&amp;VAR:QUERY=KEZGX0NBUEVYKEFOTiwyMDEyLCwsLFVTRClARUNBX01FRF9DQVBFWCgyMDEyLDQwNDM1LCwsJ0NVUj1VU0QnL","CdXSU49MTAwLFBFVj1ZJykp&amp;WINDOW=FIRST_POPUP&amp;HEIGHT=450&amp;WIDTH=450&amp;START_MAXIMIZED=FALSE&amp;VAR:CALENDAR=FIVEDAY&amp;VAR:SYMBOL=B1XH2C&amp;VAR:INDEX=0"}</definedName>
    <definedName name="_2434__FDSAUDITLINK__" hidden="1">{"fdsup://directions/FAT Viewer?action=UPDATE&amp;creator=factset&amp;DYN_ARGS=TRUE&amp;DOC_NAME=FAT:FQL_AUDITING_CLIENT_TEMPLATE.FAT&amp;display_string=Audit&amp;VAR:KEY=JCVMDSXUHE&amp;VAR:QUERY=KEZGX0NBUEVYKEFOTiwyMDEzLCwsLENBRClARUNBX01FRF9DQVBFWCgyMDEzLDQwNDMzLCwnQ1VSPUNBRCcsJ","1dJTj02MCxQRVY9WScpKQ==&amp;WINDOW=FIRST_POPUP&amp;HEIGHT=450&amp;WIDTH=450&amp;START_MAXIMIZED=FALSE&amp;VAR:CALENDAR=FIVEDAY&amp;VAR:SYMBOL=286685&amp;VAR:INDEX=0"}</definedName>
    <definedName name="_2435__FDSAUDITLINK__" hidden="1">{"fdsup://directions/FAT Viewer?action=UPDATE&amp;creator=factset&amp;DYN_ARGS=TRUE&amp;DOC_NAME=FAT:FQL_AUDITING_CLIENT_TEMPLATE.FAT&amp;display_string=Audit&amp;VAR:KEY=XULALQPQXY&amp;VAR:QUERY=KEZGX0NBUEVYKEFOTiwyMDEyLCwsLENBRClARUNBX01FRF9DQVBFWCgyMDEyLDQwNDMzLCwnQ1VSPUNBRCcsJ","1dJTj02MCxQRVY9WScpKQ==&amp;WINDOW=FIRST_POPUP&amp;HEIGHT=450&amp;WIDTH=450&amp;START_MAXIMIZED=FALSE&amp;VAR:CALENDAR=FIVEDAY&amp;VAR:SYMBOL=286685&amp;VAR:INDEX=0"}</definedName>
    <definedName name="_2436__FDSAUDITLINK__" hidden="1">{"fdsup://directions/FAT Viewer?action=UPDATE&amp;creator=factset&amp;DYN_ARGS=TRUE&amp;DOC_NAME=FAT:FQL_AUDITING_CLIENT_TEMPLATE.FAT&amp;display_string=Audit&amp;VAR:KEY=NITWPSFCBQ&amp;VAR:QUERY=KEZGX0NBUEVYKEFOTiwyMDExLCwsLENBRClARUNBX01FRF9DQVBFWCgyMDExLDQwNDMzLCwnQ1VSPUNBRCcsJ","1dJTj02MCxQRVY9WScpKQ==&amp;WINDOW=FIRST_POPUP&amp;HEIGHT=450&amp;WIDTH=450&amp;START_MAXIMIZED=FALSE&amp;VAR:CALENDAR=FIVEDAY&amp;VAR:SYMBOL=286685&amp;VAR:INDEX=0"}</definedName>
    <definedName name="_2437__FDSAUDITLINK__" hidden="1">{"fdsup://directions/FAT Viewer?action=UPDATE&amp;creator=factset&amp;DYN_ARGS=TRUE&amp;DOC_NAME=FAT:FQL_AUDITING_CLIENT_TEMPLATE.FAT&amp;display_string=Audit&amp;VAR:KEY=HKXQRQLKTO&amp;VAR:QUERY=KEZGX0NBUEVYKEFOTiwyMDEwLCwsLENBRClARUNBX01FRF9DQVBFWCgyMDEwLDQwNDMzLCwnQ1VSPUNBRCcsJ","1dJTj02MCxQRVY9WScpKQ==&amp;WINDOW=FIRST_POPUP&amp;HEIGHT=450&amp;WIDTH=450&amp;START_MAXIMIZED=FALSE&amp;VAR:CALENDAR=FIVEDAY&amp;VAR:SYMBOL=286685&amp;VAR:INDEX=0"}</definedName>
    <definedName name="_2438__FDSAUDITLINK__" hidden="1">{"fdsup://directions/FAT Viewer?action=UPDATE&amp;creator=factset&amp;DYN_ARGS=TRUE&amp;DOC_NAME=FAT:FQL_AUDITING_CLIENT_TEMPLATE.FAT&amp;display_string=Audit&amp;VAR:KEY=LGZWPGFKNA&amp;VAR:QUERY=KEZGX05FVF9JTkMoQU5OLDIwMTMsLCwsQ0FEKUBFQ0FfTUVEX05FVCgyMDEzLDQwNDMzLCwnQ1VSPUNBRCcsJ","1dJTj02MCxQRVY9WScpKQ==&amp;WINDOW=FIRST_POPUP&amp;HEIGHT=450&amp;WIDTH=450&amp;START_MAXIMIZED=FALSE&amp;VAR:CALENDAR=FIVEDAY&amp;VAR:SYMBOL=286685&amp;VAR:INDEX=0"}</definedName>
    <definedName name="_2439__FDSAUDITLINK__" hidden="1">{"fdsup://directions/FAT Viewer?action=UPDATE&amp;creator=factset&amp;DYN_ARGS=TRUE&amp;DOC_NAME=FAT:FQL_AUDITING_CLIENT_TEMPLATE.FAT&amp;display_string=Audit&amp;VAR:KEY=ZONSPCRARW&amp;VAR:QUERY=KEZGX05FVF9JTkMoQU5OLDIwMTIsLCwsQ0FEKUBFQ0FfTUVEX05FVCgyMDEyLDQwNDMzLCwnQ1VSPUNBRCcsJ","1dJTj02MCxQRVY9WScpKQ==&amp;WINDOW=FIRST_POPUP&amp;HEIGHT=450&amp;WIDTH=450&amp;START_MAXIMIZED=FALSE&amp;VAR:CALENDAR=FIVEDAY&amp;VAR:SYMBOL=286685&amp;VAR:INDEX=0"}</definedName>
    <definedName name="_2440__FDSAUDITLINK__" hidden="1">{"fdsup://directions/FAT Viewer?action=UPDATE&amp;creator=factset&amp;DYN_ARGS=TRUE&amp;DOC_NAME=FAT:FQL_AUDITING_CLIENT_TEMPLATE.FAT&amp;display_string=Audit&amp;VAR:KEY=FAVGJGJUHI&amp;VAR:QUERY=KEZGX05FVF9JTkMoQU5OLDIwMTEsLCwsQ0FEKUBFQ0FfTUVEX05FVCgyMDExLDQwNDMzLCwnQ1VSPUNBRCcsJ","1dJTj02MCxQRVY9WScpKQ==&amp;WINDOW=FIRST_POPUP&amp;HEIGHT=450&amp;WIDTH=450&amp;START_MAXIMIZED=FALSE&amp;VAR:CALENDAR=FIVEDAY&amp;VAR:SYMBOL=286685&amp;VAR:INDEX=0"}</definedName>
    <definedName name="_2441__FDSAUDITLINK__" hidden="1">{"fdsup://directions/FAT Viewer?action=UPDATE&amp;creator=factset&amp;DYN_ARGS=TRUE&amp;DOC_NAME=FAT:FQL_AUDITING_CLIENT_TEMPLATE.FAT&amp;display_string=Audit&amp;VAR:KEY=PCFKRKLQLM&amp;VAR:QUERY=KEZGX05FVF9JTkMoQU5OLDIwMTAsLCwsQ0FEKUBFQ0FfTUVEX05FVCgyMDEwLDQwNDMzLCwnQ1VSPUNBRCcsJ","1dJTj02MCxQRVY9WScpKQ==&amp;WINDOW=FIRST_POPUP&amp;HEIGHT=450&amp;WIDTH=450&amp;START_MAXIMIZED=FALSE&amp;VAR:CALENDAR=FIVEDAY&amp;VAR:SYMBOL=286685&amp;VAR:INDEX=0"}</definedName>
    <definedName name="_2442__FDSAUDITLINK__" hidden="1">{"fdsup://directions/FAT Viewer?action=UPDATE&amp;creator=factset&amp;DYN_ARGS=TRUE&amp;DOC_NAME=FAT:FQL_AUDITING_CLIENT_TEMPLATE.FAT&amp;display_string=Audit&amp;VAR:KEY=BALKBYHSJW&amp;VAR:QUERY=KEZGX0VCSVRfSUIoQU5OLDIwMTMsLCwsQ0FEKUBFQ0FfTUVEX0VCSVQoMjAxMyw0MDQzMywsJ0NVUj1DQUQnL","CdXSU49NjAsUEVWPVknKSk=&amp;WINDOW=FIRST_POPUP&amp;HEIGHT=450&amp;WIDTH=450&amp;START_MAXIMIZED=FALSE&amp;VAR:CALENDAR=FIVEDAY&amp;VAR:SYMBOL=286685&amp;VAR:INDEX=0"}</definedName>
    <definedName name="_2443__FDSAUDITLINK__" hidden="1">{"fdsup://directions/FAT Viewer?action=UPDATE&amp;creator=factset&amp;DYN_ARGS=TRUE&amp;DOC_NAME=FAT:FQL_AUDITING_CLIENT_TEMPLATE.FAT&amp;display_string=Audit&amp;VAR:KEY=HAVKRMPWJY&amp;VAR:QUERY=KEZGX0VCSVRfSUIoQU5OLDIwMTIsLCwsQ0FEKUBFQ0FfTUVEX0VCSVQoMjAxMiw0MDQzMywsJ0NVUj1DQUQnL","CdXSU49NjAsUEVWPVknKSk=&amp;WINDOW=FIRST_POPUP&amp;HEIGHT=450&amp;WIDTH=450&amp;START_MAXIMIZED=FALSE&amp;VAR:CALENDAR=FIVEDAY&amp;VAR:SYMBOL=286685&amp;VAR:INDEX=0"}</definedName>
    <definedName name="_2444__FDSAUDITLINK__" hidden="1">{"fdsup://directions/FAT Viewer?action=UPDATE&amp;creator=factset&amp;DYN_ARGS=TRUE&amp;DOC_NAME=FAT:FQL_AUDITING_CLIENT_TEMPLATE.FAT&amp;display_string=Audit&amp;VAR:KEY=JAHCLMRWVC&amp;VAR:QUERY=KEZGX0VCSVRfSUIoQU5OLDIwMTEsLCwsQ0FEKUBFQ0FfTUVEX0VCSVQoMjAxMSw0MDQzMywsJ0NVUj1DQUQnL","CdXSU49NjAsUEVWPVknKSk=&amp;WINDOW=FIRST_POPUP&amp;HEIGHT=450&amp;WIDTH=450&amp;START_MAXIMIZED=FALSE&amp;VAR:CALENDAR=FIVEDAY&amp;VAR:SYMBOL=286685&amp;VAR:INDEX=0"}</definedName>
    <definedName name="_2445__FDSAUDITLINK__" hidden="1">{"fdsup://directions/FAT Viewer?action=UPDATE&amp;creator=factset&amp;DYN_ARGS=TRUE&amp;DOC_NAME=FAT:FQL_AUDITING_CLIENT_TEMPLATE.FAT&amp;display_string=Audit&amp;VAR:KEY=LKPMVKVMNE&amp;VAR:QUERY=KEZGX0VCSVRfSUIoQU5OLDIwMTAsLCwsQ0FEKUBFQ0FfTUVEX0VCSVQoMjAxMCw0MDQzMywsJ0NVUj1DQUQnL","CdXSU49NjAsUEVWPVknKSk=&amp;WINDOW=FIRST_POPUP&amp;HEIGHT=450&amp;WIDTH=450&amp;START_MAXIMIZED=FALSE&amp;VAR:CALENDAR=FIVEDAY&amp;VAR:SYMBOL=286685&amp;VAR:INDEX=0"}</definedName>
    <definedName name="_2446__FDSAUDITLINK__" hidden="1">{"fdsup://directions/FAT Viewer?action=UPDATE&amp;creator=factset&amp;DYN_ARGS=TRUE&amp;DOC_NAME=FAT:FQL_AUDITING_CLIENT_TEMPLATE.FAT&amp;display_string=Audit&amp;VAR:KEY=BALKBYHSJW&amp;VAR:QUERY=KEZGX0VCSVRfSUIoQU5OLDIwMTMsLCwsQ0FEKUBFQ0FfTUVEX0VCSVQoMjAxMyw0MDQzMywsJ0NVUj1DQUQnL","CdXSU49NjAsUEVWPVknKSk=&amp;WINDOW=FIRST_POPUP&amp;HEIGHT=450&amp;WIDTH=450&amp;START_MAXIMIZED=FALSE&amp;VAR:CALENDAR=FIVEDAY&amp;VAR:SYMBOL=286685&amp;VAR:INDEX=0"}</definedName>
    <definedName name="_2447__FDSAUDITLINK__" hidden="1">{"fdsup://directions/FAT Viewer?action=UPDATE&amp;creator=factset&amp;DYN_ARGS=TRUE&amp;DOC_NAME=FAT:FQL_AUDITING_CLIENT_TEMPLATE.FAT&amp;display_string=Audit&amp;VAR:KEY=HAVKRMPWJY&amp;VAR:QUERY=KEZGX0VCSVRfSUIoQU5OLDIwMTIsLCwsQ0FEKUBFQ0FfTUVEX0VCSVQoMjAxMiw0MDQzMywsJ0NVUj1DQUQnL","CdXSU49NjAsUEVWPVknKSk=&amp;WINDOW=FIRST_POPUP&amp;HEIGHT=450&amp;WIDTH=450&amp;START_MAXIMIZED=FALSE&amp;VAR:CALENDAR=FIVEDAY&amp;VAR:SYMBOL=286685&amp;VAR:INDEX=0"}</definedName>
    <definedName name="_2448__FDSAUDITLINK__" hidden="1">{"fdsup://directions/FAT Viewer?action=UPDATE&amp;creator=factset&amp;DYN_ARGS=TRUE&amp;DOC_NAME=FAT:FQL_AUDITING_CLIENT_TEMPLATE.FAT&amp;display_string=Audit&amp;VAR:KEY=JAHCLMRWVC&amp;VAR:QUERY=KEZGX0VCSVRfSUIoQU5OLDIwMTEsLCwsQ0FEKUBFQ0FfTUVEX0VCSVQoMjAxMSw0MDQzMywsJ0NVUj1DQUQnL","CdXSU49NjAsUEVWPVknKSk=&amp;WINDOW=FIRST_POPUP&amp;HEIGHT=450&amp;WIDTH=450&amp;START_MAXIMIZED=FALSE&amp;VAR:CALENDAR=FIVEDAY&amp;VAR:SYMBOL=286685&amp;VAR:INDEX=0"}</definedName>
    <definedName name="_2449__FDSAUDITLINK__" hidden="1">{"fdsup://directions/FAT Viewer?action=UPDATE&amp;creator=factset&amp;DYN_ARGS=TRUE&amp;DOC_NAME=FAT:FQL_AUDITING_CLIENT_TEMPLATE.FAT&amp;display_string=Audit&amp;VAR:KEY=LKPMVKVMNE&amp;VAR:QUERY=KEZGX0VCSVRfSUIoQU5OLDIwMTAsLCwsQ0FEKUBFQ0FfTUVEX0VCSVQoMjAxMCw0MDQzMywsJ0NVUj1DQUQnL","CdXSU49NjAsUEVWPVknKSk=&amp;WINDOW=FIRST_POPUP&amp;HEIGHT=450&amp;WIDTH=450&amp;START_MAXIMIZED=FALSE&amp;VAR:CALENDAR=FIVEDAY&amp;VAR:SYMBOL=286685&amp;VAR:INDEX=0"}</definedName>
    <definedName name="_2450__FDSAUDITLINK__" hidden="1">{"fdsup://directions/FAT Viewer?action=UPDATE&amp;creator=factset&amp;DYN_ARGS=TRUE&amp;DOC_NAME=FAT:FQL_AUDITING_CLIENT_TEMPLATE.FAT&amp;display_string=Audit&amp;VAR:KEY=BCTEPEJWPU&amp;VAR:QUERY=RkZfRUJJVF9JQihBTk4sMjAwOSwsLCxDQUQp&amp;WINDOW=FIRST_POPUP&amp;HEIGHT=450&amp;WIDTH=450&amp;START_MA","XIMIZED=FALSE&amp;VAR:CALENDAR=FIVEDAY&amp;VAR:SYMBOL=286685&amp;VAR:INDEX=0"}</definedName>
    <definedName name="_2451__FDSAUDITLINK__" hidden="1">{"fdsup://directions/FAT Viewer?action=UPDATE&amp;creator=factset&amp;DYN_ARGS=TRUE&amp;DOC_NAME=FAT:FQL_AUDITING_CLIENT_TEMPLATE.FAT&amp;display_string=Audit&amp;VAR:KEY=JWNEFWVERU&amp;VAR:QUERY=RkZfRUJJVF9JQihBTk4sMjAwOCwsLCxDQUQp&amp;WINDOW=FIRST_POPUP&amp;HEIGHT=450&amp;WIDTH=450&amp;START_MA","XIMIZED=FALSE&amp;VAR:CALENDAR=FIVEDAY&amp;VAR:SYMBOL=286685&amp;VAR:INDEX=0"}</definedName>
    <definedName name="_2452__FDSAUDITLINK__" hidden="1">{"fdsup://directions/FAT Viewer?action=UPDATE&amp;creator=factset&amp;DYN_ARGS=TRUE&amp;DOC_NAME=FAT:FQL_AUDITING_CLIENT_TEMPLATE.FAT&amp;display_string=Audit&amp;VAR:KEY=DQRGZCLUJS&amp;VAR:QUERY=RkZfRUJJVF9JQihBTk4sMjAwNywsLCxDQUQp&amp;WINDOW=FIRST_POPUP&amp;HEIGHT=450&amp;WIDTH=450&amp;START_MA","XIMIZED=FALSE&amp;VAR:CALENDAR=FIVEDAY&amp;VAR:SYMBOL=286685&amp;VAR:INDEX=0"}</definedName>
    <definedName name="_2453__FDSAUDITLINK__" hidden="1">{"fdsup://directions/FAT Viewer?action=UPDATE&amp;creator=factset&amp;DYN_ARGS=TRUE&amp;DOC_NAME=FAT:FQL_AUDITING_CLIENT_TEMPLATE.FAT&amp;display_string=Audit&amp;VAR:KEY=VSFKNAPCVQ&amp;VAR:QUERY=KChGRl9FQklUX0lCKEFOTiwyMDEzLCwsLENBRCkrRkZfQU1PUlRfQ0YoQU5OLDIwMTMsLCwsQ0FEKSlAKEVDQ","V9NRURfRUJJVCgyMDEzLDQwNDMzLCwnQ1VSPUNBRCcsJ1dJTj02MCxQRVY9WScpK1pBVihFQ0FfTUVEX0dXKDIwMTMsNDA0MzMsLCdDVVI9Q0FEJywnV0lOPTYwLFBFVj1ZJykpKSk=&amp;WINDOW=FIRST_POPUP&amp;HEIGHT=450&amp;WIDTH=450&amp;START_MAXIMIZED=FALSE&amp;VAR:CALENDAR=FIVEDAY&amp;VAR:SYMBOL=286685&amp;VAR:INDEX=0"}</definedName>
    <definedName name="_2454__FDSAUDITLINK__" hidden="1">{"fdsup://directions/FAT Viewer?action=UPDATE&amp;creator=factset&amp;DYN_ARGS=TRUE&amp;DOC_NAME=FAT:FQL_AUDITING_CLIENT_TEMPLATE.FAT&amp;display_string=Audit&amp;VAR:KEY=ZMJENWRYNE&amp;VAR:QUERY=KChGRl9FQklUX0lCKEFOTiwyMDEyLCwsLENBRCkrRkZfQU1PUlRfQ0YoQU5OLDIwMTIsLCwsQ0FEKSlAKEVDQ","V9NRURfRUJJVCgyMDEyLDQwNDMzLCwnQ1VSPUNBRCcsJ1dJTj02MCxQRVY9WScpK1pBVihFQ0FfTUVEX0dXKDIwMTIsNDA0MzMsLCdDVVI9Q0FEJywnV0lOPTYwLFBFVj1ZJykpKSk=&amp;WINDOW=FIRST_POPUP&amp;HEIGHT=450&amp;WIDTH=450&amp;START_MAXIMIZED=FALSE&amp;VAR:CALENDAR=FIVEDAY&amp;VAR:SYMBOL=286685&amp;VAR:INDEX=0"}</definedName>
    <definedName name="_2455__FDSAUDITLINK__" hidden="1">{"fdsup://directions/FAT Viewer?action=UPDATE&amp;creator=factset&amp;DYN_ARGS=TRUE&amp;DOC_NAME=FAT:FQL_AUDITING_CLIENT_TEMPLATE.FAT&amp;display_string=Audit&amp;VAR:KEY=HYTKLGDKBE&amp;VAR:QUERY=KChGRl9FQklUX0lCKEFOTiwyMDExLCwsLENBRCkrRkZfQU1PUlRfQ0YoQU5OLDIwMTEsLCwsQ0FEKSlAKEVDQ","V9NRURfRUJJVCgyMDExLDQwNDMzLCwnQ1VSPUNBRCcsJ1dJTj02MCxQRVY9WScpK1pBVihFQ0FfTUVEX0dXKDIwMTEsNDA0MzMsLCdDVVI9Q0FEJywnV0lOPTYwLFBFVj1ZJykpKSk=&amp;WINDOW=FIRST_POPUP&amp;HEIGHT=450&amp;WIDTH=450&amp;START_MAXIMIZED=FALSE&amp;VAR:CALENDAR=FIVEDAY&amp;VAR:SYMBOL=286685&amp;VAR:INDEX=0"}</definedName>
    <definedName name="_2456__FDSAUDITLINK__" hidden="1">{"fdsup://directions/FAT Viewer?action=UPDATE&amp;creator=factset&amp;DYN_ARGS=TRUE&amp;DOC_NAME=FAT:FQL_AUDITING_CLIENT_TEMPLATE.FAT&amp;display_string=Audit&amp;VAR:KEY=PYTSTWVQPG&amp;VAR:QUERY=KChGRl9FQklUX0lCKEFOTiwyMDEwLCwsLENBRCkrRkZfQU1PUlRfQ0YoQU5OLDIwMTAsLCwsQ0FEKSlAKEVDQ","V9NRURfRUJJVCgyMDEwLDQwNDMzLCwnQ1VSPUNBRCcsJ1dJTj02MCxQRVY9WScpK1pBVihFQ0FfTUVEX0dXKDIwMTAsNDA0MzMsLCdDVVI9Q0FEJywnV0lOPTYwLFBFVj1ZJykpKSk=&amp;WINDOW=FIRST_POPUP&amp;HEIGHT=450&amp;WIDTH=450&amp;START_MAXIMIZED=FALSE&amp;VAR:CALENDAR=FIVEDAY&amp;VAR:SYMBOL=286685&amp;VAR:INDEX=0"}</definedName>
    <definedName name="_2457__FDSAUDITLINK__" hidden="1">{"fdsup://directions/FAT Viewer?action=UPDATE&amp;creator=factset&amp;DYN_ARGS=TRUE&amp;DOC_NAME=FAT:FQL_AUDITING_CLIENT_TEMPLATE.FAT&amp;display_string=Audit&amp;VAR:KEY=VAXWHUZEPE&amp;VAR:QUERY=RkZfRUJJVF9JQihBTk4sMjAwOSwsLCxDQUQpK0ZGX0FNT1JUX0NGKEFOTiwyMDA5LCwsLENBRCk=&amp;WINDOW=F","IRST_POPUP&amp;HEIGHT=450&amp;WIDTH=450&amp;START_MAXIMIZED=FALSE&amp;VAR:CALENDAR=FIVEDAY&amp;VAR:SYMBOL=286685&amp;VAR:INDEX=0"}</definedName>
    <definedName name="_2458__FDSAUDITLINK__" hidden="1">{"fdsup://directions/FAT Viewer?action=UPDATE&amp;creator=factset&amp;DYN_ARGS=TRUE&amp;DOC_NAME=FAT:FQL_AUDITING_CLIENT_TEMPLATE.FAT&amp;display_string=Audit&amp;VAR:KEY=VERIBYZCJK&amp;VAR:QUERY=RkZfRUJJVF9JQihBTk4sMjAwOCwsLCxDQUQpK0ZGX0FNT1JUX0NGKEFOTiwyMDA4LCwsLENBRCk=&amp;WINDOW=F","IRST_POPUP&amp;HEIGHT=450&amp;WIDTH=450&amp;START_MAXIMIZED=FALSE&amp;VAR:CALENDAR=FIVEDAY&amp;VAR:SYMBOL=286685&amp;VAR:INDEX=0"}</definedName>
    <definedName name="_2459__FDSAUDITLINK__" hidden="1">{"fdsup://directions/FAT Viewer?action=UPDATE&amp;creator=factset&amp;DYN_ARGS=TRUE&amp;DOC_NAME=FAT:FQL_AUDITING_CLIENT_TEMPLATE.FAT&amp;display_string=Audit&amp;VAR:KEY=FGLKJQDIXS&amp;VAR:QUERY=RkZfRUJJVF9JQihBTk4sMjAwNywsLCxDQUQpK0ZGX0FNT1JUX0NGKEFOTiwyMDA3LCwsLENBRCk=&amp;WINDOW=F","IRST_POPUP&amp;HEIGHT=450&amp;WIDTH=450&amp;START_MAXIMIZED=FALSE&amp;VAR:CALENDAR=FIVEDAY&amp;VAR:SYMBOL=286685&amp;VAR:INDEX=0"}</definedName>
    <definedName name="_2460__FDSAUDITLINK__" hidden="1">{"fdsup://Directions/FactSet Auditing Viewer?action=AUDIT_VALUE&amp;DB=129&amp;ID1=280415&amp;VALUEID=01001&amp;SDATE=2009&amp;PERIODTYPE=ANN_STD&amp;window=popup_no_bar&amp;width=385&amp;height=120&amp;START_MAXIMIZED=FALSE&amp;creator=factset&amp;display_string=Audit"}</definedName>
    <definedName name="_2461__FDSAUDITLINK__" hidden="1">{"fdsup://directions/FAT Viewer?action=UPDATE&amp;creator=factset&amp;DYN_ARGS=TRUE&amp;DOC_NAME=FAT:FQL_AUDITING_CLIENT_TEMPLATE.FAT&amp;display_string=Audit&amp;VAR:KEY=PQFWPKDWBS&amp;VAR:QUERY=RkZfRUJJVERBX0lCKEFOTiwyMDA3LCwsLENBRCk=&amp;WINDOW=FIRST_POPUP&amp;HEIGHT=450&amp;WIDTH=450&amp;STAR","T_MAXIMIZED=FALSE&amp;VAR:CALENDAR=FIVEDAY&amp;VAR:SYMBOL=280415&amp;VAR:INDEX=0"}</definedName>
    <definedName name="_2462__FDSAUDITLINK__" hidden="1">{"fdsup://directions/FAT Viewer?action=UPDATE&amp;creator=factset&amp;DYN_ARGS=TRUE&amp;DOC_NAME=FAT:FQL_AUDITING_CLIENT_TEMPLATE.FAT&amp;display_string=Audit&amp;VAR:KEY=TUTEXCTWVA&amp;VAR:QUERY=RkZfRUJJVERBX0lCKEFOTiwyMDA4LCwsLENBRCk=&amp;WINDOW=FIRST_POPUP&amp;HEIGHT=450&amp;WIDTH=450&amp;STAR","T_MAXIMIZED=FALSE&amp;VAR:CALENDAR=FIVEDAY&amp;VAR:SYMBOL=280415&amp;VAR:INDEX=0"}</definedName>
    <definedName name="_2463__FDSAUDITLINK__" hidden="1">{"fdsup://directions/FAT Viewer?action=UPDATE&amp;creator=factset&amp;DYN_ARGS=TRUE&amp;DOC_NAME=FAT:FQL_AUDITING_CLIENT_TEMPLATE.FAT&amp;display_string=Audit&amp;VAR:KEY=PKPKHGJQFW&amp;VAR:QUERY=RkZfRUJJVERBX0lCKEFOTiwyMDA5LCwsLENBRCk=&amp;WINDOW=FIRST_POPUP&amp;HEIGHT=450&amp;WIDTH=450&amp;STAR","T_MAXIMIZED=FALSE&amp;VAR:CALENDAR=FIVEDAY&amp;VAR:SYMBOL=280415&amp;VAR:INDEX=0"}</definedName>
    <definedName name="_2464__FDSAUDITLINK__" hidden="1">{"fdsup://directions/FAT Viewer?action=UPDATE&amp;creator=factset&amp;DYN_ARGS=TRUE&amp;DOC_NAME=FAT:FQL_AUDITING_CLIENT_TEMPLATE.FAT&amp;display_string=Audit&amp;VAR:KEY=FQZWTQVAHS&amp;VAR:QUERY=KEZGX0VCSVREQV9JQihBTk4sMjAxMCwsLCxDQUQpQEVDQV9NRURfRUJJVERBKDIwMTAsNDA0MzMsLCdDVVI9Q","0FEJywnV0lOPTYwLFBFVj1ZJykp&amp;WINDOW=FIRST_POPUP&amp;HEIGHT=450&amp;WIDTH=450&amp;START_MAXIMIZED=FALSE&amp;VAR:CALENDAR=FIVEDAY&amp;VAR:SYMBOL=280415&amp;VAR:INDEX=0"}</definedName>
    <definedName name="_2465__FDSAUDITLINK__" hidden="1">{"fdsup://directions/FAT Viewer?action=UPDATE&amp;creator=factset&amp;DYN_ARGS=TRUE&amp;DOC_NAME=FAT:FQL_AUDITING_CLIENT_TEMPLATE.FAT&amp;display_string=Audit&amp;VAR:KEY=JEVWNSLKHU&amp;VAR:QUERY=KEZGX0VCSVREQV9JQihBTk4sMjAxMSwsLCxDQUQpQEVDQV9NRURfRUJJVERBKDIwMTEsNDA0MzMsLCdDVVI9Q","0FEJywnV0lOPTYwLFBFVj1ZJykp&amp;WINDOW=FIRST_POPUP&amp;HEIGHT=450&amp;WIDTH=450&amp;START_MAXIMIZED=FALSE&amp;VAR:CALENDAR=FIVEDAY&amp;VAR:SYMBOL=280415&amp;VAR:INDEX=0"}</definedName>
    <definedName name="_2466__FDSAUDITLINK__" hidden="1">{"fdsup://directions/FAT Viewer?action=UPDATE&amp;creator=factset&amp;DYN_ARGS=TRUE&amp;DOC_NAME=FAT:FQL_AUDITING_CLIENT_TEMPLATE.FAT&amp;display_string=Audit&amp;VAR:KEY=XIZEFITUDO&amp;VAR:QUERY=KEZGX0VCSVREQV9JQihBTk4sMjAxMiwsLCxDQUQpQEVDQV9NRURfRUJJVERBKDIwMTIsNDA0MzMsLCdDVVI9Q","0FEJywnV0lOPTYwLFBFVj1ZJykp&amp;WINDOW=FIRST_POPUP&amp;HEIGHT=450&amp;WIDTH=450&amp;START_MAXIMIZED=FALSE&amp;VAR:CALENDAR=FIVEDAY&amp;VAR:SYMBOL=280415&amp;VAR:INDEX=0"}</definedName>
    <definedName name="_2467__FDSAUDITLINK__" hidden="1">{"fdsup://directions/FAT Viewer?action=UPDATE&amp;creator=factset&amp;DYN_ARGS=TRUE&amp;DOC_NAME=FAT:FQL_AUDITING_CLIENT_TEMPLATE.FAT&amp;display_string=Audit&amp;VAR:KEY=BCLOXIXKRY&amp;VAR:QUERY=KEZGX0VCSVREQV9JQihBTk4sMjAxMywsLCxDQUQpQEVDQV9NRURfRUJJVERBKDIwMTMsNDA0MzMsLCdDVVI9Q","0FEJywnV0lOPTYwLFBFVj1ZJykp&amp;WINDOW=FIRST_POPUP&amp;HEIGHT=450&amp;WIDTH=450&amp;START_MAXIMIZED=FALSE&amp;VAR:CALENDAR=FIVEDAY&amp;VAR:SYMBOL=280415&amp;VAR:INDEX=0"}</definedName>
    <definedName name="_2468__FDSAUDITLINK__" hidden="1">{"fdsup://directions/FAT Viewer?action=UPDATE&amp;creator=factset&amp;DYN_ARGS=TRUE&amp;DOC_NAME=FAT:FQL_AUDITING_CLIENT_TEMPLATE.FAT&amp;display_string=Audit&amp;VAR:KEY=DQRMDOXUZW&amp;VAR:QUERY=RkZfRUJJVF9JQihBTk4sMjAwNywsLCxDQUQpK0ZGX0FNT1JUX0NGKEFOTiwyMDA3LCwsLENBRCk=&amp;WINDOW=F","IRST_POPUP&amp;HEIGHT=450&amp;WIDTH=450&amp;START_MAXIMIZED=FALSE&amp;VAR:CALENDAR=FIVEDAY&amp;VAR:SYMBOL=280415&amp;VAR:INDEX=0"}</definedName>
    <definedName name="_2469__FDSAUDITLINK__" hidden="1">{"fdsup://directions/FAT Viewer?action=UPDATE&amp;creator=factset&amp;DYN_ARGS=TRUE&amp;DOC_NAME=FAT:FQL_AUDITING_CLIENT_TEMPLATE.FAT&amp;display_string=Audit&amp;VAR:KEY=DYXQHOHEZS&amp;VAR:QUERY=RkZfRUJJVF9JQihBTk4sMjAwOCwsLCxDQUQpK0ZGX0FNT1JUX0NGKEFOTiwyMDA4LCwsLENBRCk=&amp;WINDOW=F","IRST_POPUP&amp;HEIGHT=450&amp;WIDTH=450&amp;START_MAXIMIZED=FALSE&amp;VAR:CALENDAR=FIVEDAY&amp;VAR:SYMBOL=280415&amp;VAR:INDEX=0"}</definedName>
    <definedName name="_2470__FDSAUDITLINK__" hidden="1">{"fdsup://directions/FAT Viewer?action=UPDATE&amp;creator=factset&amp;DYN_ARGS=TRUE&amp;DOC_NAME=FAT:FQL_AUDITING_CLIENT_TEMPLATE.FAT&amp;display_string=Audit&amp;VAR:KEY=VEFUNADUXY&amp;VAR:QUERY=RkZfRUJJVF9JQihBTk4sMjAwOSwsLCxDQUQpK0ZGX0FNT1JUX0NGKEFOTiwyMDA5LCwsLENBRCk=&amp;WINDOW=F","IRST_POPUP&amp;HEIGHT=450&amp;WIDTH=450&amp;START_MAXIMIZED=FALSE&amp;VAR:CALENDAR=FIVEDAY&amp;VAR:SYMBOL=280415&amp;VAR:INDEX=0"}</definedName>
    <definedName name="_2471__FDSAUDITLINK__" hidden="1">{"fdsup://directions/FAT Viewer?action=UPDATE&amp;creator=factset&amp;DYN_ARGS=TRUE&amp;DOC_NAME=FAT:FQL_AUDITING_CLIENT_TEMPLATE.FAT&amp;display_string=Audit&amp;VAR:KEY=LOLADQVWTY&amp;VAR:QUERY=KChGRl9FQklUX0lCKEFOTiwyMDEwLCwsLENBRCkrRkZfQU1PUlRfQ0YoQU5OLDIwMTAsLCwsQ0FEKSlAKEVDQ","V9NRURfRUJJVCgyMDEwLDQwNDMzLCwnQ1VSPUNBRCcsJ1dJTj02MCxQRVY9WScpK1pBVihFQ0FfTUVEX0dXKDIwMTAsNDA0MzMsLCdDVVI9Q0FEJywnV0lOPTYwLFBFVj1ZJykpKSk=&amp;WINDOW=FIRST_POPUP&amp;HEIGHT=450&amp;WIDTH=450&amp;START_MAXIMIZED=FALSE&amp;VAR:CALENDAR=FIVEDAY&amp;VAR:SYMBOL=280415&amp;VAR:INDEX=0"}</definedName>
    <definedName name="_2472__FDSAUDITLINK__" hidden="1">{"fdsup://directions/FAT Viewer?action=UPDATE&amp;creator=factset&amp;DYN_ARGS=TRUE&amp;DOC_NAME=FAT:FQL_AUDITING_CLIENT_TEMPLATE.FAT&amp;display_string=Audit&amp;VAR:KEY=PYXCNEJMFS&amp;VAR:QUERY=KChGRl9FQklUX0lCKEFOTiwyMDExLCwsLENBRCkrRkZfQU1PUlRfQ0YoQU5OLDIwMTEsLCwsQ0FEKSlAKEVDQ","V9NRURfRUJJVCgyMDExLDQwNDMzLCwnQ1VSPUNBRCcsJ1dJTj02MCxQRVY9WScpK1pBVihFQ0FfTUVEX0dXKDIwMTEsNDA0MzMsLCdDVVI9Q0FEJywnV0lOPTYwLFBFVj1ZJykpKSk=&amp;WINDOW=FIRST_POPUP&amp;HEIGHT=450&amp;WIDTH=450&amp;START_MAXIMIZED=FALSE&amp;VAR:CALENDAR=FIVEDAY&amp;VAR:SYMBOL=280415&amp;VAR:INDEX=0"}</definedName>
    <definedName name="_2473__FDSAUDITLINK__" hidden="1">{"fdsup://directions/FAT Viewer?action=UPDATE&amp;creator=factset&amp;DYN_ARGS=TRUE&amp;DOC_NAME=FAT:FQL_AUDITING_CLIENT_TEMPLATE.FAT&amp;display_string=Audit&amp;VAR:KEY=PGRIRMNMXE&amp;VAR:QUERY=KChGRl9FQklUX0lCKEFOTiwyMDEyLCwsLENBRCkrRkZfQU1PUlRfQ0YoQU5OLDIwMTIsLCwsQ0FEKSlAKEVDQ","V9NRURfRUJJVCgyMDEyLDQwNDMzLCwnQ1VSPUNBRCcsJ1dJTj02MCxQRVY9WScpK1pBVihFQ0FfTUVEX0dXKDIwMTIsNDA0MzMsLCdDVVI9Q0FEJywnV0lOPTYwLFBFVj1ZJykpKSk=&amp;WINDOW=FIRST_POPUP&amp;HEIGHT=450&amp;WIDTH=450&amp;START_MAXIMIZED=FALSE&amp;VAR:CALENDAR=FIVEDAY&amp;VAR:SYMBOL=280415&amp;VAR:INDEX=0"}</definedName>
    <definedName name="_2474__FDSAUDITLINK__" hidden="1">{"fdsup://directions/FAT Viewer?action=UPDATE&amp;creator=factset&amp;DYN_ARGS=TRUE&amp;DOC_NAME=FAT:FQL_AUDITING_CLIENT_TEMPLATE.FAT&amp;display_string=Audit&amp;VAR:KEY=BQXIPYXYTU&amp;VAR:QUERY=KChGRl9FQklUX0lCKEFOTiwyMDEzLCwsLENBRCkrRkZfQU1PUlRfQ0YoQU5OLDIwMTMsLCwsQ0FEKSlAKEVDQ","V9NRURfRUJJVCgyMDEzLDQwNDMzLCwnQ1VSPUNBRCcsJ1dJTj02MCxQRVY9WScpK1pBVihFQ0FfTUVEX0dXKDIwMTMsNDA0MzMsLCdDVVI9Q0FEJywnV0lOPTYwLFBFVj1ZJykpKSk=&amp;WINDOW=FIRST_POPUP&amp;HEIGHT=450&amp;WIDTH=450&amp;START_MAXIMIZED=FALSE&amp;VAR:CALENDAR=FIVEDAY&amp;VAR:SYMBOL=280415&amp;VAR:INDEX=0"}</definedName>
    <definedName name="_2475__FDSAUDITLINK__" hidden="1">{"fdsup://directions/FAT Viewer?action=UPDATE&amp;creator=factset&amp;DYN_ARGS=TRUE&amp;DOC_NAME=FAT:FQL_AUDITING_CLIENT_TEMPLATE.FAT&amp;display_string=Audit&amp;VAR:KEY=ZGTWLSRYTG&amp;VAR:QUERY=RkZfRUJJVF9JQihBTk4sMjAwNywsLCxDQUQp&amp;WINDOW=FIRST_POPUP&amp;HEIGHT=450&amp;WIDTH=450&amp;START_MA","XIMIZED=FALSE&amp;VAR:CALENDAR=FIVEDAY&amp;VAR:SYMBOL=280415&amp;VAR:INDEX=0"}</definedName>
    <definedName name="_2476__FDSAUDITLINK__" hidden="1">{"fdsup://directions/FAT Viewer?action=UPDATE&amp;creator=factset&amp;DYN_ARGS=TRUE&amp;DOC_NAME=FAT:FQL_AUDITING_CLIENT_TEMPLATE.FAT&amp;display_string=Audit&amp;VAR:KEY=XWLIPUNANW&amp;VAR:QUERY=RkZfRUJJVF9JQihBTk4sMjAwOCwsLCxDQUQp&amp;WINDOW=FIRST_POPUP&amp;HEIGHT=450&amp;WIDTH=450&amp;START_MA","XIMIZED=FALSE&amp;VAR:CALENDAR=FIVEDAY&amp;VAR:SYMBOL=280415&amp;VAR:INDEX=0"}</definedName>
    <definedName name="_2477__FDSAUDITLINK__" hidden="1">{"fdsup://directions/FAT Viewer?action=UPDATE&amp;creator=factset&amp;DYN_ARGS=TRUE&amp;DOC_NAME=FAT:FQL_AUDITING_CLIENT_TEMPLATE.FAT&amp;display_string=Audit&amp;VAR:KEY=ZSJWPCTIDY&amp;VAR:QUERY=RkZfRUJJVF9JQihBTk4sMjAwOSwsLCxDQUQp&amp;WINDOW=FIRST_POPUP&amp;HEIGHT=450&amp;WIDTH=450&amp;START_MA","XIMIZED=FALSE&amp;VAR:CALENDAR=FIVEDAY&amp;VAR:SYMBOL=280415&amp;VAR:INDEX=0"}</definedName>
    <definedName name="_2478__FDSAUDITLINK__" hidden="1">{"fdsup://directions/FAT Viewer?action=UPDATE&amp;creator=factset&amp;DYN_ARGS=TRUE&amp;DOC_NAME=FAT:FQL_AUDITING_CLIENT_TEMPLATE.FAT&amp;display_string=Audit&amp;VAR:KEY=VYJWDKTWLM&amp;VAR:QUERY=KEZGX0VCSVRfSUIoQU5OLDIwMTAsLCwsQ0FEKUBFQ0FfTUVEX0VCSVQoMjAxMCw0MDQzMywsJ0NVUj1DQUQnL","CdXSU49NjAsUEVWPVknKSk=&amp;WINDOW=FIRST_POPUP&amp;HEIGHT=450&amp;WIDTH=450&amp;START_MAXIMIZED=FALSE&amp;VAR:CALENDAR=FIVEDAY&amp;VAR:SYMBOL=280415&amp;VAR:INDEX=0"}</definedName>
    <definedName name="_2479__FDSAUDITLINK__" hidden="1">{"fdsup://directions/FAT Viewer?action=UPDATE&amp;creator=factset&amp;DYN_ARGS=TRUE&amp;DOC_NAME=FAT:FQL_AUDITING_CLIENT_TEMPLATE.FAT&amp;display_string=Audit&amp;VAR:KEY=PEDKLSVOJW&amp;VAR:QUERY=KEZGX0VCSVRfSUIoQU5OLDIwMTEsLCwsQ0FEKUBFQ0FfTUVEX0VCSVQoMjAxMSw0MDQzMywsJ0NVUj1DQUQnL","CdXSU49NjAsUEVWPVknKSk=&amp;WINDOW=FIRST_POPUP&amp;HEIGHT=450&amp;WIDTH=450&amp;START_MAXIMIZED=FALSE&amp;VAR:CALENDAR=FIVEDAY&amp;VAR:SYMBOL=280415&amp;VAR:INDEX=0"}</definedName>
    <definedName name="_2480__FDSAUDITLINK__" hidden="1">{"fdsup://directions/FAT Viewer?action=UPDATE&amp;creator=factset&amp;DYN_ARGS=TRUE&amp;DOC_NAME=FAT:FQL_AUDITING_CLIENT_TEMPLATE.FAT&amp;display_string=Audit&amp;VAR:KEY=RWNUXUBMHW&amp;VAR:QUERY=KEZGX0VCSVRfSUIoQU5OLDIwMTIsLCwsQ0FEKUBFQ0FfTUVEX0VCSVQoMjAxMiw0MDQzMywsJ0NVUj1DQUQnL","CdXSU49NjAsUEVWPVknKSk=&amp;WINDOW=FIRST_POPUP&amp;HEIGHT=450&amp;WIDTH=450&amp;START_MAXIMIZED=FALSE&amp;VAR:CALENDAR=FIVEDAY&amp;VAR:SYMBOL=280415&amp;VAR:INDEX=0"}</definedName>
    <definedName name="_2481__FDSAUDITLINK__" hidden="1">{"fdsup://directions/FAT Viewer?action=UPDATE&amp;creator=factset&amp;DYN_ARGS=TRUE&amp;DOC_NAME=FAT:FQL_AUDITING_CLIENT_TEMPLATE.FAT&amp;display_string=Audit&amp;VAR:KEY=RCNKJIBUVK&amp;VAR:QUERY=KEZGX0VCSVRfSUIoQU5OLDIwMTMsLCwsQ0FEKUBFQ0FfTUVEX0VCSVQoMjAxMyw0MDQzMywsJ0NVUj1DQUQnL","CdXSU49NjAsUEVWPVknKSk=&amp;WINDOW=FIRST_POPUP&amp;HEIGHT=450&amp;WIDTH=450&amp;START_MAXIMIZED=FALSE&amp;VAR:CALENDAR=FIVEDAY&amp;VAR:SYMBOL=280415&amp;VAR:INDEX=0"}</definedName>
    <definedName name="_2482__FDSAUDITLINK__" hidden="1">{"fdsup://Directions/FactSet Auditing Viewer?action=AUDIT_VALUE&amp;DB=129&amp;ID1=280415&amp;VALUEID=01250&amp;SDATE=2009&amp;PERIODTYPE=ANN_STD&amp;window=popup_no_bar&amp;width=385&amp;height=120&amp;START_MAXIMIZED=FALSE&amp;creator=factset&amp;display_string=Audit"}</definedName>
    <definedName name="_2483__FDSAUDITLINK__" hidden="1">{"fdsup://directions/FAT Viewer?action=UPDATE&amp;creator=factset&amp;DYN_ARGS=TRUE&amp;DOC_NAME=FAT:FQL_AUDITING_CLIENT_TEMPLATE.FAT&amp;display_string=Audit&amp;VAR:KEY=VYJWDKTWLM&amp;VAR:QUERY=KEZGX0VCSVRfSUIoQU5OLDIwMTAsLCwsQ0FEKUBFQ0FfTUVEX0VCSVQoMjAxMCw0MDQzMywsJ0NVUj1DQUQnL","CdXSU49NjAsUEVWPVknKSk=&amp;WINDOW=FIRST_POPUP&amp;HEIGHT=450&amp;WIDTH=450&amp;START_MAXIMIZED=FALSE&amp;VAR:CALENDAR=FIVEDAY&amp;VAR:SYMBOL=280415&amp;VAR:INDEX=0"}</definedName>
    <definedName name="_2484__FDSAUDITLINK__" hidden="1">{"fdsup://directions/FAT Viewer?action=UPDATE&amp;creator=factset&amp;DYN_ARGS=TRUE&amp;DOC_NAME=FAT:FQL_AUDITING_CLIENT_TEMPLATE.FAT&amp;display_string=Audit&amp;VAR:KEY=PEDKLSVOJW&amp;VAR:QUERY=KEZGX0VCSVRfSUIoQU5OLDIwMTEsLCwsQ0FEKUBFQ0FfTUVEX0VCSVQoMjAxMSw0MDQzMywsJ0NVUj1DQUQnL","CdXSU49NjAsUEVWPVknKSk=&amp;WINDOW=FIRST_POPUP&amp;HEIGHT=450&amp;WIDTH=450&amp;START_MAXIMIZED=FALSE&amp;VAR:CALENDAR=FIVEDAY&amp;VAR:SYMBOL=280415&amp;VAR:INDEX=0"}</definedName>
    <definedName name="_2485__FDSAUDITLINK__" hidden="1">{"fdsup://directions/FAT Viewer?action=UPDATE&amp;creator=factset&amp;DYN_ARGS=TRUE&amp;DOC_NAME=FAT:FQL_AUDITING_CLIENT_TEMPLATE.FAT&amp;display_string=Audit&amp;VAR:KEY=RWNUXUBMHW&amp;VAR:QUERY=KEZGX0VCSVRfSUIoQU5OLDIwMTIsLCwsQ0FEKUBFQ0FfTUVEX0VCSVQoMjAxMiw0MDQzMywsJ0NVUj1DQUQnL","CdXSU49NjAsUEVWPVknKSk=&amp;WINDOW=FIRST_POPUP&amp;HEIGHT=450&amp;WIDTH=450&amp;START_MAXIMIZED=FALSE&amp;VAR:CALENDAR=FIVEDAY&amp;VAR:SYMBOL=280415&amp;VAR:INDEX=0"}</definedName>
    <definedName name="_2486__FDSAUDITLINK__" hidden="1">{"fdsup://directions/FAT Viewer?action=UPDATE&amp;creator=factset&amp;DYN_ARGS=TRUE&amp;DOC_NAME=FAT:FQL_AUDITING_CLIENT_TEMPLATE.FAT&amp;display_string=Audit&amp;VAR:KEY=RCNKJIBUVK&amp;VAR:QUERY=KEZGX0VCSVRfSUIoQU5OLDIwMTMsLCwsQ0FEKUBFQ0FfTUVEX0VCSVQoMjAxMyw0MDQzMywsJ0NVUj1DQUQnL","CdXSU49NjAsUEVWPVknKSk=&amp;WINDOW=FIRST_POPUP&amp;HEIGHT=450&amp;WIDTH=450&amp;START_MAXIMIZED=FALSE&amp;VAR:CALENDAR=FIVEDAY&amp;VAR:SYMBOL=280415&amp;VAR:INDEX=0"}</definedName>
    <definedName name="_2487__FDSAUDITLINK__" hidden="1">{"fdsup://directions/FAT Viewer?action=UPDATE&amp;creator=factset&amp;DYN_ARGS=TRUE&amp;DOC_NAME=FAT:FQL_AUDITING_CLIENT_TEMPLATE.FAT&amp;display_string=Audit&amp;VAR:KEY=VAPYLMDKPM&amp;VAR:QUERY=RkZfTkVUX0lOQyhBTk4sMjAwNywsLCxDQUQp&amp;WINDOW=FIRST_POPUP&amp;HEIGHT=450&amp;WIDTH=450&amp;START_MA","XIMIZED=FALSE&amp;VAR:CALENDAR=FIVEDAY&amp;VAR:SYMBOL=280415&amp;VAR:INDEX=0"}</definedName>
    <definedName name="_2488__FDSAUDITLINK__" hidden="1">{"fdsup://directions/FAT Viewer?action=UPDATE&amp;creator=factset&amp;DYN_ARGS=TRUE&amp;DOC_NAME=FAT:FQL_AUDITING_CLIENT_TEMPLATE.FAT&amp;display_string=Audit&amp;VAR:KEY=TUTSTYFCPK&amp;VAR:QUERY=RkZfTkVUX0lOQyhBTk4sMjAwOCwsLCxDQUQp&amp;WINDOW=FIRST_POPUP&amp;HEIGHT=450&amp;WIDTH=450&amp;START_MA","XIMIZED=FALSE&amp;VAR:CALENDAR=FIVEDAY&amp;VAR:SYMBOL=280415&amp;VAR:INDEX=0"}</definedName>
    <definedName name="_2489__FDSAUDITLINK__" hidden="1">{"fdsup://directions/FAT Viewer?action=UPDATE&amp;creator=factset&amp;DYN_ARGS=TRUE&amp;DOC_NAME=FAT:FQL_AUDITING_CLIENT_TEMPLATE.FAT&amp;display_string=Audit&amp;VAR:KEY=DKDCRMNSJY&amp;VAR:QUERY=RkZfTkVUX0lOQyhBTk4sMjAwOSwsLCxDQUQp&amp;WINDOW=FIRST_POPUP&amp;HEIGHT=450&amp;WIDTH=450&amp;START_MA","XIMIZED=FALSE&amp;VAR:CALENDAR=FIVEDAY&amp;VAR:SYMBOL=280415&amp;VAR:INDEX=0"}</definedName>
    <definedName name="_2490__FDSAUDITLINK__" hidden="1">{"fdsup://directions/FAT Viewer?action=UPDATE&amp;creator=factset&amp;DYN_ARGS=TRUE&amp;DOC_NAME=FAT:FQL_AUDITING_CLIENT_TEMPLATE.FAT&amp;display_string=Audit&amp;VAR:KEY=FAZURCPGDY&amp;VAR:QUERY=KEZGX05FVF9JTkMoQU5OLDIwMTAsLCwsQ0FEKUBFQ0FfTUVEX05FVCgyMDEwLDQwNDMzLCwnQ1VSPUNBRCcsJ","1dJTj02MCxQRVY9WScpKQ==&amp;WINDOW=FIRST_POPUP&amp;HEIGHT=450&amp;WIDTH=450&amp;START_MAXIMIZED=FALSE&amp;VAR:CALENDAR=FIVEDAY&amp;VAR:SYMBOL=280415&amp;VAR:INDEX=0"}</definedName>
    <definedName name="_2491__FDSAUDITLINK__" hidden="1">{"fdsup://directions/FAT Viewer?action=UPDATE&amp;creator=factset&amp;DYN_ARGS=TRUE&amp;DOC_NAME=FAT:FQL_AUDITING_CLIENT_TEMPLATE.FAT&amp;display_string=Audit&amp;VAR:KEY=TARMPUPQLI&amp;VAR:QUERY=KEZGX05FVF9JTkMoQU5OLDIwMTEsLCwsQ0FEKUBFQ0FfTUVEX05FVCgyMDExLDQwNDMzLCwnQ1VSPUNBRCcsJ","1dJTj02MCxQRVY9WScpKQ==&amp;WINDOW=FIRST_POPUP&amp;HEIGHT=450&amp;WIDTH=450&amp;START_MAXIMIZED=FALSE&amp;VAR:CALENDAR=FIVEDAY&amp;VAR:SYMBOL=280415&amp;VAR:INDEX=0"}</definedName>
    <definedName name="_2492__FDSAUDITLINK__" hidden="1">{"fdsup://directions/FAT Viewer?action=UPDATE&amp;creator=factset&amp;DYN_ARGS=TRUE&amp;DOC_NAME=FAT:FQL_AUDITING_CLIENT_TEMPLATE.FAT&amp;display_string=Audit&amp;VAR:KEY=BOBENGVWBG&amp;VAR:QUERY=KEZGX05FVF9JTkMoQU5OLDIwMTIsLCwsQ0FEKUBFQ0FfTUVEX05FVCgyMDEyLDQwNDMzLCwnQ1VSPUNBRCcsJ","1dJTj02MCxQRVY9WScpKQ==&amp;WINDOW=FIRST_POPUP&amp;HEIGHT=450&amp;WIDTH=450&amp;START_MAXIMIZED=FALSE&amp;VAR:CALENDAR=FIVEDAY&amp;VAR:SYMBOL=280415&amp;VAR:INDEX=0"}</definedName>
    <definedName name="_2493__FDSAUDITLINK__" hidden="1">{"fdsup://directions/FAT Viewer?action=UPDATE&amp;creator=factset&amp;DYN_ARGS=TRUE&amp;DOC_NAME=FAT:FQL_AUDITING_CLIENT_TEMPLATE.FAT&amp;display_string=Audit&amp;VAR:KEY=VGBGVIXONK&amp;VAR:QUERY=KEZGX05FVF9JTkMoQU5OLDIwMTMsLCwsQ0FEKUBFQ0FfTUVEX05FVCgyMDEzLDQwNDMzLCwnQ1VSPUNBRCcsJ","1dJTj02MCxQRVY9WScpKQ==&amp;WINDOW=FIRST_POPUP&amp;HEIGHT=450&amp;WIDTH=450&amp;START_MAXIMIZED=FALSE&amp;VAR:CALENDAR=FIVEDAY&amp;VAR:SYMBOL=280415&amp;VAR:INDEX=0"}</definedName>
    <definedName name="_2494__FDSAUDITLINK__" hidden="1">{"fdsup://directions/FAT Viewer?action=UPDATE&amp;creator=factset&amp;DYN_ARGS=TRUE&amp;DOC_NAME=FAT:FQL_AUDITING_CLIENT_TEMPLATE.FAT&amp;display_string=Audit&amp;VAR:KEY=XUNCLYVMPO&amp;VAR:QUERY=RkZfQ0FQRVgoQU5OLDIwMDcsLCwsQ0FEKQ==&amp;WINDOW=FIRST_POPUP&amp;HEIGHT=450&amp;WIDTH=450&amp;START_MA","XIMIZED=FALSE&amp;VAR:CALENDAR=FIVEDAY&amp;VAR:SYMBOL=280415&amp;VAR:INDEX=0"}</definedName>
    <definedName name="_2495__FDSAUDITLINK__" hidden="1">{"fdsup://directions/FAT Viewer?action=UPDATE&amp;creator=factset&amp;DYN_ARGS=TRUE&amp;DOC_NAME=FAT:FQL_AUDITING_CLIENT_TEMPLATE.FAT&amp;display_string=Audit&amp;VAR:KEY=TEBEPORMHU&amp;VAR:QUERY=RkZfQ0FQRVgoQU5OLDIwMDgsLCwsQ0FEKQ==&amp;WINDOW=FIRST_POPUP&amp;HEIGHT=450&amp;WIDTH=450&amp;START_MA","XIMIZED=FALSE&amp;VAR:CALENDAR=FIVEDAY&amp;VAR:SYMBOL=280415&amp;VAR:INDEX=0"}</definedName>
    <definedName name="_2496__FDSAUDITLINK__" hidden="1">{"fdsup://directions/FAT Viewer?action=UPDATE&amp;creator=factset&amp;DYN_ARGS=TRUE&amp;DOC_NAME=FAT:FQL_AUDITING_CLIENT_TEMPLATE.FAT&amp;display_string=Audit&amp;VAR:KEY=PCDKHMNKRI&amp;VAR:QUERY=RkZfQ0FQRVgoQU5OLDIwMDksLCwsQ0FEKQ==&amp;WINDOW=FIRST_POPUP&amp;HEIGHT=450&amp;WIDTH=450&amp;START_MA","XIMIZED=FALSE&amp;VAR:CALENDAR=FIVEDAY&amp;VAR:SYMBOL=280415&amp;VAR:INDEX=0"}</definedName>
    <definedName name="_2497__FDSAUDITLINK__" hidden="1">{"fdsup://directions/FAT Viewer?action=UPDATE&amp;creator=factset&amp;DYN_ARGS=TRUE&amp;DOC_NAME=FAT:FQL_AUDITING_CLIENT_TEMPLATE.FAT&amp;display_string=Audit&amp;VAR:KEY=VYHWLOBEVO&amp;VAR:QUERY=KEZGX0NBUEVYKEFOTiwyMDEwLCwsLENBRClARUNBX01FRF9DQVBFWCgyMDEwLDQwNDMzLCwnQ1VSPUNBRCcsJ","1dJTj02MCxQRVY9WScpKQ==&amp;WINDOW=FIRST_POPUP&amp;HEIGHT=450&amp;WIDTH=450&amp;START_MAXIMIZED=FALSE&amp;VAR:CALENDAR=FIVEDAY&amp;VAR:SYMBOL=280415&amp;VAR:INDEX=0"}</definedName>
    <definedName name="_2498__FDSAUDITLINK__" hidden="1">{"fdsup://directions/FAT Viewer?action=UPDATE&amp;creator=factset&amp;DYN_ARGS=TRUE&amp;DOC_NAME=FAT:FQL_AUDITING_CLIENT_TEMPLATE.FAT&amp;display_string=Audit&amp;VAR:KEY=ZMRSHYLMVU&amp;VAR:QUERY=KEZGX0NBUEVYKEFOTiwyMDExLCwsLENBRClARUNBX01FRF9DQVBFWCgyMDExLDQwNDMzLCwnQ1VSPUNBRCcsJ","1dJTj02MCxQRVY9WScpKQ==&amp;WINDOW=FIRST_POPUP&amp;HEIGHT=450&amp;WIDTH=450&amp;START_MAXIMIZED=FALSE&amp;VAR:CALENDAR=FIVEDAY&amp;VAR:SYMBOL=280415&amp;VAR:INDEX=0"}</definedName>
    <definedName name="_2499__FDSAUDITLINK__" hidden="1">{"fdsup://directions/FAT Viewer?action=UPDATE&amp;creator=factset&amp;DYN_ARGS=TRUE&amp;DOC_NAME=FAT:FQL_AUDITING_CLIENT_TEMPLATE.FAT&amp;display_string=Audit&amp;VAR:KEY=DYXGHAJELO&amp;VAR:QUERY=KEZGX0NBUEVYKEFOTiwyMDEyLCwsLENBRClARUNBX01FRF9DQVBFWCgyMDEyLDQwNDMzLCwnQ1VSPUNBRCcsJ","1dJTj02MCxQRVY9WScpKQ==&amp;WINDOW=FIRST_POPUP&amp;HEIGHT=450&amp;WIDTH=450&amp;START_MAXIMIZED=FALSE&amp;VAR:CALENDAR=FIVEDAY&amp;VAR:SYMBOL=280415&amp;VAR:INDEX=0"}</definedName>
    <definedName name="_25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500__FDSAUDITLINK__" hidden="1">{"fdsup://directions/FAT Viewer?action=UPDATE&amp;creator=factset&amp;DYN_ARGS=TRUE&amp;DOC_NAME=FAT:FQL_AUDITING_CLIENT_TEMPLATE.FAT&amp;display_string=Audit&amp;VAR:KEY=XQLEFIVILC&amp;VAR:QUERY=KEZGX0NBUEVYKEFOTiwyMDEzLCwsLENBRClARUNBX01FRF9DQVBFWCgyMDEzLDQwNDMzLCwnQ1VSPUNBRCcsJ","1dJTj02MCxQRVY9WScpKQ==&amp;WINDOW=FIRST_POPUP&amp;HEIGHT=450&amp;WIDTH=450&amp;START_MAXIMIZED=FALSE&amp;VAR:CALENDAR=FIVEDAY&amp;VAR:SYMBOL=280415&amp;VAR:INDEX=0"}</definedName>
    <definedName name="_2501__FDSAUDITLINK__" hidden="1">{"fdsup://Directions/FactSet Auditing Viewer?action=AUDIT_VALUE&amp;DB=129&amp;ID1=280415&amp;VALUEID=04831&amp;SDATE=2009&amp;PERIODTYPE=ANN_STD&amp;window=popup_no_bar&amp;width=385&amp;height=120&amp;START_MAXIMIZED=FALSE&amp;creator=factset&amp;display_string=Audit"}</definedName>
    <definedName name="_2503__FDSAUDITLINK__" hidden="1">{"fdsup://directions/FAT Viewer?action=UPDATE&amp;creator=factset&amp;DYN_ARGS=TRUE&amp;DOC_NAME=FAT:FQL_AUDITING_CLIENT_TEMPLATE.FAT&amp;display_string=Audit&amp;VAR:KEY=QXCDGNMDKZ&amp;VAR:QUERY=RkZfQ0FQRVgoQU5OLDIwMDksLCwsVVNEKQ==&amp;WINDOW=FIRST_POPUP&amp;HEIGHT=450&amp;WIDTH=450&amp;START_MA","XIMIZED=FALSE&amp;VAR:CALENDAR=FIVEDAY&amp;VAR:SYMBOL=B1XH2C&amp;VAR:INDEX=0"}</definedName>
    <definedName name="_2504__FDSAUDITLINK__" hidden="1">{"fdsup://directions/FAT Viewer?action=UPDATE&amp;creator=factset&amp;DYN_ARGS=TRUE&amp;DOC_NAME=FAT:FQL_AUDITING_CLIENT_TEMPLATE.FAT&amp;display_string=Audit&amp;VAR:KEY=GDSRYFGLIT&amp;VAR:QUERY=RkZfRUJJVF9JQihBTk4sMjAwNywsLCxTRUsp&amp;WINDOW=FIRST_POPUP&amp;HEIGHT=450&amp;WIDTH=450&amp;START_MA","XIMIZED=FALSE&amp;VAR:CALENDAR=FIVEDAY&amp;VAR:SYMBOL=591591&amp;VAR:INDEX=0"}</definedName>
    <definedName name="_2505__FDSAUDITLINK__" hidden="1">{"fdsup://directions/FAT Viewer?action=UPDATE&amp;creator=factset&amp;DYN_ARGS=TRUE&amp;DOC_NAME=FAT:FQL_AUDITING_CLIENT_TEMPLATE.FAT&amp;display_string=Audit&amp;VAR:KEY=QNIRQZKZIN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2506__FDSAUDITLINK__" hidden="1">{"fdsup://directions/FAT Viewer?action=UPDATE&amp;creator=factset&amp;DYN_ARGS=TRUE&amp;DOC_NAME=FAT:FQL_AUDITING_CLIENT_TEMPLATE.FAT&amp;display_string=Audit&amp;VAR:KEY=KLONQNCTUF&amp;VAR:QUERY=KEZGX05FVF9JTkMoQU5OLDIwMTMsLCwsVVNEKUBFQ0FfTUVEX05FVCgyMDEzLDQwNDM1LCwsJ0NVUj1VU0QnL","CdXSU49MTAwLFBFVj1ZJykp&amp;WINDOW=FIRST_POPUP&amp;HEIGHT=450&amp;WIDTH=450&amp;START_MAXIMIZED=FALSE&amp;VAR:CALENDAR=FIVEDAY&amp;VAR:SYMBOL=B1XH2C&amp;VAR:INDEX=0"}</definedName>
    <definedName name="_2507__FDSAUDITLINK__" hidden="1">{"fdsup://Directions/FactSet Auditing Viewer?action=AUDIT_VALUE&amp;DB=129&amp;ID1=591591&amp;VALUEID=04831&amp;SDATE=2008&amp;PERIODTYPE=ANN_STD&amp;window=popup_no_bar&amp;width=385&amp;height=120&amp;START_MAXIMIZED=FALSE&amp;creator=factset&amp;display_string=Audit"}</definedName>
    <definedName name="_2509__FDSAUDITLINK__" hidden="1">{"fdsup://directions/FAT Viewer?action=UPDATE&amp;creator=factset&amp;DYN_ARGS=TRUE&amp;DOC_NAME=FAT:FQL_AUDITING_CLIENT_TEMPLATE.FAT&amp;display_string=Audit&amp;VAR:KEY=GTGZOPUJSF&amp;VAR:QUERY=KEZGX0VCSVRfSUIoQU5OLDIwMTAsLCwsVVNEKUBFQ0FfTUVEX0VCSVQoMjAxMCw0MDQzNSwsLCdDVVI9VVNEJ","ywnV0lOPTEwMCxQRVY9WScpKQ==&amp;WINDOW=FIRST_POPUP&amp;HEIGHT=450&amp;WIDTH=450&amp;START_MAXIMIZED=FALSE&amp;VAR:CALENDAR=FIVEDAY&amp;VAR:SYMBOL=B1XH2C&amp;VAR:INDEX=0"}</definedName>
    <definedName name="_2510__FDSAUDITLINK__" hidden="1">{"fdsup://directions/FAT Viewer?action=UPDATE&amp;creator=factset&amp;DYN_ARGS=TRUE&amp;DOC_NAME=FAT:FQL_AUDITING_CLIENT_TEMPLATE.FAT&amp;display_string=Audit&amp;VAR:KEY=GHQPAXGPEZ&amp;VAR:QUERY=KEZGX0VCSVRfSUIoQU5OLDIwMTEsLCwsVVNEKUBFQ0FfTUVEX0VCSVQoMjAxMSw0MDQzNSwsLCdDVVI9VVNEJ","ywnV0lOPTEwMCxQRVY9WScpKQ==&amp;WINDOW=FIRST_POPUP&amp;HEIGHT=450&amp;WIDTH=450&amp;START_MAXIMIZED=FALSE&amp;VAR:CALENDAR=FIVEDAY&amp;VAR:SYMBOL=B1XH2C&amp;VAR:INDEX=0"}</definedName>
    <definedName name="_2511__FDSAUDITLINK__" hidden="1">{"fdsup://Directions/FactSet Auditing Viewer?action=AUDIT_VALUE&amp;DB=129&amp;ID1=B1XH2C&amp;VALUEID=01001&amp;SDATE=2009&amp;PERIODTYPE=ANN_STD&amp;window=popup_no_bar&amp;width=385&amp;height=120&amp;START_MAXIMIZED=FALSE&amp;creator=factset&amp;display_string=Audit"}</definedName>
    <definedName name="_2513__FDSAUDITLINK__" hidden="1">{"fdsup://directions/FAT Viewer?action=UPDATE&amp;creator=factset&amp;DYN_ARGS=TRUE&amp;DOC_NAME=FAT:FQL_AUDITING_CLIENT_TEMPLATE.FAT&amp;display_string=Audit&amp;VAR:KEY=YRITABCVQF&amp;VAR:QUERY=RkZfU0hMRFJTX0VRKEFOTiwwLCwsLFNFSyk=&amp;WINDOW=FIRST_POPUP&amp;HEIGHT=450&amp;WIDTH=450&amp;START_MA","XIMIZED=FALSE&amp;VAR:CALENDAR=FIVEDAY&amp;VAR:SYMBOL=B1XH2C&amp;VAR:INDEX=0"}</definedName>
    <definedName name="_2514__FDSAUDITLINK__" hidden="1">{"fdsup://directions/FAT Viewer?action=UPDATE&amp;creator=factset&amp;DYN_ARGS=TRUE&amp;DOC_NAME=FAT:FQL_AUDITING_CLIENT_TEMPLATE.FAT&amp;display_string=Audit&amp;VAR:KEY=EPWZOTERWP&amp;VAR:QUERY=KEZGX0VCSVREQV9JQihMVE1TLDAsLCwsU0VLKUBGRl9FQklUREFfSUIoTFRNU19TRU1JLDAsLCwsU0VLKSk=&amp;","WINDOW=FIRST_POPUP&amp;HEIGHT=450&amp;WIDTH=450&amp;START_MAXIMIZED=FALSE&amp;VAR:CALENDAR=FIVEDAY&amp;VAR:SYMBOL=B1XH2C&amp;VAR:INDEX=0"}</definedName>
    <definedName name="_2516__FDSAUDITLINK__" hidden="1">{"fdsup://directions/FAT Viewer?action=UPDATE&amp;creator=factset&amp;DYN_ARGS=TRUE&amp;DOC_NAME=FAT:FQL_AUDITING_CLIENT_TEMPLATE.FAT&amp;display_string=Audit&amp;VAR:KEY=APWXARGVWH&amp;VAR:QUERY=RkZfU0hMRFJTX0VRKEFOTiwwLCwsLFNFSyk=&amp;WINDOW=FIRST_POPUP&amp;HEIGHT=450&amp;WIDTH=450&amp;START_MA","XIMIZED=FALSE&amp;VAR:CALENDAR=FIVEDAY&amp;VAR:SYMBOL=591591&amp;VAR:INDEX=0"}</definedName>
    <definedName name="_2517__FDSAUDITLINK__" hidden="1">{"fdsup://directions/FAT Viewer?action=UPDATE&amp;creator=factset&amp;DYN_ARGS=TRUE&amp;DOC_NAME=FAT:FQL_AUDITING_CLIENT_TEMPLATE.FAT&amp;display_string=Audit&amp;VAR:KEY=ULOVMHSTGV&amp;VAR:QUERY=KEZGX0NBUEVYKEFOTiwyMDEzLCwsLFNFSylARUNBX01FRF9DQVBFWCgyMDEzLDQwNDM1LCwsJ0NVUj1TRUsnL","CdXSU49MTAwLFBFVj1ZJykp&amp;WINDOW=FIRST_POPUP&amp;HEIGHT=450&amp;WIDTH=450&amp;START_MAXIMIZED=FALSE&amp;VAR:CALENDAR=FIVEDAY&amp;VAR:SYMBOL=B1XH2C&amp;VAR:INDEX=0"}</definedName>
    <definedName name="_2518__FDSAUDITLINK__" hidden="1">{"fdsup://directions/FAT Viewer?action=UPDATE&amp;creator=factset&amp;DYN_ARGS=TRUE&amp;DOC_NAME=FAT:FQL_AUDITING_CLIENT_TEMPLATE.FAT&amp;display_string=Audit&amp;VAR:KEY=GLABALUHCB&amp;VAR:QUERY=KEZGX0NBUEVYKEFOTiwyMDEyLCwsLFNFSylARUNBX01FRF9DQVBFWCgyMDEyLDQwNDM1LCwsJ0NVUj1TRUsnL","CdXSU49MTAwLFBFVj1ZJykp&amp;WINDOW=FIRST_POPUP&amp;HEIGHT=450&amp;WIDTH=450&amp;START_MAXIMIZED=FALSE&amp;VAR:CALENDAR=FIVEDAY&amp;VAR:SYMBOL=B1XH2C&amp;VAR:INDEX=0"}</definedName>
    <definedName name="_2519__FDSAUDITLINK__" hidden="1">{"fdsup://directions/FAT Viewer?action=UPDATE&amp;creator=factset&amp;DYN_ARGS=TRUE&amp;DOC_NAME=FAT:FQL_AUDITING_CLIENT_TEMPLATE.FAT&amp;display_string=Audit&amp;VAR:KEY=ARYXAHIFWV&amp;VAR:QUERY=KEZGX0NBUEVYKEFOTiwyMDExLCwsLFNFSylARUNBX01FRF9DQVBFWCgyMDExLDQwNDM1LCwsJ0NVUj1TRUsnL","CdXSU49MTAwLFBFVj1ZJykp&amp;WINDOW=FIRST_POPUP&amp;HEIGHT=450&amp;WIDTH=450&amp;START_MAXIMIZED=FALSE&amp;VAR:CALENDAR=FIVEDAY&amp;VAR:SYMBOL=B1XH2C&amp;VAR:INDEX=0"}</definedName>
    <definedName name="_2520__FDSAUDITLINK__" hidden="1">{"fdsup://directions/FAT Viewer?action=UPDATE&amp;creator=factset&amp;DYN_ARGS=TRUE&amp;DOC_NAME=FAT:FQL_AUDITING_CLIENT_TEMPLATE.FAT&amp;display_string=Audit&amp;VAR:KEY=SBQZENOLQB&amp;VAR:QUERY=KEZGX0NBUEVYKEFOTiwyMDEwLCwsLFNFSylARUNBX01FRF9DQVBFWCgyMDEwLDQwNDM1LCwsJ0NVUj1TRUsnL","CdXSU49MTAwLFBFVj1ZJykp&amp;WINDOW=FIRST_POPUP&amp;HEIGHT=450&amp;WIDTH=450&amp;START_MAXIMIZED=FALSE&amp;VAR:CALENDAR=FIVEDAY&amp;VAR:SYMBOL=B1XH2C&amp;VAR:INDEX=0"}</definedName>
    <definedName name="_2521__FDSAUDITLINK__" hidden="1">{"fdsup://directions/FAT Viewer?action=UPDATE&amp;creator=factset&amp;DYN_ARGS=TRUE&amp;DOC_NAME=FAT:FQL_AUDITING_CLIENT_TEMPLATE.FAT&amp;display_string=Audit&amp;VAR:KEY=EZYZAJINYD&amp;VAR:QUERY=RkZfQ0FQRVgoQU5OLDIwMDksLCwsU0VLKQ==&amp;WINDOW=FIRST_POPUP&amp;HEIGHT=450&amp;WIDTH=450&amp;START_MA","XIMIZED=FALSE&amp;VAR:CALENDAR=FIVEDAY&amp;VAR:SYMBOL=B1XH2C&amp;VAR:INDEX=0"}</definedName>
    <definedName name="_2522__FDSAUDITLINK__" hidden="1">{"fdsup://directions/FAT Viewer?action=UPDATE&amp;creator=factset&amp;DYN_ARGS=TRUE&amp;DOC_NAME=FAT:FQL_AUDITING_CLIENT_TEMPLATE.FAT&amp;display_string=Audit&amp;VAR:KEY=MNQXKNEFCF&amp;VAR:QUERY=RkZfQ0FQRVgoQU5OLDIwMDgsLCwsU0VLKQ==&amp;WINDOW=FIRST_POPUP&amp;HEIGHT=450&amp;WIDTH=450&amp;START_MA","XIMIZED=FALSE&amp;VAR:CALENDAR=FIVEDAY&amp;VAR:SYMBOL=B1XH2C&amp;VAR:INDEX=0"}</definedName>
    <definedName name="_2523__FDSAUDITLINK__" hidden="1">{"fdsup://directions/FAT Viewer?action=UPDATE&amp;creator=factset&amp;DYN_ARGS=TRUE&amp;DOC_NAME=FAT:FQL_AUDITING_CLIENT_TEMPLATE.FAT&amp;display_string=Audit&amp;VAR:KEY=EHCXOFOFKP&amp;VAR:QUERY=RkZfQ0FQRVgoQU5OLDIwMDcsLCwsU0VLKQ==&amp;WINDOW=FIRST_POPUP&amp;HEIGHT=450&amp;WIDTH=450&amp;START_MA","XIMIZED=FALSE&amp;VAR:CALENDAR=FIVEDAY&amp;VAR:SYMBOL=B1XH2C&amp;VAR:INDEX=0"}</definedName>
    <definedName name="_2524__FDSAUDITLINK__" hidden="1">{"fdsup://directions/FAT Viewer?action=UPDATE&amp;creator=factset&amp;DYN_ARGS=TRUE&amp;DOC_NAME=FAT:FQL_AUDITING_CLIENT_TEMPLATE.FAT&amp;display_string=Audit&amp;VAR:KEY=CDMNUBGPEB&amp;VAR:QUERY=KEZGX05FVF9JTkMoQU5OLDIwMTMsLCwsU0VLKUBFQ0FfTUVEX05FVCgyMDEzLDQwNDM1LCwsJ0NVUj1TRUsnL","CdXSU49MTAwLFBFVj1ZJykp&amp;WINDOW=FIRST_POPUP&amp;HEIGHT=450&amp;WIDTH=450&amp;START_MAXIMIZED=FALSE&amp;VAR:CALENDAR=FIVEDAY&amp;VAR:SYMBOL=B1XH2C&amp;VAR:INDEX=0"}</definedName>
    <definedName name="_2525__FDSAUDITLINK__" hidden="1">{"fdsup://directions/FAT Viewer?action=UPDATE&amp;creator=factset&amp;DYN_ARGS=TRUE&amp;DOC_NAME=FAT:FQL_AUDITING_CLIENT_TEMPLATE.FAT&amp;display_string=Audit&amp;VAR:KEY=WTWVYROVCZ&amp;VAR:QUERY=KEZGX05FVF9JTkMoQU5OLDIwMTIsLCwsU0VLKUBFQ0FfTUVEX05FVCgyMDEyLDQwNDM1LCwsJ0NVUj1TRUsnL","CdXSU49MTAwLFBFVj1ZJykp&amp;WINDOW=FIRST_POPUP&amp;HEIGHT=450&amp;WIDTH=450&amp;START_MAXIMIZED=FALSE&amp;VAR:CALENDAR=FIVEDAY&amp;VAR:SYMBOL=B1XH2C&amp;VAR:INDEX=0"}</definedName>
    <definedName name="_2526__FDSAUDITLINK__" hidden="1">{"fdsup://directions/FAT Viewer?action=UPDATE&amp;creator=factset&amp;DYN_ARGS=TRUE&amp;DOC_NAME=FAT:FQL_AUDITING_CLIENT_TEMPLATE.FAT&amp;display_string=Audit&amp;VAR:KEY=QTQBUHIDAF&amp;VAR:QUERY=KEZGX05FVF9JTkMoQU5OLDIwMTEsLCwsU0VLKUBFQ0FfTUVEX05FVCgyMDExLDQwNDM1LCwsJ0NVUj1TRUsnL","CdXSU49MTAwLFBFVj1ZJykp&amp;WINDOW=FIRST_POPUP&amp;HEIGHT=450&amp;WIDTH=450&amp;START_MAXIMIZED=FALSE&amp;VAR:CALENDAR=FIVEDAY&amp;VAR:SYMBOL=B1XH2C&amp;VAR:INDEX=0"}</definedName>
    <definedName name="_2527__FDSAUDITLINK__" hidden="1">{"fdsup://directions/FAT Viewer?action=UPDATE&amp;creator=factset&amp;DYN_ARGS=TRUE&amp;DOC_NAME=FAT:FQL_AUDITING_CLIENT_TEMPLATE.FAT&amp;display_string=Audit&amp;VAR:KEY=UTSFWHQJGP&amp;VAR:QUERY=KEZGX05FVF9JTkMoQU5OLDIwMTAsLCwsU0VLKUBFQ0FfTUVEX05FVCgyMDEwLDQwNDM1LCwsJ0NVUj1TRUsnL","CdXSU49MTAwLFBFVj1ZJykp&amp;WINDOW=FIRST_POPUP&amp;HEIGHT=450&amp;WIDTH=450&amp;START_MAXIMIZED=FALSE&amp;VAR:CALENDAR=FIVEDAY&amp;VAR:SYMBOL=B1XH2C&amp;VAR:INDEX=0"}</definedName>
    <definedName name="_2528__FDSAUDITLINK__" hidden="1">{"fdsup://directions/FAT Viewer?action=UPDATE&amp;creator=factset&amp;DYN_ARGS=TRUE&amp;DOC_NAME=FAT:FQL_AUDITING_CLIENT_TEMPLATE.FAT&amp;display_string=Audit&amp;VAR:KEY=ITYHETSLMF&amp;VAR:QUERY=RkZfTkVUX0lOQyhBTk4sMjAwOSwsLCxTRUsp&amp;WINDOW=FIRST_POPUP&amp;HEIGHT=450&amp;WIDTH=450&amp;START_MA","XIMIZED=FALSE&amp;VAR:CALENDAR=FIVEDAY&amp;VAR:SYMBOL=B1XH2C&amp;VAR:INDEX=0"}</definedName>
    <definedName name="_2529__FDSAUDITLINK__" hidden="1">{"fdsup://directions/FAT Viewer?action=UPDATE&amp;creator=factset&amp;DYN_ARGS=TRUE&amp;DOC_NAME=FAT:FQL_AUDITING_CLIENT_TEMPLATE.FAT&amp;display_string=Audit&amp;VAR:KEY=KJCXMJKTIL&amp;VAR:QUERY=RkZfTkVUX0lOQyhBTk4sMjAwOCwsLCxTRUsp&amp;WINDOW=FIRST_POPUP&amp;HEIGHT=450&amp;WIDTH=450&amp;START_MA","XIMIZED=FALSE&amp;VAR:CALENDAR=FIVEDAY&amp;VAR:SYMBOL=B1XH2C&amp;VAR:INDEX=0"}</definedName>
    <definedName name="_2530__FDSAUDITLINK__" hidden="1">{"fdsup://directions/FAT Viewer?action=UPDATE&amp;creator=factset&amp;DYN_ARGS=TRUE&amp;DOC_NAME=FAT:FQL_AUDITING_CLIENT_TEMPLATE.FAT&amp;display_string=Audit&amp;VAR:KEY=EPWTADSVCT&amp;VAR:QUERY=RkZfTkVUX0lOQyhBTk4sMjAwNywsLCxTRUsp&amp;WINDOW=FIRST_POPUP&amp;HEIGHT=450&amp;WIDTH=450&amp;START_MA","XIMIZED=FALSE&amp;VAR:CALENDAR=FIVEDAY&amp;VAR:SYMBOL=B1XH2C&amp;VAR:INDEX=0"}</definedName>
    <definedName name="_2531__FDSAUDITLINK__" hidden="1">{"fdsup://directions/FAT Viewer?action=UPDATE&amp;creator=factset&amp;DYN_ARGS=TRUE&amp;DOC_NAME=FAT:FQL_AUDITING_CLIENT_TEMPLATE.FAT&amp;display_string=Audit&amp;VAR:KEY=APODINAFUZ&amp;VAR:QUERY=KEZGX0VCSVRfSUIoQU5OLDIwMTMsLCwsU0VLKUBFQ0FfTUVEX0VCSVQoMjAxMyw0MDQzNSwsLCdDVVI9U0VLJ","ywnV0lOPTEwMCxQRVY9WScpKQ==&amp;WINDOW=FIRST_POPUP&amp;HEIGHT=450&amp;WIDTH=450&amp;START_MAXIMIZED=FALSE&amp;VAR:CALENDAR=FIVEDAY&amp;VAR:SYMBOL=B1XH2C&amp;VAR:INDEX=0"}</definedName>
    <definedName name="_2532__FDSAUDITLINK__" hidden="1">{"fdsup://directions/FAT Viewer?action=UPDATE&amp;creator=factset&amp;DYN_ARGS=TRUE&amp;DOC_NAME=FAT:FQL_AUDITING_CLIENT_TEMPLATE.FAT&amp;display_string=Audit&amp;VAR:KEY=GDKXUVMBKN&amp;VAR:QUERY=KEZGX0VCSVRfSUIoQU5OLDIwMTIsLCwsU0VLKUBFQ0FfTUVEX0VCSVQoMjAxMiw0MDQzNSwsLCdDVVI9U0VLJ","ywnV0lOPTEwMCxQRVY9WScpKQ==&amp;WINDOW=FIRST_POPUP&amp;HEIGHT=450&amp;WIDTH=450&amp;START_MAXIMIZED=FALSE&amp;VAR:CALENDAR=FIVEDAY&amp;VAR:SYMBOL=B1XH2C&amp;VAR:INDEX=0"}</definedName>
    <definedName name="_2533__FDSAUDITLINK__" hidden="1">{"fdsup://directions/FAT Viewer?action=UPDATE&amp;creator=factset&amp;DYN_ARGS=TRUE&amp;DOC_NAME=FAT:FQL_AUDITING_CLIENT_TEMPLATE.FAT&amp;display_string=Audit&amp;VAR:KEY=WVEXMTQLYF&amp;VAR:QUERY=KEZGX0VCSVRfSUIoQU5OLDIwMTEsLCwsU0VLKUBFQ0FfTUVEX0VCSVQoMjAxMSw0MDQzNSwsLCdDVVI9U0VLJ","ywnV0lOPTEwMCxQRVY9WScpKQ==&amp;WINDOW=FIRST_POPUP&amp;HEIGHT=450&amp;WIDTH=450&amp;START_MAXIMIZED=FALSE&amp;VAR:CALENDAR=FIVEDAY&amp;VAR:SYMBOL=B1XH2C&amp;VAR:INDEX=0"}</definedName>
    <definedName name="_2534__FDSAUDITLINK__" hidden="1">{"fdsup://directions/FAT Viewer?action=UPDATE&amp;creator=factset&amp;DYN_ARGS=TRUE&amp;DOC_NAME=FAT:FQL_AUDITING_CLIENT_TEMPLATE.FAT&amp;display_string=Audit&amp;VAR:KEY=IXCPOXIRUH&amp;VAR:QUERY=KEZGX0VCSVRfSUIoQU5OLDIwMTAsLCwsU0VLKUBFQ0FfTUVEX0VCSVQoMjAxMCw0MDQzNSwsLCdDVVI9U0VLJ","ywnV0lOPTEwMCxQRVY9WScpKQ==&amp;WINDOW=FIRST_POPUP&amp;HEIGHT=450&amp;WIDTH=450&amp;START_MAXIMIZED=FALSE&amp;VAR:CALENDAR=FIVEDAY&amp;VAR:SYMBOL=B1XH2C&amp;VAR:INDEX=0"}</definedName>
    <definedName name="_2537__FDSAUDITLINK__" hidden="1">{"fdsup://directions/FAT Viewer?action=UPDATE&amp;creator=factset&amp;DYN_ARGS=TRUE&amp;DOC_NAME=FAT:FQL_AUDITING_CLIENT_TEMPLATE.FAT&amp;display_string=Audit&amp;VAR:KEY=APODINAFUZ&amp;VAR:QUERY=KEZGX0VCSVRfSUIoQU5OLDIwMTMsLCwsU0VLKUBFQ0FfTUVEX0VCSVQoMjAxMyw0MDQzNSwsLCdDVVI9U0VLJ","ywnV0lOPTEwMCxQRVY9WScpKQ==&amp;WINDOW=FIRST_POPUP&amp;HEIGHT=450&amp;WIDTH=450&amp;START_MAXIMIZED=FALSE&amp;VAR:CALENDAR=FIVEDAY&amp;VAR:SYMBOL=B1XH2C&amp;VAR:INDEX=0"}</definedName>
    <definedName name="_2538__FDSAUDITLINK__" hidden="1">{"fdsup://directions/FAT Viewer?action=UPDATE&amp;creator=factset&amp;DYN_ARGS=TRUE&amp;DOC_NAME=FAT:FQL_AUDITING_CLIENT_TEMPLATE.FAT&amp;display_string=Audit&amp;VAR:KEY=GDKXUVMBKN&amp;VAR:QUERY=KEZGX0VCSVRfSUIoQU5OLDIwMTIsLCwsU0VLKUBFQ0FfTUVEX0VCSVQoMjAxMiw0MDQzNSwsLCdDVVI9U0VLJ","ywnV0lOPTEwMCxQRVY9WScpKQ==&amp;WINDOW=FIRST_POPUP&amp;HEIGHT=450&amp;WIDTH=450&amp;START_MAXIMIZED=FALSE&amp;VAR:CALENDAR=FIVEDAY&amp;VAR:SYMBOL=B1XH2C&amp;VAR:INDEX=0"}</definedName>
    <definedName name="_2539__FDSAUDITLINK__" hidden="1">{"fdsup://directions/FAT Viewer?action=UPDATE&amp;creator=factset&amp;DYN_ARGS=TRUE&amp;DOC_NAME=FAT:FQL_AUDITING_CLIENT_TEMPLATE.FAT&amp;display_string=Audit&amp;VAR:KEY=WVEXMTQLYF&amp;VAR:QUERY=KEZGX0VCSVRfSUIoQU5OLDIwMTEsLCwsU0VLKUBFQ0FfTUVEX0VCSVQoMjAxMSw0MDQzNSwsLCdDVVI9U0VLJ","ywnV0lOPTEwMCxQRVY9WScpKQ==&amp;WINDOW=FIRST_POPUP&amp;HEIGHT=450&amp;WIDTH=450&amp;START_MAXIMIZED=FALSE&amp;VAR:CALENDAR=FIVEDAY&amp;VAR:SYMBOL=B1XH2C&amp;VAR:INDEX=0"}</definedName>
    <definedName name="_2540__FDSAUDITLINK__" hidden="1">{"fdsup://directions/FAT Viewer?action=UPDATE&amp;creator=factset&amp;DYN_ARGS=TRUE&amp;DOC_NAME=FAT:FQL_AUDITING_CLIENT_TEMPLATE.FAT&amp;display_string=Audit&amp;VAR:KEY=IXCPOXIRUH&amp;VAR:QUERY=KEZGX0VCSVRfSUIoQU5OLDIwMTAsLCwsU0VLKUBFQ0FfTUVEX0VCSVQoMjAxMCw0MDQzNSwsLCdDVVI9U0VLJ","ywnV0lOPTEwMCxQRVY9WScpKQ==&amp;WINDOW=FIRST_POPUP&amp;HEIGHT=450&amp;WIDTH=450&amp;START_MAXIMIZED=FALSE&amp;VAR:CALENDAR=FIVEDAY&amp;VAR:SYMBOL=B1XH2C&amp;VAR:INDEX=0"}</definedName>
    <definedName name="_2541__FDSAUDITLINK__" hidden="1">{"fdsup://directions/FAT Viewer?action=UPDATE&amp;creator=factset&amp;DYN_ARGS=TRUE&amp;DOC_NAME=FAT:FQL_AUDITING_CLIENT_TEMPLATE.FAT&amp;display_string=Audit&amp;VAR:KEY=YVUZKVYXMX&amp;VAR:QUERY=RkZfRUJJVF9JQihBTk4sMjAwOSwsLCxTRUsp&amp;WINDOW=FIRST_POPUP&amp;HEIGHT=450&amp;WIDTH=450&amp;START_MA","XIMIZED=FALSE&amp;VAR:CALENDAR=FIVEDAY&amp;VAR:SYMBOL=B1XH2C&amp;VAR:INDEX=0"}</definedName>
    <definedName name="_2542__FDSAUDITLINK__" hidden="1">{"fdsup://directions/FAT Viewer?action=UPDATE&amp;creator=factset&amp;DYN_ARGS=TRUE&amp;DOC_NAME=FAT:FQL_AUDITING_CLIENT_TEMPLATE.FAT&amp;display_string=Audit&amp;VAR:KEY=ELUBWTGJIT&amp;VAR:QUERY=RkZfRUJJVF9JQihBTk4sMjAwOCwsLCxTRUsp&amp;WINDOW=FIRST_POPUP&amp;HEIGHT=450&amp;WIDTH=450&amp;START_MA","XIMIZED=FALSE&amp;VAR:CALENDAR=FIVEDAY&amp;VAR:SYMBOL=B1XH2C&amp;VAR:INDEX=0"}</definedName>
    <definedName name="_2543__FDSAUDITLINK__" hidden="1">{"fdsup://directions/FAT Viewer?action=UPDATE&amp;creator=factset&amp;DYN_ARGS=TRUE&amp;DOC_NAME=FAT:FQL_AUDITING_CLIENT_TEMPLATE.FAT&amp;display_string=Audit&amp;VAR:KEY=UBYFQLGNGR&amp;VAR:QUERY=RkZfRUJJVF9JQihBTk4sMjAwNywsLCxTRUsp&amp;WINDOW=FIRST_POPUP&amp;HEIGHT=450&amp;WIDTH=450&amp;START_MA","XIMIZED=FALSE&amp;VAR:CALENDAR=FIVEDAY&amp;VAR:SYMBOL=B1XH2C&amp;VAR:INDEX=0"}</definedName>
    <definedName name="_2544__FDSAUDITLINK__" hidden="1">{"fdsup://directions/FAT Viewer?action=UPDATE&amp;creator=factset&amp;DYN_ARGS=TRUE&amp;DOC_NAME=FAT:FQL_AUDITING_CLIENT_TEMPLATE.FAT&amp;display_string=Audit&amp;VAR:KEY=ARIDERKLQR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1XH2C&amp;VAR:INDEX=","0"}</definedName>
    <definedName name="_2545__FDSAUDITLINK__" hidden="1">{"fdsup://directions/FAT Viewer?action=UPDATE&amp;creator=factset&amp;DYN_ARGS=TRUE&amp;DOC_NAME=FAT:FQL_AUDITING_CLIENT_TEMPLATE.FAT&amp;display_string=Audit&amp;VAR:KEY=MHSBKROXW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1XH2C&amp;VAR:INDEX=","0"}</definedName>
    <definedName name="_2546__FDSAUDITLINK__" hidden="1">{"fdsup://directions/FAT Viewer?action=UPDATE&amp;creator=factset&amp;DYN_ARGS=TRUE&amp;DOC_NAME=FAT:FQL_AUDITING_CLIENT_TEMPLATE.FAT&amp;display_string=Audit&amp;VAR:KEY=GXGZQLKDI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1XH2C&amp;VAR:INDEX=","0"}</definedName>
    <definedName name="_2547__FDSAUDITLINK__" hidden="1">{"fdsup://directions/FAT Viewer?action=UPDATE&amp;creator=factset&amp;DYN_ARGS=TRUE&amp;DOC_NAME=FAT:FQL_AUDITING_CLIENT_TEMPLATE.FAT&amp;display_string=Audit&amp;VAR:KEY=UFCTCHULSR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1XH2C&amp;VAR:INDEX=","0"}</definedName>
    <definedName name="_2548__FDSAUDITLINK__" hidden="1">{"fdsup://directions/FAT Viewer?action=UPDATE&amp;creator=factset&amp;DYN_ARGS=TRUE&amp;DOC_NAME=FAT:FQL_AUDITING_CLIENT_TEMPLATE.FAT&amp;display_string=Audit&amp;VAR:KEY=QLILUVGTAT&amp;VAR:QUERY=RkZfRUJJVF9JQihBTk4sMjAwOSwsLCxTRUspK0ZGX0FNT1JUX0NGKEFOTiwyMDA5LCwsLFNFSyk=&amp;WINDOW=F","IRST_POPUP&amp;HEIGHT=450&amp;WIDTH=450&amp;START_MAXIMIZED=FALSE&amp;VAR:CALENDAR=FIVEDAY&amp;VAR:SYMBOL=B1XH2C&amp;VAR:INDEX=0"}</definedName>
    <definedName name="_2549__FDSAUDITLINK__" hidden="1">{"fdsup://directions/FAT Viewer?action=UPDATE&amp;creator=factset&amp;DYN_ARGS=TRUE&amp;DOC_NAME=FAT:FQL_AUDITING_CLIENT_TEMPLATE.FAT&amp;display_string=Audit&amp;VAR:KEY=WNUDCREJYN&amp;VAR:QUERY=RkZfRUJJVF9JQihBTk4sMjAwOCwsLCxTRUspK0ZGX0FNT1JUX0NGKEFOTiwyMDA4LCwsLFNFSyk=&amp;WINDOW=F","IRST_POPUP&amp;HEIGHT=450&amp;WIDTH=450&amp;START_MAXIMIZED=FALSE&amp;VAR:CALENDAR=FIVEDAY&amp;VAR:SYMBOL=B1XH2C&amp;VAR:INDEX=0"}</definedName>
    <definedName name="_2550__FDSAUDITLINK__" hidden="1">{"fdsup://directions/FAT Viewer?action=UPDATE&amp;creator=factset&amp;DYN_ARGS=TRUE&amp;DOC_NAME=FAT:FQL_AUDITING_CLIENT_TEMPLATE.FAT&amp;display_string=Audit&amp;VAR:KEY=ERCPUXQBEZ&amp;VAR:QUERY=RkZfRUJJVF9JQihBTk4sMjAwNywsLCxTRUspK0ZGX0FNT1JUX0NGKEFOTiwyMDA3LCwsLFNFSyk=&amp;WINDOW=F","IRST_POPUP&amp;HEIGHT=450&amp;WIDTH=450&amp;START_MAXIMIZED=FALSE&amp;VAR:CALENDAR=FIVEDAY&amp;VAR:SYMBOL=B1XH2C&amp;VAR:INDEX=0"}</definedName>
    <definedName name="_2551__FDSAUDITLINK__" hidden="1">{"fdsup://directions/FAT Viewer?action=UPDATE&amp;creator=factset&amp;DYN_ARGS=TRUE&amp;DOC_NAME=FAT:FQL_AUDITING_CLIENT_TEMPLATE.FAT&amp;display_string=Audit&amp;VAR:KEY=APEDGPSRCB&amp;VAR:QUERY=KEZGX0VCSVREQV9JQihBTk4sMjAxMywsLCxTRUspQEVDQV9NRURfRUJJVERBKDIwMTMsNDA0MzUsLCwnQ1VSP","VNFSycsJ1dJTj0xMDAsUEVWPVknKSk=&amp;WINDOW=FIRST_POPUP&amp;HEIGHT=450&amp;WIDTH=450&amp;START_MAXIMIZED=FALSE&amp;VAR:CALENDAR=FIVEDAY&amp;VAR:SYMBOL=B1XH2C&amp;VAR:INDEX=0"}</definedName>
    <definedName name="_2552__FDSAUDITLINK__" hidden="1">{"fdsup://directions/FAT Viewer?action=UPDATE&amp;creator=factset&amp;DYN_ARGS=TRUE&amp;DOC_NAME=FAT:FQL_AUDITING_CLIENT_TEMPLATE.FAT&amp;display_string=Audit&amp;VAR:KEY=EJCXOJMHUP&amp;VAR:QUERY=KEZGX0VCSVREQV9JQihBTk4sMjAxMiwsLCxTRUspQEVDQV9NRURfRUJJVERBKDIwMTIsNDA0MzUsLCwnQ1VSP","VNFSycsJ1dJTj0xMDAsUEVWPVknKSk=&amp;WINDOW=FIRST_POPUP&amp;HEIGHT=450&amp;WIDTH=450&amp;START_MAXIMIZED=FALSE&amp;VAR:CALENDAR=FIVEDAY&amp;VAR:SYMBOL=B1XH2C&amp;VAR:INDEX=0"}</definedName>
    <definedName name="_2553__FDSAUDITLINK__" hidden="1">{"fdsup://directions/FAT Viewer?action=UPDATE&amp;creator=factset&amp;DYN_ARGS=TRUE&amp;DOC_NAME=FAT:FQL_AUDITING_CLIENT_TEMPLATE.FAT&amp;display_string=Audit&amp;VAR:KEY=WRITARORYB&amp;VAR:QUERY=KEZGX0VCSVREQV9JQihBTk4sMjAxMSwsLCxTRUspQEVDQV9NRURfRUJJVERBKDIwMTEsNDA0MzUsLCwnQ1VSP","VNFSycsJ1dJTj0xMDAsUEVWPVknKSk=&amp;WINDOW=FIRST_POPUP&amp;HEIGHT=450&amp;WIDTH=450&amp;START_MAXIMIZED=FALSE&amp;VAR:CALENDAR=FIVEDAY&amp;VAR:SYMBOL=B1XH2C&amp;VAR:INDEX=0"}</definedName>
    <definedName name="_2554__FDSAUDITLINK__" hidden="1">{"fdsup://directions/FAT Viewer?action=UPDATE&amp;creator=factset&amp;DYN_ARGS=TRUE&amp;DOC_NAME=FAT:FQL_AUDITING_CLIENT_TEMPLATE.FAT&amp;display_string=Audit&amp;VAR:KEY=WBUTKJOPYL&amp;VAR:QUERY=KEZGX0VCSVREQV9JQihBTk4sMjAxMCwsLCxTRUspQEVDQV9NRURfRUJJVERBKDIwMTAsNDA0MzUsLCwnQ1VSP","VNFSycsJ1dJTj0xMDAsUEVWPVknKSk=&amp;WINDOW=FIRST_POPUP&amp;HEIGHT=450&amp;WIDTH=450&amp;START_MAXIMIZED=FALSE&amp;VAR:CALENDAR=FIVEDAY&amp;VAR:SYMBOL=B1XH2C&amp;VAR:INDEX=0"}</definedName>
    <definedName name="_2555__FDSAUDITLINK__" hidden="1">{"fdsup://directions/FAT Viewer?action=UPDATE&amp;creator=factset&amp;DYN_ARGS=TRUE&amp;DOC_NAME=FAT:FQL_AUDITING_CLIENT_TEMPLATE.FAT&amp;display_string=Audit&amp;VAR:KEY=OLYLYTMRIB&amp;VAR:QUERY=RkZfRUJJVERBX0lCKEFOTiwyMDA5LCwsLFNFSyk=&amp;WINDOW=FIRST_POPUP&amp;HEIGHT=450&amp;WIDTH=450&amp;STAR","T_MAXIMIZED=FALSE&amp;VAR:CALENDAR=FIVEDAY&amp;VAR:SYMBOL=B1XH2C&amp;VAR:INDEX=0"}</definedName>
    <definedName name="_2556__FDSAUDITLINK__" hidden="1">{"fdsup://directions/FAT Viewer?action=UPDATE&amp;creator=factset&amp;DYN_ARGS=TRUE&amp;DOC_NAME=FAT:FQL_AUDITING_CLIENT_TEMPLATE.FAT&amp;display_string=Audit&amp;VAR:KEY=OTQVUVSTUT&amp;VAR:QUERY=RkZfRUJJVERBX0lCKEFOTiwyMDA4LCwsLFNFSyk=&amp;WINDOW=FIRST_POPUP&amp;HEIGHT=450&amp;WIDTH=450&amp;STAR","T_MAXIMIZED=FALSE&amp;VAR:CALENDAR=FIVEDAY&amp;VAR:SYMBOL=B1XH2C&amp;VAR:INDEX=0"}</definedName>
    <definedName name="_2557__FDSAUDITLINK__" hidden="1">{"fdsup://directions/FAT Viewer?action=UPDATE&amp;creator=factset&amp;DYN_ARGS=TRUE&amp;DOC_NAME=FAT:FQL_AUDITING_CLIENT_TEMPLATE.FAT&amp;display_string=Audit&amp;VAR:KEY=OTEZQPUFKF&amp;VAR:QUERY=RkZfRUJJVERBX0lCKEFOTiwyMDA3LCwsLFNFSyk=&amp;WINDOW=FIRST_POPUP&amp;HEIGHT=450&amp;WIDTH=450&amp;STAR","T_MAXIMIZED=FALSE&amp;VAR:CALENDAR=FIVEDAY&amp;VAR:SYMBOL=B1XH2C&amp;VAR:INDEX=0"}</definedName>
    <definedName name="_2558__FDSAUDITLINK__" hidden="1">{"fdsup://Directions/FactSet Auditing Viewer?action=AUDIT_VALUE&amp;DB=129&amp;ID1=B1XH2C&amp;VALUEID=01001&amp;SDATE=2009&amp;PERIODTYPE=ANN_STD&amp;window=popup_no_bar&amp;width=385&amp;height=120&amp;START_MAXIMIZED=FALSE&amp;creator=factset&amp;display_string=Audit"}</definedName>
    <definedName name="_2562__FDSAUDITLINK__" hidden="1">{"fdsup://directions/FAT Viewer?action=UPDATE&amp;creator=factset&amp;DYN_ARGS=TRUE&amp;DOC_NAME=FAT:FQL_AUDITING_CLIENT_TEMPLATE.FAT&amp;display_string=Audit&amp;VAR:KEY=OTUJKXMFIN&amp;VAR:QUERY=KEZGX0VCSVREQV9JQihBTk4sMjAxMiwsLCxFVVIpQEVDQV9NRURfRUJJVERBKDIwMTIsNDA0MzUsLCwnQ1VSP","UVVUicsJ1dJTj0xMDAsUEVWPVknKSk=&amp;WINDOW=FIRST_POPUP&amp;HEIGHT=450&amp;WIDTH=450&amp;START_MAXIMIZED=FALSE&amp;VAR:CALENDAR=FIVEDAY&amp;VAR:SYMBOL=564156&amp;VAR:INDEX=0"}</definedName>
    <definedName name="_2568__FDSAUDITLINK__" hidden="1">{"fdsup://directions/FAT Viewer?action=UPDATE&amp;creator=factset&amp;DYN_ARGS=TRUE&amp;DOC_NAME=FAT:FQL_AUDITING_CLIENT_TEMPLATE.FAT&amp;display_string=Audit&amp;VAR:KEY=OFKRWZGJWR&amp;VAR:QUERY=KEZGX05FVF9JTkMoQU5OLDIwMTEsLCwsU0VLKUBFQ0FfTUVEX05FVCgyMDExLDQwNDM1LCwsJ0NVUj1TRUsnL","CdXSU49MTAwLFBFVj1ZJykp&amp;WINDOW=FIRST_POPUP&amp;HEIGHT=450&amp;WIDTH=450&amp;START_MAXIMIZED=FALSE&amp;VAR:CALENDAR=FIVEDAY&amp;VAR:SYMBOL=591591&amp;VAR:INDEX=0"}</definedName>
    <definedName name="_2569__FDSAUDITLINK__" hidden="1">{"fdsup://directions/FAT Viewer?action=UPDATE&amp;creator=factset&amp;DYN_ARGS=TRUE&amp;DOC_NAME=FAT:FQL_AUDITING_CLIENT_TEMPLATE.FAT&amp;display_string=Audit&amp;VAR:KEY=CBQPIXYNAH&amp;VAR:QUERY=KEZGX05FVF9JTkMoQU5OLDIwMTAsLCwsU0VLKUBFQ0FfTUVEX05FVCgyMDEwLDQwNDM1LCwsJ0NVUj1TRUsnL","CdXSU49MTAwLFBFVj1ZJykp&amp;WINDOW=FIRST_POPUP&amp;HEIGHT=450&amp;WIDTH=450&amp;START_MAXIMIZED=FALSE&amp;VAR:CALENDAR=FIVEDAY&amp;VAR:SYMBOL=591591&amp;VAR:INDEX=0"}</definedName>
    <definedName name="_2572__FDSAUDITLINK__" hidden="1">{"fdsup://Directions/FactSet Auditing Viewer?action=AUDIT_VALUE&amp;DB=129&amp;ID1=591591&amp;VALUEID=01250&amp;SDATE=2007&amp;PERIODTYPE=ANN_STD&amp;window=popup_no_bar&amp;width=385&amp;height=120&amp;START_MAXIMIZED=FALSE&amp;creator=factset&amp;display_string=Audit"}</definedName>
    <definedName name="_2576__FDSAUDITLINK__" hidden="1">{"fdsup://directions/FAT Viewer?action=UPDATE&amp;creator=factset&amp;DYN_ARGS=TRUE&amp;DOC_NAME=FAT:FQL_AUDITING_CLIENT_TEMPLATE.FAT&amp;display_string=Audit&amp;VAR:KEY=QPSLEVYNCD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2583__FDSAUDITLINK__" hidden="1">{"fdsup://directions/FAT Viewer?action=UPDATE&amp;creator=factset&amp;DYN_ARGS=TRUE&amp;DOC_NAME=FAT:FQL_AUDITING_CLIENT_TEMPLATE.FAT&amp;display_string=Audit&amp;VAR:KEY=SZSVWBSDOV&amp;VAR:QUERY=RkZfRUJJVF9JQihBTk4sMjAwOCwsLCxTRUsp&amp;WINDOW=FIRST_POPUP&amp;HEIGHT=450&amp;WIDTH=450&amp;START_MA","XIMIZED=FALSE&amp;VAR:CALENDAR=FIVEDAY&amp;VAR:SYMBOL=591591&amp;VAR:INDEX=0"}</definedName>
    <definedName name="_26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31"}</definedName>
    <definedName name="_2621__FDSAUDITLINK__" hidden="1">{"fdsup://directions/FAT Viewer?action=UPDATE&amp;creator=factset&amp;DYN_ARGS=TRUE&amp;DOC_NAME=FAT:FQL_AUDITING_CLIENT_TEMPLATE.FAT&amp;display_string=Audit&amp;VAR:KEY=MZILATQBEP&amp;VAR:QUERY=RkZfRUJJVERBX0lCKEFOTiwyMDA3LCwsLFNFSyk=&amp;WINDOW=FIRST_POPUP&amp;HEIGHT=450&amp;WIDTH=450&amp;STAR","T_MAXIMIZED=FALSE&amp;VAR:CALENDAR=FIVEDAY&amp;VAR:SYMBOL=591591&amp;VAR:INDEX=0"}</definedName>
    <definedName name="_2622__FDSAUDITLINK__" hidden="1">{"fdsup://directions/FAT Viewer?action=UPDATE&amp;creator=factset&amp;DYN_ARGS=TRUE&amp;DOC_NAME=FAT:FQL_AUDITING_CLIENT_TEMPLATE.FAT&amp;display_string=Audit&amp;VAR:KEY=CXEZIVQDGT&amp;VAR:QUERY=KEZGX0VCSVREQV9JQihBTk4sMjAxMCwsLCxTRUspQEVDQV9NRURfRUJJVERBKDIwMTAsNDA0MzUsLCwnQ1VSP","VNFSycsJ1dJTj0xMDAsUEVWPVknKSk=&amp;WINDOW=FIRST_POPUP&amp;HEIGHT=450&amp;WIDTH=450&amp;START_MAXIMIZED=FALSE&amp;VAR:CALENDAR=FIVEDAY&amp;VAR:SYMBOL=591591&amp;VAR:INDEX=0"}</definedName>
    <definedName name="_2686__FDSAUDITLINK__" hidden="1">{"fdsup://directions/FAT Viewer?action=UPDATE&amp;creator=factset&amp;DYN_ARGS=TRUE&amp;DOC_NAME=FAT:FQL_AUDITING_CLIENT_TEMPLATE.FAT&amp;display_string=Audit&amp;VAR:KEY=IDIVQTUJUR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687__FDSAUDITLINK__" hidden="1">{"fdsup://directions/FAT Viewer?action=UPDATE&amp;creator=factset&amp;DYN_ARGS=TRUE&amp;DOC_NAME=FAT:FQL_AUDITING_CLIENT_TEMPLATE.FAT&amp;display_string=Audit&amp;VAR:KEY=WHOBMNUTMR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2688__FDSAUDITLINK__" hidden="1">{"fdsup://directions/FAT Viewer?action=UPDATE&amp;creator=factset&amp;DYN_ARGS=TRUE&amp;DOC_NAME=FAT:FQL_AUDITING_CLIENT_TEMPLATE.FAT&amp;display_string=Audit&amp;VAR:KEY=IDIVQTUJUR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689__FDSAUDITLINK__" hidden="1">{"fdsup://directions/FAT Viewer?action=UPDATE&amp;creator=factset&amp;DYN_ARGS=TRUE&amp;DOC_NAME=FAT:FQL_AUDITING_CLIENT_TEMPLATE.FAT&amp;display_string=Audit&amp;VAR:KEY=MHINQNIBOB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690__FDSAUDITLINK__" hidden="1">{"fdsup://directions/FAT Viewer?action=UPDATE&amp;creator=factset&amp;DYN_ARGS=TRUE&amp;DOC_NAME=FAT:FQL_AUDITING_CLIENT_TEMPLATE.FAT&amp;display_string=Audit&amp;VAR:KEY=MJWJYHCXSF&amp;VAR:QUERY=RkZfTkVUX0lOQyhBTk4sMjAwNywsLCxTRUsp&amp;WINDOW=FIRST_POPUP&amp;HEIGHT=450&amp;WIDTH=450&amp;START_MA","XIMIZED=FALSE&amp;VAR:CALENDAR=FIVEDAY&amp;VAR:SYMBOL=591591&amp;VAR:INDEX=0"}</definedName>
    <definedName name="_2691__FDSAUDITLINK__" hidden="1">{"fdsup://directions/FAT Viewer?action=UPDATE&amp;creator=factset&amp;DYN_ARGS=TRUE&amp;DOC_NAME=FAT:FQL_AUDITING_CLIENT_TEMPLATE.FAT&amp;display_string=Audit&amp;VAR:KEY=AJIFALGPUH&amp;VAR:QUERY=RkZfTkVUX0lOQyhBTk4sMjAwOCwsLCxTRUsp&amp;WINDOW=FIRST_POPUP&amp;HEIGHT=450&amp;WIDTH=450&amp;START_MA","XIMIZED=FALSE&amp;VAR:CALENDAR=FIVEDAY&amp;VAR:SYMBOL=591591&amp;VAR:INDEX=0"}</definedName>
    <definedName name="_2692__FDSAUDITLINK__" hidden="1">{"fdsup://directions/FAT Viewer?action=UPDATE&amp;creator=factset&amp;DYN_ARGS=TRUE&amp;DOC_NAME=FAT:FQL_AUDITING_CLIENT_TEMPLATE.FAT&amp;display_string=Audit&amp;VAR:KEY=OHITOPSZKD&amp;VAR:QUERY=RkZfTkVUX0lOQyhBTk4sMjAwOSwsLCxTRUsp&amp;WINDOW=FIRST_POPUP&amp;HEIGHT=450&amp;WIDTH=450&amp;START_MA","XIMIZED=FALSE&amp;VAR:CALENDAR=FIVEDAY&amp;VAR:SYMBOL=591591&amp;VAR:INDEX=0"}</definedName>
    <definedName name="_2693__FDSAUDITLINK__" hidden="1">{"fdsup://directions/FAT Viewer?action=UPDATE&amp;creator=factset&amp;DYN_ARGS=TRUE&amp;DOC_NAME=FAT:FQL_AUDITING_CLIENT_TEMPLATE.FAT&amp;display_string=Audit&amp;VAR:KEY=CDYNWBKJUV&amp;VAR:QUERY=KEZGX05FVF9JTkMoQU5OLDIwMTAsLCwsU0VLKUBFQ0FfTUVEX05FVCgyMDEwLDQwNDM1LCwsJ0NVUj1TRUsnL","CdXSU49MTAwLFBFVj1ZJykp&amp;WINDOW=FIRST_POPUP&amp;HEIGHT=450&amp;WIDTH=450&amp;START_MAXIMIZED=FALSE&amp;VAR:CALENDAR=FIVEDAY&amp;VAR:SYMBOL=591591&amp;VAR:INDEX=0"}</definedName>
    <definedName name="_2694__FDSAUDITLINK__" hidden="1">{"fdsup://directions/FAT Viewer?action=UPDATE&amp;creator=factset&amp;DYN_ARGS=TRUE&amp;DOC_NAME=FAT:FQL_AUDITING_CLIENT_TEMPLATE.FAT&amp;display_string=Audit&amp;VAR:KEY=UDIRQXCJEV&amp;VAR:QUERY=KEZGX05FVF9JTkMoQU5OLDIwMTEsLCwsU0VLKUBFQ0FfTUVEX05FVCgyMDExLDQwNDM1LCwsJ0NVUj1TRUsnL","CdXSU49MTAwLFBFVj1ZJykp&amp;WINDOW=FIRST_POPUP&amp;HEIGHT=450&amp;WIDTH=450&amp;START_MAXIMIZED=FALSE&amp;VAR:CALENDAR=FIVEDAY&amp;VAR:SYMBOL=591591&amp;VAR:INDEX=0"}</definedName>
    <definedName name="_2695__FDSAUDITLINK__" hidden="1">{"fdsup://directions/FAT Viewer?action=UPDATE&amp;creator=factset&amp;DYN_ARGS=TRUE&amp;DOC_NAME=FAT:FQL_AUDITING_CLIENT_TEMPLATE.FAT&amp;display_string=Audit&amp;VAR:KEY=AVQLQDERQL&amp;VAR:QUERY=KEZGX05FVF9JTkMoQU5OLDIwMTIsLCwsU0VLKUBFQ0FfTUVEX05FVCgyMDEyLDQwNDM1LCwsJ0NVUj1TRUsnL","CdXSU49MTAwLFBFVj1ZJykp&amp;WINDOW=FIRST_POPUP&amp;HEIGHT=450&amp;WIDTH=450&amp;START_MAXIMIZED=FALSE&amp;VAR:CALENDAR=FIVEDAY&amp;VAR:SYMBOL=591591&amp;VAR:INDEX=0"}</definedName>
    <definedName name="_2696__FDSAUDITLINK__" hidden="1">{"fdsup://directions/FAT Viewer?action=UPDATE&amp;creator=factset&amp;DYN_ARGS=TRUE&amp;DOC_NAME=FAT:FQL_AUDITING_CLIENT_TEMPLATE.FAT&amp;display_string=Audit&amp;VAR:KEY=ILGLEHUFMF&amp;VAR:QUERY=KEZGX05FVF9JTkMoQU5OLDIwMTMsLCwsU0VLKUBFQ0FfTUVEX05FVCgyMDEzLDQwNDM1LCwsJ0NVUj1TRUsnL","CdXSU49MTAwLFBFVj1ZJykp&amp;WINDOW=FIRST_POPUP&amp;HEIGHT=450&amp;WIDTH=450&amp;START_MAXIMIZED=FALSE&amp;VAR:CALENDAR=FIVEDAY&amp;VAR:SYMBOL=591591&amp;VAR:INDEX=0"}</definedName>
    <definedName name="_2697__FDSAUDITLINK__" hidden="1">{"fdsup://directions/FAT Viewer?action=UPDATE&amp;creator=factset&amp;DYN_ARGS=TRUE&amp;DOC_NAME=FAT:FQL_AUDITING_CLIENT_TEMPLATE.FAT&amp;display_string=Audit&amp;VAR:KEY=QTWFQRMDGZ&amp;VAR:QUERY=RkZfQ0FQRVgoQU5OLDIwMDcsLCwsU0VLKQ==&amp;WINDOW=FIRST_POPUP&amp;HEIGHT=450&amp;WIDTH=450&amp;START_MA","XIMIZED=FALSE&amp;VAR:CALENDAR=FIVEDAY&amp;VAR:SYMBOL=591591&amp;VAR:INDEX=0"}</definedName>
    <definedName name="_2698__FDSAUDITLINK__" hidden="1">{"fdsup://directions/FAT Viewer?action=UPDATE&amp;creator=factset&amp;DYN_ARGS=TRUE&amp;DOC_NAME=FAT:FQL_AUDITING_CLIENT_TEMPLATE.FAT&amp;display_string=Audit&amp;VAR:KEY=WRAPYVABOX&amp;VAR:QUERY=RkZfQ0FQRVgoQU5OLDIwMDgsLCwsU0VLKQ==&amp;WINDOW=FIRST_POPUP&amp;HEIGHT=450&amp;WIDTH=450&amp;START_MA","XIMIZED=FALSE&amp;VAR:CALENDAR=FIVEDAY&amp;VAR:SYMBOL=591591&amp;VAR:INDEX=0"}</definedName>
    <definedName name="_2699__FDSAUDITLINK__" hidden="1">{"fdsup://directions/FAT Viewer?action=UPDATE&amp;creator=factset&amp;DYN_ARGS=TRUE&amp;DOC_NAME=FAT:FQL_AUDITING_CLIENT_TEMPLATE.FAT&amp;display_string=Audit&amp;VAR:KEY=WJYROLWPQD&amp;VAR:QUERY=RkZfQ0FQRVgoQU5OLDIwMDksLCwsU0VLKQ==&amp;WINDOW=FIRST_POPUP&amp;HEIGHT=450&amp;WIDTH=450&amp;START_MA","XIMIZED=FALSE&amp;VAR:CALENDAR=FIVEDAY&amp;VAR:SYMBOL=591591&amp;VAR:INDEX=0"}</definedName>
    <definedName name="_27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30"}</definedName>
    <definedName name="_2700__FDSAUDITLINK__" hidden="1">{"fdsup://directions/FAT Viewer?action=UPDATE&amp;creator=factset&amp;DYN_ARGS=TRUE&amp;DOC_NAME=FAT:FQL_AUDITING_CLIENT_TEMPLATE.FAT&amp;display_string=Audit&amp;VAR:KEY=QPWTGHKBYX&amp;VAR:QUERY=KEZGX0NBUEVYKEFOTiwyMDEwLCwsLFNFSylARUNBX01FRF9DQVBFWCgyMDEwLDQwNDM1LCwsJ0NVUj1TRUsnL","CdXSU49MTAwLFBFVj1ZJykp&amp;WINDOW=FIRST_POPUP&amp;HEIGHT=450&amp;WIDTH=450&amp;START_MAXIMIZED=FALSE&amp;VAR:CALENDAR=FIVEDAY&amp;VAR:SYMBOL=591591&amp;VAR:INDEX=0"}</definedName>
    <definedName name="_2701__FDSAUDITLINK__" hidden="1">{"fdsup://directions/FAT Viewer?action=UPDATE&amp;creator=factset&amp;DYN_ARGS=TRUE&amp;DOC_NAME=FAT:FQL_AUDITING_CLIENT_TEMPLATE.FAT&amp;display_string=Audit&amp;VAR:KEY=SDYHAVMJKH&amp;VAR:QUERY=KEZGX0NBUEVYKEFOTiwyMDExLCwsLFNFSylARUNBX01FRF9DQVBFWCgyMDExLDQwNDM1LCwsJ0NVUj1TRUsnL","CdXSU49MTAwLFBFVj1ZJykp&amp;WINDOW=FIRST_POPUP&amp;HEIGHT=450&amp;WIDTH=450&amp;START_MAXIMIZED=FALSE&amp;VAR:CALENDAR=FIVEDAY&amp;VAR:SYMBOL=591591&amp;VAR:INDEX=0"}</definedName>
    <definedName name="_2702__FDSAUDITLINK__" hidden="1">{"fdsup://directions/FAT Viewer?action=UPDATE&amp;creator=factset&amp;DYN_ARGS=TRUE&amp;DOC_NAME=FAT:FQL_AUDITING_CLIENT_TEMPLATE.FAT&amp;display_string=Audit&amp;VAR:KEY=MHINQNIBOB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703__FDSAUDITLINK__" hidden="1">{"fdsup://directions/FAT Viewer?action=UPDATE&amp;creator=factset&amp;DYN_ARGS=TRUE&amp;DOC_NAME=FAT:FQL_AUDITING_CLIENT_TEMPLATE.FAT&amp;display_string=Audit&amp;VAR:KEY=MTWBCBYRIT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2704__FDSAUDITLINK__" hidden="1">{"fdsup://directions/FAT Viewer?action=UPDATE&amp;creator=factset&amp;DYN_ARGS=TRUE&amp;DOC_NAME=FAT:FQL_AUDITING_CLIENT_TEMPLATE.FAT&amp;display_string=Audit&amp;VAR:KEY=WVGVAPMJAD&amp;VAR:QUERY=KEZGX0NBUEVYKEFOTiwyMDEyLCwsLFNFSylARUNBX01FRF9DQVBFWCgyMDEyLDQwNDM1LCwsJ0NVUj1TRUsnL","CdXSU49MTAwLFBFVj1ZJykp&amp;WINDOW=FIRST_POPUP&amp;HEIGHT=450&amp;WIDTH=450&amp;START_MAXIMIZED=FALSE&amp;VAR:CALENDAR=FIVEDAY&amp;VAR:SYMBOL=591591&amp;VAR:INDEX=0"}</definedName>
    <definedName name="_2708__FDSAUDITLINK__" hidden="1">{"fdsup://directions/FAT Viewer?action=UPDATE&amp;creator=factset&amp;DYN_ARGS=TRUE&amp;DOC_NAME=FAT:FQL_AUDITING_CLIENT_TEMPLATE.FAT&amp;display_string=Audit&amp;VAR:KEY=KTCVORENOD&amp;VAR:QUERY=KEZGX0NBUEVYKEFOTiwyMDEzLCwsLFNFSylARUNBX01FRF9DQVBFWCgyMDEzLDQwNDM1LCwsJ0NVUj1TRUsnL","CdXSU49MTAwLFBFVj1ZJykp&amp;WINDOW=FIRST_POPUP&amp;HEIGHT=450&amp;WIDTH=450&amp;START_MAXIMIZED=FALSE&amp;VAR:CALENDAR=FIVEDAY&amp;VAR:SYMBOL=591591&amp;VAR:INDEX=0"}</definedName>
    <definedName name="_2709__FDSAUDITLINK__" hidden="1">{"fdsup://directions/FAT Viewer?action=UPDATE&amp;creator=factset&amp;DYN_ARGS=TRUE&amp;DOC_NAME=FAT:FQL_AUDITING_CLIENT_TEMPLATE.FAT&amp;display_string=Audit&amp;VAR:KEY=GJIXKPCBGL&amp;VAR:QUERY=RkZfRUJJVERBX0lCKEFOTiwyMDA3LCwsLFNFSyk=&amp;WINDOW=FIRST_POPUP&amp;HEIGHT=450&amp;WIDTH=450&amp;STAR","T_MAXIMIZED=FALSE&amp;VAR:CALENDAR=FIVEDAY&amp;VAR:SYMBOL=B033YF&amp;VAR:INDEX=0"}</definedName>
    <definedName name="_2710__FDSAUDITLINK__" hidden="1">{"fdsup://directions/FAT Viewer?action=UPDATE&amp;creator=factset&amp;DYN_ARGS=TRUE&amp;DOC_NAME=FAT:FQL_AUDITING_CLIENT_TEMPLATE.FAT&amp;display_string=Audit&amp;VAR:KEY=QRYBSTYDSR&amp;VAR:QUERY=RkZfRUJJVERBX0lCKEFOTiwyMDA4LCwsLFNFSyk=&amp;WINDOW=FIRST_POPUP&amp;HEIGHT=450&amp;WIDTH=450&amp;STAR","T_MAXIMIZED=FALSE&amp;VAR:CALENDAR=FIVEDAY&amp;VAR:SYMBOL=B033YF&amp;VAR:INDEX=0"}</definedName>
    <definedName name="_2711__FDSAUDITLINK__" hidden="1">{"fdsup://directions/FAT Viewer?action=UPDATE&amp;creator=factset&amp;DYN_ARGS=TRUE&amp;DOC_NAME=FAT:FQL_AUDITING_CLIENT_TEMPLATE.FAT&amp;display_string=Audit&amp;VAR:KEY=QPYHAXOJGH&amp;VAR:QUERY=RkZfRUJJVERBX0lCKEFOTiwyMDA5LCwsLFNFSyk=&amp;WINDOW=FIRST_POPUP&amp;HEIGHT=450&amp;WIDTH=450&amp;STAR","T_MAXIMIZED=FALSE&amp;VAR:CALENDAR=FIVEDAY&amp;VAR:SYMBOL=B033YF&amp;VAR:INDEX=0"}</definedName>
    <definedName name="_2712__FDSAUDITLINK__" hidden="1">{"fdsup://directions/FAT Viewer?action=UPDATE&amp;creator=factset&amp;DYN_ARGS=TRUE&amp;DOC_NAME=FAT:FQL_AUDITING_CLIENT_TEMPLATE.FAT&amp;display_string=Audit&amp;VAR:KEY=WTEJYVKRST&amp;VAR:QUERY=KEZGX0VCSVREQV9JQihBTk4sMjAxMCwsLCxTRUspQEVDQV9NRURfRUJJVERBKDIwMTAsNDA0MzUsLCwnQ1VSP","VNFSycsJ1dJTj0xMDAsUEVWPVknKSk=&amp;WINDOW=FIRST_POPUP&amp;HEIGHT=450&amp;WIDTH=450&amp;START_MAXIMIZED=FALSE&amp;VAR:CALENDAR=FIVEDAY&amp;VAR:SYMBOL=B033YF&amp;VAR:INDEX=0"}</definedName>
    <definedName name="_2713__FDSAUDITLINK__" hidden="1">{"fdsup://directions/FAT Viewer?action=UPDATE&amp;creator=factset&amp;DYN_ARGS=TRUE&amp;DOC_NAME=FAT:FQL_AUDITING_CLIENT_TEMPLATE.FAT&amp;display_string=Audit&amp;VAR:KEY=AFCFCFKXWP&amp;VAR:QUERY=KEZGX0VCSVREQV9JQihBTk4sMjAxMSwsLCxTRUspQEVDQV9NRURfRUJJVERBKDIwMTEsNDA0MzUsLCwnQ1VSP","VNFSycsJ1dJTj0xMDAsUEVWPVknKSk=&amp;WINDOW=FIRST_POPUP&amp;HEIGHT=450&amp;WIDTH=450&amp;START_MAXIMIZED=FALSE&amp;VAR:CALENDAR=FIVEDAY&amp;VAR:SYMBOL=B033YF&amp;VAR:INDEX=0"}</definedName>
    <definedName name="_2714__FDSAUDITLINK__" hidden="1">{"fdsup://directions/FAT Viewer?action=UPDATE&amp;creator=factset&amp;DYN_ARGS=TRUE&amp;DOC_NAME=FAT:FQL_AUDITING_CLIENT_TEMPLATE.FAT&amp;display_string=Audit&amp;VAR:KEY=OXIDEFUXIB&amp;VAR:QUERY=KEZGX0VCSVREQV9JQihBTk4sMjAxMiwsLCxTRUspQEVDQV9NRURfRUJJVERBKDIwMTIsNDA0MzUsLCwnQ1VSP","VNFSycsJ1dJTj0xMDAsUEVWPVknKSk=&amp;WINDOW=FIRST_POPUP&amp;HEIGHT=450&amp;WIDTH=450&amp;START_MAXIMIZED=FALSE&amp;VAR:CALENDAR=FIVEDAY&amp;VAR:SYMBOL=B033YF&amp;VAR:INDEX=0"}</definedName>
    <definedName name="_2715__FDSAUDITLINK__" hidden="1">{"fdsup://directions/FAT Viewer?action=UPDATE&amp;creator=factset&amp;DYN_ARGS=TRUE&amp;DOC_NAME=FAT:FQL_AUDITING_CLIENT_TEMPLATE.FAT&amp;display_string=Audit&amp;VAR:KEY=GHUDUFUNGD&amp;VAR:QUERY=KEZGX0VCSVREQV9JQihBTk4sMjAxMywsLCxTRUspQEVDQV9NRURfRUJJVERBKDIwMTMsNDA0MzUsLCwnQ1VSP","VNFSycsJ1dJTj0xMDAsUEVWPVknKSk=&amp;WINDOW=FIRST_POPUP&amp;HEIGHT=450&amp;WIDTH=450&amp;START_MAXIMIZED=FALSE&amp;VAR:CALENDAR=FIVEDAY&amp;VAR:SYMBOL=B033YF&amp;VAR:INDEX=0"}</definedName>
    <definedName name="_2716__FDSAUDITLINK__" hidden="1">{"fdsup://directions/FAT Viewer?action=UPDATE&amp;creator=factset&amp;DYN_ARGS=TRUE&amp;DOC_NAME=FAT:FQL_AUDITING_CLIENT_TEMPLATE.FAT&amp;display_string=Audit&amp;VAR:KEY=GBKPYJQNCD&amp;VAR:QUERY=RkZfRUJJVF9JQihBTk4sMjAwNywsLCxTRUspK0ZGX0FNT1JUX0NGKEFOTiwyMDA3LCwsLFNFSyk=&amp;WINDOW=F","IRST_POPUP&amp;HEIGHT=450&amp;WIDTH=450&amp;START_MAXIMIZED=FALSE&amp;VAR:CALENDAR=FIVEDAY&amp;VAR:SYMBOL=B033YF&amp;VAR:INDEX=0"}</definedName>
    <definedName name="_2717__FDSAUDITLINK__" hidden="1">{"fdsup://directions/FAT Viewer?action=UPDATE&amp;creator=factset&amp;DYN_ARGS=TRUE&amp;DOC_NAME=FAT:FQL_AUDITING_CLIENT_TEMPLATE.FAT&amp;display_string=Audit&amp;VAR:KEY=QZUPEZKNGJ&amp;VAR:QUERY=RkZfRUJJVF9JQihBTk4sMjAwOCwsLCxTRUspK0ZGX0FNT1JUX0NGKEFOTiwyMDA4LCwsLFNFSyk=&amp;WINDOW=F","IRST_POPUP&amp;HEIGHT=450&amp;WIDTH=450&amp;START_MAXIMIZED=FALSE&amp;VAR:CALENDAR=FIVEDAY&amp;VAR:SYMBOL=B033YF&amp;VAR:INDEX=0"}</definedName>
    <definedName name="_2718__FDSAUDITLINK__" hidden="1">{"fdsup://directions/FAT Viewer?action=UPDATE&amp;creator=factset&amp;DYN_ARGS=TRUE&amp;DOC_NAME=FAT:FQL_AUDITING_CLIENT_TEMPLATE.FAT&amp;display_string=Audit&amp;VAR:KEY=UHWBWDAZGH&amp;VAR:QUERY=RkZfRUJJVF9JQihBTk4sMjAwOSwsLCxTRUspK0ZGX0FNT1JUX0NGKEFOTiwyMDA5LCwsLFNFSyk=&amp;WINDOW=F","IRST_POPUP&amp;HEIGHT=450&amp;WIDTH=450&amp;START_MAXIMIZED=FALSE&amp;VAR:CALENDAR=FIVEDAY&amp;VAR:SYMBOL=B033YF&amp;VAR:INDEX=0"}</definedName>
    <definedName name="_2719__FDSAUDITLINK__" hidden="1">{"fdsup://directions/FAT Viewer?action=UPDATE&amp;creator=factset&amp;DYN_ARGS=TRUE&amp;DOC_NAME=FAT:FQL_AUDITING_CLIENT_TEMPLATE.FAT&amp;display_string=Audit&amp;VAR:KEY=EXOJMBCTMB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033YF&amp;VAR:INDEX=","0"}</definedName>
    <definedName name="_2720__FDSAUDITLINK__" hidden="1">{"fdsup://directions/FAT Viewer?action=UPDATE&amp;creator=factset&amp;DYN_ARGS=TRUE&amp;DOC_NAME=FAT:FQL_AUDITING_CLIENT_TEMPLATE.FAT&amp;display_string=Audit&amp;VAR:KEY=SRSTAROHUR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033YF&amp;VAR:INDEX=","0"}</definedName>
    <definedName name="_2721__FDSAUDITLINK__" hidden="1">{"fdsup://directions/FAT Viewer?action=UPDATE&amp;creator=factset&amp;DYN_ARGS=TRUE&amp;DOC_NAME=FAT:FQL_AUDITING_CLIENT_TEMPLATE.FAT&amp;display_string=Audit&amp;VAR:KEY=WDAFGFENY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033YF&amp;VAR:INDEX=","0"}</definedName>
    <definedName name="_2722__FDSAUDITLINK__" hidden="1">{"fdsup://directions/FAT Viewer?action=UPDATE&amp;creator=factset&amp;DYN_ARGS=TRUE&amp;DOC_NAME=FAT:FQL_AUDITING_CLIENT_TEMPLATE.FAT&amp;display_string=Audit&amp;VAR:KEY=KNYLAXULWZ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033YF&amp;VAR:INDEX=","0"}</definedName>
    <definedName name="_2723__FDSAUDITLINK__" hidden="1">{"fdsup://directions/FAT Viewer?action=UPDATE&amp;creator=factset&amp;DYN_ARGS=TRUE&amp;DOC_NAME=FAT:FQL_AUDITING_CLIENT_TEMPLATE.FAT&amp;display_string=Audit&amp;VAR:KEY=CBKVAZIZIR&amp;VAR:QUERY=RkZfRUJJVF9JQihBTk4sMjAwNywsLCxTRUsp&amp;WINDOW=FIRST_POPUP&amp;HEIGHT=450&amp;WIDTH=450&amp;START_MA","XIMIZED=FALSE&amp;VAR:CALENDAR=FIVEDAY&amp;VAR:SYMBOL=B033YF&amp;VAR:INDEX=0"}</definedName>
    <definedName name="_2724__FDSAUDITLINK__" hidden="1">{"fdsup://directions/FAT Viewer?action=UPDATE&amp;creator=factset&amp;DYN_ARGS=TRUE&amp;DOC_NAME=FAT:FQL_AUDITING_CLIENT_TEMPLATE.FAT&amp;display_string=Audit&amp;VAR:KEY=UVUHKPSFEX&amp;VAR:QUERY=RkZfRUJJVF9JQihBTk4sMjAwOCwsLCxTRUsp&amp;WINDOW=FIRST_POPUP&amp;HEIGHT=450&amp;WIDTH=450&amp;START_MA","XIMIZED=FALSE&amp;VAR:CALENDAR=FIVEDAY&amp;VAR:SYMBOL=B033YF&amp;VAR:INDEX=0"}</definedName>
    <definedName name="_2725__FDSAUDITLINK__" hidden="1">{"fdsup://directions/FAT Viewer?action=UPDATE&amp;creator=factset&amp;DYN_ARGS=TRUE&amp;DOC_NAME=FAT:FQL_AUDITING_CLIENT_TEMPLATE.FAT&amp;display_string=Audit&amp;VAR:KEY=QHIRWHYRKB&amp;VAR:QUERY=RkZfRUJJVF9JQihBTk4sMjAwOSwsLCxTRUsp&amp;WINDOW=FIRST_POPUP&amp;HEIGHT=450&amp;WIDTH=450&amp;START_MA","XIMIZED=FALSE&amp;VAR:CALENDAR=FIVEDAY&amp;VAR:SYMBOL=B033YF&amp;VAR:INDEX=0"}</definedName>
    <definedName name="_2729__FDSAUDITLINK__" hidden="1">{"fdsup://Directions/FactSet Auditing Viewer?action=AUDIT_VALUE&amp;DB=129&amp;ID1=B033YF&amp;VALUEID=01001&amp;SDATE=2007&amp;PERIODTYPE=ANN_STD&amp;window=popup_no_bar&amp;width=385&amp;height=120&amp;START_MAXIMIZED=FALSE&amp;creator=factset&amp;display_string=Audit"}</definedName>
    <definedName name="_2730__FDSAUDITLINK__" hidden="1">{"fdsup://Directions/FactSet Auditing Viewer?action=AUDIT_VALUE&amp;DB=129&amp;ID1=B033YF&amp;VALUEID=01001&amp;SDATE=2008&amp;PERIODTYPE=ANN_STD&amp;window=popup_no_bar&amp;width=385&amp;height=120&amp;START_MAXIMIZED=FALSE&amp;creator=factset&amp;display_string=Audit"}</definedName>
    <definedName name="_2731__FDSAUDITLINK__" hidden="1">{"fdsup://Directions/FactSet Auditing Viewer?action=AUDIT_VALUE&amp;DB=129&amp;ID1=B033YF&amp;VALUEID=01001&amp;SDATE=2009&amp;PERIODTYPE=ANN_STD&amp;window=popup_no_bar&amp;width=385&amp;height=120&amp;START_MAXIMIZED=FALSE&amp;creator=factset&amp;display_string=Audit"}</definedName>
    <definedName name="_2732__FDSAUDITLINK__" hidden="1">{"fdsup://Directions/FactSet Auditing Viewer?action=AUDIT_VALUE&amp;DB=129&amp;ID1=B033YF&amp;VALUEID=18140&amp;SDATE=2007&amp;PERIODTYPE=ANN_STD&amp;window=popup_no_bar&amp;width=385&amp;height=120&amp;START_MAXIMIZED=FALSE&amp;creator=factset&amp;display_string=Audit"}</definedName>
    <definedName name="_2733__FDSAUDITLINK__" hidden="1">{"fdsup://Directions/FactSet Auditing Viewer?action=AUDIT_VALUE&amp;DB=129&amp;ID1=B033YF&amp;VALUEID=18140&amp;SDATE=2008&amp;PERIODTYPE=ANN_STD&amp;window=popup_no_bar&amp;width=385&amp;height=120&amp;START_MAXIMIZED=FALSE&amp;creator=factset&amp;display_string=Audit"}</definedName>
    <definedName name="_2734__FDSAUDITLINK__" hidden="1">{"fdsup://Directions/FactSet Auditing Viewer?action=AUDIT_VALUE&amp;DB=129&amp;ID1=B033YF&amp;VALUEID=18140&amp;SDATE=2009&amp;PERIODTYPE=ANN_STD&amp;window=popup_no_bar&amp;width=385&amp;height=120&amp;START_MAXIMIZED=FALSE&amp;creator=factset&amp;display_string=Audit"}</definedName>
    <definedName name="_2735__FDSAUDITLINK__" hidden="1">{"fdsup://directions/FAT Viewer?action=UPDATE&amp;creator=factset&amp;DYN_ARGS=TRUE&amp;DOC_NAME=FAT:FQL_AUDITING_CLIENT_TEMPLATE.FAT&amp;display_string=Audit&amp;VAR:KEY=MFAFKRSTUR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2736__FDSAUDITLINK__" hidden="1">{"fdsup://directions/FAT Viewer?action=UPDATE&amp;creator=factset&amp;DYN_ARGS=TRUE&amp;DOC_NAME=FAT:FQL_AUDITING_CLIENT_TEMPLATE.FAT&amp;display_string=Audit&amp;VAR:KEY=MFAFKRSTUR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2737__FDSAUDITLINK__" hidden="1">{"fdsup://directions/FAT Viewer?action=UPDATE&amp;creator=factset&amp;DYN_ARGS=TRUE&amp;DOC_NAME=FAT:FQL_AUDITING_CLIENT_TEMPLATE.FAT&amp;display_string=Audit&amp;VAR:KEY=MRCLOBEBUN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2738__FDSAUDITLINK__" hidden="1">{"fdsup://directions/FAT Viewer?action=UPDATE&amp;creator=factset&amp;DYN_ARGS=TRUE&amp;DOC_NAME=FAT:FQL_AUDITING_CLIENT_TEMPLATE.FAT&amp;display_string=Audit&amp;VAR:KEY=UBMDGLEHIJ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2739__FDSAUDITLINK__" hidden="1">{"fdsup://directions/FAT Viewer?action=UPDATE&amp;creator=factset&amp;DYN_ARGS=TRUE&amp;DOC_NAME=FAT:FQL_AUDITING_CLIENT_TEMPLATE.FAT&amp;display_string=Audit&amp;VAR:KEY=KVOZGVSVGL&amp;VAR:QUERY=RkZfTkVUX0lOQyhBTk4sMjAwOCwsLCxTRUsp&amp;WINDOW=FIRST_POPUP&amp;HEIGHT=450&amp;WIDTH=450&amp;START_MA","XIMIZED=FALSE&amp;VAR:CALENDAR=FIVEDAY&amp;VAR:SYMBOL=B033YF&amp;VAR:INDEX=0"}</definedName>
    <definedName name="_2740__FDSAUDITLINK__" hidden="1">{"fdsup://directions/FAT Viewer?action=UPDATE&amp;creator=factset&amp;DYN_ARGS=TRUE&amp;DOC_NAME=FAT:FQL_AUDITING_CLIENT_TEMPLATE.FAT&amp;display_string=Audit&amp;VAR:KEY=UJADIZEDGX&amp;VAR:QUERY=RkZfTkVUX0lOQyhBTk4sMjAwOSwsLCxTRUsp&amp;WINDOW=FIRST_POPUP&amp;HEIGHT=450&amp;WIDTH=450&amp;START_MA","XIMIZED=FALSE&amp;VAR:CALENDAR=FIVEDAY&amp;VAR:SYMBOL=B033YF&amp;VAR:INDEX=0"}</definedName>
    <definedName name="_2741__FDSAUDITLINK__" hidden="1">{"fdsup://directions/FAT Viewer?action=UPDATE&amp;creator=factset&amp;DYN_ARGS=TRUE&amp;DOC_NAME=FAT:FQL_AUDITING_CLIENT_TEMPLATE.FAT&amp;display_string=Audit&amp;VAR:KEY=ELCHUZYHUT&amp;VAR:QUERY=KEZGX05FVF9JTkMoQU5OLDIwMTAsLCwsU0VLKUBFQ0FfTUVEX05FVCgyMDEwLDQwNDM1LCwsJ0NVUj1TRUsnL","CdXSU49MTAwLFBFVj1ZJykp&amp;WINDOW=FIRST_POPUP&amp;HEIGHT=450&amp;WIDTH=450&amp;START_MAXIMIZED=FALSE&amp;VAR:CALENDAR=FIVEDAY&amp;VAR:SYMBOL=B033YF&amp;VAR:INDEX=0"}</definedName>
    <definedName name="_2742__FDSAUDITLINK__" hidden="1">{"fdsup://directions/FAT Viewer?action=UPDATE&amp;creator=factset&amp;DYN_ARGS=TRUE&amp;DOC_NAME=FAT:FQL_AUDITING_CLIENT_TEMPLATE.FAT&amp;display_string=Audit&amp;VAR:KEY=QPCHYHCNSX&amp;VAR:QUERY=KEZGX05FVF9JTkMoQU5OLDIwMTEsLCwsU0VLKUBFQ0FfTUVEX05FVCgyMDExLDQwNDM1LCwsJ0NVUj1TRUsnL","CdXSU49MTAwLFBFVj1ZJykp&amp;WINDOW=FIRST_POPUP&amp;HEIGHT=450&amp;WIDTH=450&amp;START_MAXIMIZED=FALSE&amp;VAR:CALENDAR=FIVEDAY&amp;VAR:SYMBOL=B033YF&amp;VAR:INDEX=0"}</definedName>
    <definedName name="_2743__FDSAUDITLINK__" hidden="1">{"fdsup://directions/FAT Viewer?action=UPDATE&amp;creator=factset&amp;DYN_ARGS=TRUE&amp;DOC_NAME=FAT:FQL_AUDITING_CLIENT_TEMPLATE.FAT&amp;display_string=Audit&amp;VAR:KEY=UPSLEVEVUP&amp;VAR:QUERY=KEZGX05FVF9JTkMoQU5OLDIwMTIsLCwsU0VLKUBFQ0FfTUVEX05FVCgyMDEyLDQwNDM1LCwsJ0NVUj1TRUsnL","CdXSU49MTAwLFBFVj1ZJykp&amp;WINDOW=FIRST_POPUP&amp;HEIGHT=450&amp;WIDTH=450&amp;START_MAXIMIZED=FALSE&amp;VAR:CALENDAR=FIVEDAY&amp;VAR:SYMBOL=B033YF&amp;VAR:INDEX=0"}</definedName>
    <definedName name="_2744__FDSAUDITLINK__" hidden="1">{"fdsup://directions/FAT Viewer?action=UPDATE&amp;creator=factset&amp;DYN_ARGS=TRUE&amp;DOC_NAME=FAT:FQL_AUDITING_CLIENT_TEMPLATE.FAT&amp;display_string=Audit&amp;VAR:KEY=OLOPKDKRYL&amp;VAR:QUERY=KEZGX05FVF9JTkMoQU5OLDIwMTMsLCwsU0VLKUBFQ0FfTUVEX05FVCgyMDEzLDQwNDM1LCwsJ0NVUj1TRUsnL","CdXSU49MTAwLFBFVj1ZJykp&amp;WINDOW=FIRST_POPUP&amp;HEIGHT=450&amp;WIDTH=450&amp;START_MAXIMIZED=FALSE&amp;VAR:CALENDAR=FIVEDAY&amp;VAR:SYMBOL=B033YF&amp;VAR:INDEX=0"}</definedName>
    <definedName name="_2745__FDSAUDITLINK__" hidden="1">{"fdsup://directions/FAT Viewer?action=UPDATE&amp;creator=factset&amp;DYN_ARGS=TRUE&amp;DOC_NAME=FAT:FQL_AUDITING_CLIENT_TEMPLATE.FAT&amp;display_string=Audit&amp;VAR:KEY=KFCDWHGXKP&amp;VAR:QUERY=RkZfQ0FQRVgoQU5OLDIwMDcsLCwsU0VLKQ==&amp;WINDOW=FIRST_POPUP&amp;HEIGHT=450&amp;WIDTH=450&amp;START_MA","XIMIZED=FALSE&amp;VAR:CALENDAR=FIVEDAY&amp;VAR:SYMBOL=B033YF&amp;VAR:INDEX=0"}</definedName>
    <definedName name="_2746__FDSAUDITLINK__" hidden="1">{"fdsup://directions/FAT Viewer?action=UPDATE&amp;creator=factset&amp;DYN_ARGS=TRUE&amp;DOC_NAME=FAT:FQL_AUDITING_CLIENT_TEMPLATE.FAT&amp;display_string=Audit&amp;VAR:KEY=QHWDUJATQR&amp;VAR:QUERY=RkZfQ0FQRVgoQU5OLDIwMDgsLCwsU0VLKQ==&amp;WINDOW=FIRST_POPUP&amp;HEIGHT=450&amp;WIDTH=450&amp;START_MA","XIMIZED=FALSE&amp;VAR:CALENDAR=FIVEDAY&amp;VAR:SYMBOL=B033YF&amp;VAR:INDEX=0"}</definedName>
    <definedName name="_2747__FDSAUDITLINK__" hidden="1">{"fdsup://directions/FAT Viewer?action=UPDATE&amp;creator=factset&amp;DYN_ARGS=TRUE&amp;DOC_NAME=FAT:FQL_AUDITING_CLIENT_TEMPLATE.FAT&amp;display_string=Audit&amp;VAR:KEY=YBCXQNCXKP&amp;VAR:QUERY=RkZfQ0FQRVgoQU5OLDIwMDksLCwsU0VLKQ==&amp;WINDOW=FIRST_POPUP&amp;HEIGHT=450&amp;WIDTH=450&amp;START_MA","XIMIZED=FALSE&amp;VAR:CALENDAR=FIVEDAY&amp;VAR:SYMBOL=B033YF&amp;VAR:INDEX=0"}</definedName>
    <definedName name="_2748__FDSAUDITLINK__" hidden="1">{"fdsup://directions/FAT Viewer?action=UPDATE&amp;creator=factset&amp;DYN_ARGS=TRUE&amp;DOC_NAME=FAT:FQL_AUDITING_CLIENT_TEMPLATE.FAT&amp;display_string=Audit&amp;VAR:KEY=MBWJWPIDIN&amp;VAR:QUERY=KEZGX0NBUEVYKEFOTiwyMDEwLCwsLFNFSylARUNBX01FRF9DQVBFWCgyMDEwLDQwNDM1LCwsJ0NVUj1TRUsnL","CdXSU49MTAwLFBFVj1ZJykp&amp;WINDOW=FIRST_POPUP&amp;HEIGHT=450&amp;WIDTH=450&amp;START_MAXIMIZED=FALSE&amp;VAR:CALENDAR=FIVEDAY&amp;VAR:SYMBOL=B033YF&amp;VAR:INDEX=0"}</definedName>
    <definedName name="_2749__FDSAUDITLINK__" hidden="1">{"fdsup://directions/FAT Viewer?action=UPDATE&amp;creator=factset&amp;DYN_ARGS=TRUE&amp;DOC_NAME=FAT:FQL_AUDITING_CLIENT_TEMPLATE.FAT&amp;display_string=Audit&amp;VAR:KEY=ANSRMPYDAX&amp;VAR:QUERY=KEZGX0NBUEVYKEFOTiwyMDExLCwsLFNFSylARUNBX01FRF9DQVBFWCgyMDExLDQwNDM1LCwsJ0NVUj1TRUsnL","CdXSU49MTAwLFBFVj1ZJykp&amp;WINDOW=FIRST_POPUP&amp;HEIGHT=450&amp;WIDTH=450&amp;START_MAXIMIZED=FALSE&amp;VAR:CALENDAR=FIVEDAY&amp;VAR:SYMBOL=B033YF&amp;VAR:INDEX=0"}</definedName>
    <definedName name="_2750__FDSAUDITLINK__" hidden="1">{"fdsup://directions/FAT Viewer?action=UPDATE&amp;creator=factset&amp;DYN_ARGS=TRUE&amp;DOC_NAME=FAT:FQL_AUDITING_CLIENT_TEMPLATE.FAT&amp;display_string=Audit&amp;VAR:KEY=ULKNEPIHSZ&amp;VAR:QUERY=KEZGX0NBUEVYKEFOTiwyMDEyLCwsLFNFSylARUNBX01FRF9DQVBFWCgyMDEyLDQwNDM1LCwsJ0NVUj1TRUsnL","CdXSU49MTAwLFBFVj1ZJykp&amp;WINDOW=FIRST_POPUP&amp;HEIGHT=450&amp;WIDTH=450&amp;START_MAXIMIZED=FALSE&amp;VAR:CALENDAR=FIVEDAY&amp;VAR:SYMBOL=B033YF&amp;VAR:INDEX=0"}</definedName>
    <definedName name="_2751__FDSAUDITLINK__" hidden="1">{"fdsup://directions/FAT Viewer?action=UPDATE&amp;creator=factset&amp;DYN_ARGS=TRUE&amp;DOC_NAME=FAT:FQL_AUDITING_CLIENT_TEMPLATE.FAT&amp;display_string=Audit&amp;VAR:KEY=MRCLOBEBUN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2752__FDSAUDITLINK__" hidden="1">{"fdsup://directions/FAT Viewer?action=UPDATE&amp;creator=factset&amp;DYN_ARGS=TRUE&amp;DOC_NAME=FAT:FQL_AUDITING_CLIENT_TEMPLATE.FAT&amp;display_string=Audit&amp;VAR:KEY=UBMDGLEHIJ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2753__FDSAUDITLINK__" hidden="1">{"fdsup://directions/FAT Viewer?action=UPDATE&amp;creator=factset&amp;DYN_ARGS=TRUE&amp;DOC_NAME=FAT:FQL_AUDITING_CLIENT_TEMPLATE.FAT&amp;display_string=Audit&amp;VAR:KEY=EVIZOBGRQP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2754__FDSAUDITLINK__" hidden="1">{"fdsup://Directions/FactSet Auditing Viewer?action=AUDIT_VALUE&amp;DB=129&amp;ID1=B033YF&amp;VALUEID=01250&amp;SDATE=2008&amp;PERIODTYPE=ANN_STD&amp;window=popup_no_bar&amp;width=385&amp;height=120&amp;START_MAXIMIZED=FALSE&amp;creator=factset&amp;display_string=Audit"}</definedName>
    <definedName name="_2755__FDSAUDITLINK__" hidden="1">{"fdsup://Directions/FactSet Auditing Viewer?action=AUDIT_VALUE&amp;DB=129&amp;ID1=B033YF&amp;VALUEID=01250&amp;SDATE=2009&amp;PERIODTYPE=ANN_STD&amp;window=popup_no_bar&amp;width=385&amp;height=120&amp;START_MAXIMIZED=FALSE&amp;creator=factset&amp;display_string=Audit"}</definedName>
    <definedName name="_2756__FDSAUDITLINK__" hidden="1">{"fdsup://directions/FAT Viewer?action=UPDATE&amp;creator=factset&amp;DYN_ARGS=TRUE&amp;DOC_NAME=FAT:FQL_AUDITING_CLIENT_TEMPLATE.FAT&amp;display_string=Audit&amp;VAR:KEY=WRGNCNGNKT&amp;VAR:QUERY=KEZGX0NBUEVYKEFOTiwyMDEzLCwsLFNFSylARUNBX01FRF9DQVBFWCgyMDEzLDQwNDM1LCwsJ0NVUj1TRUsnL","CdXSU49MTAwLFBFVj1ZJykp&amp;WINDOW=FIRST_POPUP&amp;HEIGHT=450&amp;WIDTH=450&amp;START_MAXIMIZED=FALSE&amp;VAR:CALENDAR=FIVEDAY&amp;VAR:SYMBOL=B033YF&amp;VAR:INDEX=0"}</definedName>
    <definedName name="_2757__FDSAUDITLINK__" hidden="1">{"fdsup://directions/FAT Viewer?action=UPDATE&amp;creator=factset&amp;DYN_ARGS=TRUE&amp;DOC_NAME=FAT:FQL_AUDITING_CLIENT_TEMPLATE.FAT&amp;display_string=Audit&amp;VAR:KEY=MXSFOLIVKP&amp;VAR:QUERY=RkZfRUJJVERBX0lCKEFOTiwyMDA3LCwsLEVVUik=&amp;WINDOW=FIRST_POPUP&amp;HEIGHT=450&amp;WIDTH=450&amp;STAR","T_MAXIMIZED=FALSE&amp;VAR:CALENDAR=FIVEDAY&amp;VAR:SYMBOL=449000&amp;VAR:INDEX=0"}</definedName>
    <definedName name="_2758__FDSAUDITLINK__" hidden="1">{"fdsup://directions/FAT Viewer?action=UPDATE&amp;creator=factset&amp;DYN_ARGS=TRUE&amp;DOC_NAME=FAT:FQL_AUDITING_CLIENT_TEMPLATE.FAT&amp;display_string=Audit&amp;VAR:KEY=EBWFMBMPSL&amp;VAR:QUERY=RkZfRUJJVERBX0lCKEFOTiwyMDA4LCwsLEVVUik=&amp;WINDOW=FIRST_POPUP&amp;HEIGHT=450&amp;WIDTH=450&amp;STAR","T_MAXIMIZED=FALSE&amp;VAR:CALENDAR=FIVEDAY&amp;VAR:SYMBOL=449000&amp;VAR:INDEX=0"}</definedName>
    <definedName name="_2759__FDSAUDITLINK__" hidden="1">{"fdsup://directions/FAT Viewer?action=UPDATE&amp;creator=factset&amp;DYN_ARGS=TRUE&amp;DOC_NAME=FAT:FQL_AUDITING_CLIENT_TEMPLATE.FAT&amp;display_string=Audit&amp;VAR:KEY=KBYNGVEZYD&amp;VAR:QUERY=RkZfRUJJVERBX0lCKEFOTiwyMDA5LCwsLEVVUik=&amp;WINDOW=FIRST_POPUP&amp;HEIGHT=450&amp;WIDTH=450&amp;STAR","T_MAXIMIZED=FALSE&amp;VAR:CALENDAR=FIVEDAY&amp;VAR:SYMBOL=449000&amp;VAR:INDEX=0"}</definedName>
    <definedName name="_2760__FDSAUDITLINK__" hidden="1">{"fdsup://directions/FAT Viewer?action=UPDATE&amp;creator=factset&amp;DYN_ARGS=TRUE&amp;DOC_NAME=FAT:FQL_AUDITING_CLIENT_TEMPLATE.FAT&amp;display_string=Audit&amp;VAR:KEY=ETAXGRUBIL&amp;VAR:QUERY=KEZGX0VCSVREQV9JQihBTk4sMjAxMCwsLCxFVVIpQEVDQV9NRURfRUJJVERBKDIwMTAsNDA0MzUsLCwnQ1VSP","UVVUicsJ1dJTj0xMDAsUEVWPVknKSk=&amp;WINDOW=FIRST_POPUP&amp;HEIGHT=450&amp;WIDTH=450&amp;START_MAXIMIZED=FALSE&amp;VAR:CALENDAR=FIVEDAY&amp;VAR:SYMBOL=449000&amp;VAR:INDEX=0"}</definedName>
    <definedName name="_2761__FDSAUDITLINK__" hidden="1">{"fdsup://directions/FAT Viewer?action=UPDATE&amp;creator=factset&amp;DYN_ARGS=TRUE&amp;DOC_NAME=FAT:FQL_AUDITING_CLIENT_TEMPLATE.FAT&amp;display_string=Audit&amp;VAR:KEY=YXUNSXWFIV&amp;VAR:QUERY=KEZGX0VCSVREQV9JQihBTk4sMjAxMSwsLCxFVVIpQEVDQV9NRURfRUJJVERBKDIwMTEsNDA0MzUsLCwnQ1VSP","UVVUicsJ1dJTj0xMDAsUEVWPVknKSk=&amp;WINDOW=FIRST_POPUP&amp;HEIGHT=450&amp;WIDTH=450&amp;START_MAXIMIZED=FALSE&amp;VAR:CALENDAR=FIVEDAY&amp;VAR:SYMBOL=449000&amp;VAR:INDEX=0"}</definedName>
    <definedName name="_2762__FDSAUDITLINK__" hidden="1">{"fdsup://directions/FAT Viewer?action=UPDATE&amp;creator=factset&amp;DYN_ARGS=TRUE&amp;DOC_NAME=FAT:FQL_AUDITING_CLIENT_TEMPLATE.FAT&amp;display_string=Audit&amp;VAR:KEY=QHYPGFIZUZ&amp;VAR:QUERY=KEZGX0VCSVREQV9JQihBTk4sMjAxMiwsLCxFVVIpQEVDQV9NRURfRUJJVERBKDIwMTIsNDA0MzUsLCwnQ1VSP","UVVUicsJ1dJTj0xMDAsUEVWPVknKSk=&amp;WINDOW=FIRST_POPUP&amp;HEIGHT=450&amp;WIDTH=450&amp;START_MAXIMIZED=FALSE&amp;VAR:CALENDAR=FIVEDAY&amp;VAR:SYMBOL=449000&amp;VAR:INDEX=0"}</definedName>
    <definedName name="_2763__FDSAUDITLINK__" hidden="1">{"fdsup://directions/FAT Viewer?action=UPDATE&amp;creator=factset&amp;DYN_ARGS=TRUE&amp;DOC_NAME=FAT:FQL_AUDITING_CLIENT_TEMPLATE.FAT&amp;display_string=Audit&amp;VAR:KEY=MPIZMJENCF&amp;VAR:QUERY=KEZGX0VCSVREQV9JQihBTk4sMjAxMywsLCxFVVIpQEVDQV9NRURfRUJJVERBKDIwMTMsNDA0MzUsLCwnQ1VSP","UVVUicsJ1dJTj0xMDAsUEVWPVknKSk=&amp;WINDOW=FIRST_POPUP&amp;HEIGHT=450&amp;WIDTH=450&amp;START_MAXIMIZED=FALSE&amp;VAR:CALENDAR=FIVEDAY&amp;VAR:SYMBOL=449000&amp;VAR:INDEX=0"}</definedName>
    <definedName name="_2764__FDSAUDITLINK__" hidden="1">{"fdsup://directions/FAT Viewer?action=UPDATE&amp;creator=factset&amp;DYN_ARGS=TRUE&amp;DOC_NAME=FAT:FQL_AUDITING_CLIENT_TEMPLATE.FAT&amp;display_string=Audit&amp;VAR:KEY=ETOVMJQJAL&amp;VAR:QUERY=RkZfRUJJVF9JQihBTk4sMjAwNywsLCxFVVIpK0ZGX0FNT1JUX0NGKEFOTiwyMDA3LCwsLEVVUik=&amp;WINDOW=F","IRST_POPUP&amp;HEIGHT=450&amp;WIDTH=450&amp;START_MAXIMIZED=FALSE&amp;VAR:CALENDAR=FIVEDAY&amp;VAR:SYMBOL=449000&amp;VAR:INDEX=0"}</definedName>
    <definedName name="_2765__FDSAUDITLINK__" hidden="1">{"fdsup://directions/FAT Viewer?action=UPDATE&amp;creator=factset&amp;DYN_ARGS=TRUE&amp;DOC_NAME=FAT:FQL_AUDITING_CLIENT_TEMPLATE.FAT&amp;display_string=Audit&amp;VAR:KEY=ADIFMFODGJ&amp;VAR:QUERY=RkZfRUJJVF9JQihBTk4sMjAwOCwsLCxFVVIpK0ZGX0FNT1JUX0NGKEFOTiwyMDA4LCwsLEVVUik=&amp;WINDOW=F","IRST_POPUP&amp;HEIGHT=450&amp;WIDTH=450&amp;START_MAXIMIZED=FALSE&amp;VAR:CALENDAR=FIVEDAY&amp;VAR:SYMBOL=449000&amp;VAR:INDEX=0"}</definedName>
    <definedName name="_2766__FDSAUDITLINK__" hidden="1">{"fdsup://directions/FAT Viewer?action=UPDATE&amp;creator=factset&amp;DYN_ARGS=TRUE&amp;DOC_NAME=FAT:FQL_AUDITING_CLIENT_TEMPLATE.FAT&amp;display_string=Audit&amp;VAR:KEY=AJCPAZYVGT&amp;VAR:QUERY=RkZfRUJJVF9JQihBTk4sMjAwOSwsLCxFVVIpK0ZGX0FNT1JUX0NGKEFOTiwyMDA5LCwsLEVVUik=&amp;WINDOW=F","IRST_POPUP&amp;HEIGHT=450&amp;WIDTH=450&amp;START_MAXIMIZED=FALSE&amp;VAR:CALENDAR=FIVEDAY&amp;VAR:SYMBOL=449000&amp;VAR:INDEX=0"}</definedName>
    <definedName name="_2767__FDSAUDITLINK__" hidden="1">{"fdsup://directions/FAT Viewer?action=UPDATE&amp;creator=factset&amp;DYN_ARGS=TRUE&amp;DOC_NAME=FAT:FQL_AUDITING_CLIENT_TEMPLATE.FAT&amp;display_string=Audit&amp;VAR:KEY=UHENSFORAX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449000&amp;VAR:INDEX=","0"}</definedName>
    <definedName name="_2768__FDSAUDITLINK__" hidden="1">{"fdsup://directions/FAT Viewer?action=UPDATE&amp;creator=factset&amp;DYN_ARGS=TRUE&amp;DOC_NAME=FAT:FQL_AUDITING_CLIENT_TEMPLATE.FAT&amp;display_string=Audit&amp;VAR:KEY=OLEZMRMXSP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449000&amp;VAR:INDEX=","0"}</definedName>
    <definedName name="_2769__FDSAUDITLINK__" hidden="1">{"fdsup://directions/FAT Viewer?action=UPDATE&amp;creator=factset&amp;DYN_ARGS=TRUE&amp;DOC_NAME=FAT:FQL_AUDITING_CLIENT_TEMPLATE.FAT&amp;display_string=Audit&amp;VAR:KEY=OZIHEBWBGX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449000&amp;VAR:INDEX=","0"}</definedName>
    <definedName name="_2770__FDSAUDITLINK__" hidden="1">{"fdsup://directions/FAT Viewer?action=UPDATE&amp;creator=factset&amp;DYN_ARGS=TRUE&amp;DOC_NAME=FAT:FQL_AUDITING_CLIENT_TEMPLATE.FAT&amp;display_string=Audit&amp;VAR:KEY=ODGNMLAVMR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449000&amp;VAR:INDEX=","0"}</definedName>
    <definedName name="_2771__FDSAUDITLINK__" hidden="1">{"fdsup://directions/FAT Viewer?action=UPDATE&amp;creator=factset&amp;DYN_ARGS=TRUE&amp;DOC_NAME=FAT:FQL_AUDITING_CLIENT_TEMPLATE.FAT&amp;display_string=Audit&amp;VAR:KEY=GLIJGHKROF&amp;VAR:QUERY=RkZfRUJJVF9JQihBTk4sMjAwNywsLCxFVVIp&amp;WINDOW=FIRST_POPUP&amp;HEIGHT=450&amp;WIDTH=450&amp;START_MA","XIMIZED=FALSE&amp;VAR:CALENDAR=FIVEDAY&amp;VAR:SYMBOL=449000&amp;VAR:INDEX=0"}</definedName>
    <definedName name="_2772__FDSAUDITLINK__" hidden="1">{"fdsup://directions/FAT Viewer?action=UPDATE&amp;creator=factset&amp;DYN_ARGS=TRUE&amp;DOC_NAME=FAT:FQL_AUDITING_CLIENT_TEMPLATE.FAT&amp;display_string=Audit&amp;VAR:KEY=GVUJUBYJMX&amp;VAR:QUERY=RkZfRUJJVF9JQihBTk4sMjAwOCwsLCxFVVIp&amp;WINDOW=FIRST_POPUP&amp;HEIGHT=450&amp;WIDTH=450&amp;START_MA","XIMIZED=FALSE&amp;VAR:CALENDAR=FIVEDAY&amp;VAR:SYMBOL=449000&amp;VAR:INDEX=0"}</definedName>
    <definedName name="_2773__FDSAUDITLINK__" hidden="1">{"fdsup://directions/FAT Viewer?action=UPDATE&amp;creator=factset&amp;DYN_ARGS=TRUE&amp;DOC_NAME=FAT:FQL_AUDITING_CLIENT_TEMPLATE.FAT&amp;display_string=Audit&amp;VAR:KEY=SXQNCTCRMN&amp;VAR:QUERY=RkZfRUJJVF9JQihBTk4sMjAwOSwsLCxFVVIp&amp;WINDOW=FIRST_POPUP&amp;HEIGHT=450&amp;WIDTH=450&amp;START_MA","XIMIZED=FALSE&amp;VAR:CALENDAR=FIVEDAY&amp;VAR:SYMBOL=449000&amp;VAR:INDEX=0"}</definedName>
    <definedName name="_2774__FDSAUDITLINK__" hidden="1">{"fdsup://Directions/FactSet Auditing Viewer?action=AUDIT_VALUE&amp;DB=129&amp;ID1=B033YF&amp;VALUEID=04831&amp;SDATE=2008&amp;PERIODTYPE=ANN_STD&amp;window=popup_no_bar&amp;width=385&amp;height=120&amp;START_MAXIMIZED=FALSE&amp;creator=factset&amp;display_string=Audit"}</definedName>
    <definedName name="_2775__FDSAUDITLINK__" hidden="1">{"fdsup://Directions/FactSet Auditing Viewer?action=AUDIT_VALUE&amp;DB=129&amp;ID1=B033YF&amp;VALUEID=04831&amp;SDATE=2009&amp;PERIODTYPE=ANN_STD&amp;window=popup_no_bar&amp;width=385&amp;height=120&amp;START_MAXIMIZED=FALSE&amp;creator=factset&amp;display_string=Audit"}</definedName>
    <definedName name="_2776__FDSAUDITLINK__" hidden="1">{"fdsup://Directions/FactSet Auditing Viewer?action=AUDIT_VALUE&amp;DB=129&amp;ID1=449000&amp;VALUEID=01001&amp;SDATE=2008&amp;PERIODTYPE=ANN_STD&amp;window=popup_no_bar&amp;width=385&amp;height=120&amp;START_MAXIMIZED=FALSE&amp;creator=factset&amp;display_string=Audit"}</definedName>
    <definedName name="_2777__FDSAUDITLINK__" hidden="1">{"fdsup://Directions/FactSet Auditing Viewer?action=AUDIT_VALUE&amp;DB=129&amp;ID1=449000&amp;VALUEID=01001&amp;SDATE=2009&amp;PERIODTYPE=ANN_STD&amp;window=popup_no_bar&amp;width=385&amp;height=120&amp;START_MAXIMIZED=FALSE&amp;creator=factset&amp;display_string=Audit"}</definedName>
    <definedName name="_2778__FDSAUDITLINK__" hidden="1">{"fdsup://Directions/FactSet Auditing Viewer?action=AUDIT_VALUE&amp;DB=129&amp;ID1=449000&amp;VALUEID=18140&amp;SDATE=2008&amp;PERIODTYPE=ANN_STD&amp;window=popup_no_bar&amp;width=385&amp;height=120&amp;START_MAXIMIZED=FALSE&amp;creator=factset&amp;display_string=Audit"}</definedName>
    <definedName name="_2779__FDSAUDITLINK__" hidden="1">{"fdsup://directions/FAT Viewer?action=UPDATE&amp;creator=factset&amp;DYN_ARGS=TRUE&amp;DOC_NAME=FAT:FQL_AUDITING_CLIENT_TEMPLATE.FAT&amp;display_string=Audit&amp;VAR:KEY=APIVCHYLMJ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2780__FDSAUDITLINK__" hidden="1">{"fdsup://directions/FAT Viewer?action=UPDATE&amp;creator=factset&amp;DYN_ARGS=TRUE&amp;DOC_NAME=FAT:FQL_AUDITING_CLIENT_TEMPLATE.FAT&amp;display_string=Audit&amp;VAR:KEY=ANULOBGTEB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2781__FDSAUDITLINK__" hidden="1">{"fdsup://Directions/FactSet Auditing Viewer?action=AUDIT_VALUE&amp;DB=129&amp;ID1=449000&amp;VALUEID=01250&amp;SDATE=2008&amp;PERIODTYPE=ANN_STD&amp;window=popup_no_bar&amp;width=385&amp;height=120&amp;START_MAXIMIZED=FALSE&amp;creator=factset&amp;display_string=Audit"}</definedName>
    <definedName name="_2782__FDSAUDITLINK__" hidden="1">{"fdsup://Directions/FactSet Auditing Viewer?action=AUDIT_VALUE&amp;DB=129&amp;ID1=449000&amp;VALUEID=01250&amp;SDATE=2009&amp;PERIODTYPE=ANN_STD&amp;window=popup_no_bar&amp;width=385&amp;height=120&amp;START_MAXIMIZED=FALSE&amp;creator=factset&amp;display_string=Audit"}</definedName>
    <definedName name="_2783__FDSAUDITLINK__" hidden="1">{"fdsup://directions/FAT Viewer?action=UPDATE&amp;creator=factset&amp;DYN_ARGS=TRUE&amp;DOC_NAME=FAT:FQL_AUDITING_CLIENT_TEMPLATE.FAT&amp;display_string=Audit&amp;VAR:KEY=QNYZIROXQF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2784__FDSAUDITLINK__" hidden="1">{"fdsup://directions/FAT Viewer?action=UPDATE&amp;creator=factset&amp;DYN_ARGS=TRUE&amp;DOC_NAME=FAT:FQL_AUDITING_CLIENT_TEMPLATE.FAT&amp;display_string=Audit&amp;VAR:KEY=ANULOBGTEB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2785__FDSAUDITLINK__" hidden="1">{"fdsup://directions/FAT Viewer?action=UPDATE&amp;creator=factset&amp;DYN_ARGS=TRUE&amp;DOC_NAME=FAT:FQL_AUDITING_CLIENT_TEMPLATE.FAT&amp;display_string=Audit&amp;VAR:KEY=OPEFEZCVSH&amp;VAR:QUERY=RkZfTkVUX0lOQyhBTk4sMjAwNywsLCxFVVIp&amp;WINDOW=FIRST_POPUP&amp;HEIGHT=450&amp;WIDTH=450&amp;START_MA","XIMIZED=FALSE&amp;VAR:CALENDAR=FIVEDAY&amp;VAR:SYMBOL=449000&amp;VAR:INDEX=0"}</definedName>
    <definedName name="_2786__FDSAUDITLINK__" hidden="1">{"fdsup://directions/FAT Viewer?action=UPDATE&amp;creator=factset&amp;DYN_ARGS=TRUE&amp;DOC_NAME=FAT:FQL_AUDITING_CLIENT_TEMPLATE.FAT&amp;display_string=Audit&amp;VAR:KEY=IZGDSTETWT&amp;VAR:QUERY=RkZfTkVUX0lOQyhBTk4sMjAwOCwsLCxFVVIp&amp;WINDOW=FIRST_POPUP&amp;HEIGHT=450&amp;WIDTH=450&amp;START_MA","XIMIZED=FALSE&amp;VAR:CALENDAR=FIVEDAY&amp;VAR:SYMBOL=449000&amp;VAR:INDEX=0"}</definedName>
    <definedName name="_2787__FDSAUDITLINK__" hidden="1">{"fdsup://directions/FAT Viewer?action=UPDATE&amp;creator=factset&amp;DYN_ARGS=TRUE&amp;DOC_NAME=FAT:FQL_AUDITING_CLIENT_TEMPLATE.FAT&amp;display_string=Audit&amp;VAR:KEY=WXCRMFEFWB&amp;VAR:QUERY=RkZfTkVUX0lOQyhBTk4sMjAwOSwsLCxFVVIp&amp;WINDOW=FIRST_POPUP&amp;HEIGHT=450&amp;WIDTH=450&amp;START_MA","XIMIZED=FALSE&amp;VAR:CALENDAR=FIVEDAY&amp;VAR:SYMBOL=449000&amp;VAR:INDEX=0"}</definedName>
    <definedName name="_2788__FDSAUDITLINK__" hidden="1">{"fdsup://directions/FAT Viewer?action=UPDATE&amp;creator=factset&amp;DYN_ARGS=TRUE&amp;DOC_NAME=FAT:FQL_AUDITING_CLIENT_TEMPLATE.FAT&amp;display_string=Audit&amp;VAR:KEY=MVAHYDYFEF&amp;VAR:QUERY=KEZGX05FVF9JTkMoQU5OLDIwMTAsLCwsRVVSKUBFQ0FfTUVEX05FVCgyMDEwLDQwNDM1LCwsJ0NVUj1FVVInL","CdXSU49MTAwLFBFVj1ZJykp&amp;WINDOW=FIRST_POPUP&amp;HEIGHT=450&amp;WIDTH=450&amp;START_MAXIMIZED=FALSE&amp;VAR:CALENDAR=FIVEDAY&amp;VAR:SYMBOL=449000&amp;VAR:INDEX=0"}</definedName>
    <definedName name="_2789__FDSAUDITLINK__" hidden="1">{"fdsup://directions/FAT Viewer?action=UPDATE&amp;creator=factset&amp;DYN_ARGS=TRUE&amp;DOC_NAME=FAT:FQL_AUDITING_CLIENT_TEMPLATE.FAT&amp;display_string=Audit&amp;VAR:KEY=EXWLOXSZSF&amp;VAR:QUERY=KEZGX05FVF9JTkMoQU5OLDIwMTEsLCwsRVVSKUBFQ0FfTUVEX05FVCgyMDExLDQwNDM1LCwsJ0NVUj1FVVInL","CdXSU49MTAwLFBFVj1ZJykp&amp;WINDOW=FIRST_POPUP&amp;HEIGHT=450&amp;WIDTH=450&amp;START_MAXIMIZED=FALSE&amp;VAR:CALENDAR=FIVEDAY&amp;VAR:SYMBOL=449000&amp;VAR:INDEX=0"}</definedName>
    <definedName name="_2790__FDSAUDITLINK__" hidden="1">{"fdsup://directions/FAT Viewer?action=UPDATE&amp;creator=factset&amp;DYN_ARGS=TRUE&amp;DOC_NAME=FAT:FQL_AUDITING_CLIENT_TEMPLATE.FAT&amp;display_string=Audit&amp;VAR:KEY=IHUHYBMRKR&amp;VAR:QUERY=KEZGX05FVF9JTkMoQU5OLDIwMTIsLCwsRVVSKUBFQ0FfTUVEX05FVCgyMDEyLDQwNDM1LCwsJ0NVUj1FVVInL","CdXSU49MTAwLFBFVj1ZJykp&amp;WINDOW=FIRST_POPUP&amp;HEIGHT=450&amp;WIDTH=450&amp;START_MAXIMIZED=FALSE&amp;VAR:CALENDAR=FIVEDAY&amp;VAR:SYMBOL=449000&amp;VAR:INDEX=0"}</definedName>
    <definedName name="_2791__FDSAUDITLINK__" hidden="1">{"fdsup://directions/FAT Viewer?action=UPDATE&amp;creator=factset&amp;DYN_ARGS=TRUE&amp;DOC_NAME=FAT:FQL_AUDITING_CLIENT_TEMPLATE.FAT&amp;display_string=Audit&amp;VAR:KEY=YFOPITALOX&amp;VAR:QUERY=KEZGX05FVF9JTkMoQU5OLDIwMTMsLCwsRVVSKUBFQ0FfTUVEX05FVCgyMDEzLDQwNDM1LCwsJ0NVUj1FVVInL","CdXSU49MTAwLFBFVj1ZJykp&amp;WINDOW=FIRST_POPUP&amp;HEIGHT=450&amp;WIDTH=450&amp;START_MAXIMIZED=FALSE&amp;VAR:CALENDAR=FIVEDAY&amp;VAR:SYMBOL=449000&amp;VAR:INDEX=0"}</definedName>
    <definedName name="_2792__FDSAUDITLINK__" hidden="1">{"fdsup://directions/FAT Viewer?action=UPDATE&amp;creator=factset&amp;DYN_ARGS=TRUE&amp;DOC_NAME=FAT:FQL_AUDITING_CLIENT_TEMPLATE.FAT&amp;display_string=Audit&amp;VAR:KEY=MDMTARYBIV&amp;VAR:QUERY=RkZfQ0FQRVgoQU5OLDIwMDcsLCwsRVVSKQ==&amp;WINDOW=FIRST_POPUP&amp;HEIGHT=450&amp;WIDTH=450&amp;START_MA","XIMIZED=FALSE&amp;VAR:CALENDAR=FIVEDAY&amp;VAR:SYMBOL=449000&amp;VAR:INDEX=0"}</definedName>
    <definedName name="_2793__FDSAUDITLINK__" hidden="1">{"fdsup://directions/FAT Viewer?action=UPDATE&amp;creator=factset&amp;DYN_ARGS=TRUE&amp;DOC_NAME=FAT:FQL_AUDITING_CLIENT_TEMPLATE.FAT&amp;display_string=Audit&amp;VAR:KEY=KNIPAJGZAV&amp;VAR:QUERY=RkZfQ0FQRVgoQU5OLDIwMDgsLCwsRVVSKQ==&amp;WINDOW=FIRST_POPUP&amp;HEIGHT=450&amp;WIDTH=450&amp;START_MA","XIMIZED=FALSE&amp;VAR:CALENDAR=FIVEDAY&amp;VAR:SYMBOL=449000&amp;VAR:INDEX=0"}</definedName>
    <definedName name="_2794__FDSAUDITLINK__" hidden="1">{"fdsup://directions/FAT Viewer?action=UPDATE&amp;creator=factset&amp;DYN_ARGS=TRUE&amp;DOC_NAME=FAT:FQL_AUDITING_CLIENT_TEMPLATE.FAT&amp;display_string=Audit&amp;VAR:KEY=YREDKJWXWD&amp;VAR:QUERY=RkZfQ0FQRVgoQU5OLDIwMDksLCwsRVVSKQ==&amp;WINDOW=FIRST_POPUP&amp;HEIGHT=450&amp;WIDTH=450&amp;START_MA","XIMIZED=FALSE&amp;VAR:CALENDAR=FIVEDAY&amp;VAR:SYMBOL=449000&amp;VAR:INDEX=0"}</definedName>
    <definedName name="_2795__FDSAUDITLINK__" hidden="1">{"fdsup://directions/FAT Viewer?action=UPDATE&amp;creator=factset&amp;DYN_ARGS=TRUE&amp;DOC_NAME=FAT:FQL_AUDITING_CLIENT_TEMPLATE.FAT&amp;display_string=Audit&amp;VAR:KEY=OLQVSBIRMH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2796__FDSAUDITLINK__" hidden="1">{"fdsup://directions/FAT Viewer?action=UPDATE&amp;creator=factset&amp;DYN_ARGS=TRUE&amp;DOC_NAME=FAT:FQL_AUDITING_CLIENT_TEMPLATE.FAT&amp;display_string=Audit&amp;VAR:KEY=QNYZIROXQF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2797__FDSAUDITLINK__" hidden="1">{"fdsup://directions/FAT Viewer?action=UPDATE&amp;creator=factset&amp;DYN_ARGS=TRUE&amp;DOC_NAME=FAT:FQL_AUDITING_CLIENT_TEMPLATE.FAT&amp;display_string=Audit&amp;VAR:KEY=QJANKLKNYN&amp;VAR:QUERY=KEZGX0NBUEVYKEFOTiwyMDEwLCwsLEVVUilARUNBX01FRF9DQVBFWCgyMDEwLDQwNDM1LCwsJ0NVUj1FVVInL","CdXSU49MTAwLFBFVj1ZJykp&amp;WINDOW=FIRST_POPUP&amp;HEIGHT=450&amp;WIDTH=450&amp;START_MAXIMIZED=FALSE&amp;VAR:CALENDAR=FIVEDAY&amp;VAR:SYMBOL=449000&amp;VAR:INDEX=0"}</definedName>
    <definedName name="_2798__FDSAUDITLINK__" hidden="1">{"fdsup://directions/FAT Viewer?action=UPDATE&amp;creator=factset&amp;DYN_ARGS=TRUE&amp;DOC_NAME=FAT:FQL_AUDITING_CLIENT_TEMPLATE.FAT&amp;display_string=Audit&amp;VAR:KEY=QZWZKZINIP&amp;VAR:QUERY=KEZGX0NBUEVYKEFOTiwyMDExLCwsLEVVUilARUNBX01FRF9DQVBFWCgyMDExLDQwNDM1LCwsJ0NVUj1FVVInL","CdXSU49MTAwLFBFVj1ZJykp&amp;WINDOW=FIRST_POPUP&amp;HEIGHT=450&amp;WIDTH=450&amp;START_MAXIMIZED=FALSE&amp;VAR:CALENDAR=FIVEDAY&amp;VAR:SYMBOL=449000&amp;VAR:INDEX=0"}</definedName>
    <definedName name="_2799__FDSAUDITLINK__" hidden="1">{"fdsup://directions/FAT Viewer?action=UPDATE&amp;creator=factset&amp;DYN_ARGS=TRUE&amp;DOC_NAME=FAT:FQL_AUDITING_CLIENT_TEMPLATE.FAT&amp;display_string=Audit&amp;VAR:KEY=KRMVYJWJQL&amp;VAR:QUERY=KEZGX0NBUEVYKEFOTiwyMDEyLCwsLEVVUilARUNBX01FRF9DQVBFWCgyMDEyLDQwNDM1LCwsJ0NVUj1FVVInL","CdXSU49MTAwLFBFVj1ZJykp&amp;WINDOW=FIRST_POPUP&amp;HEIGHT=450&amp;WIDTH=450&amp;START_MAXIMIZED=FALSE&amp;VAR:CALENDAR=FIVEDAY&amp;VAR:SYMBOL=449000&amp;VAR:INDEX=0"}</definedName>
    <definedName name="_28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29"}</definedName>
    <definedName name="_2800__FDSAUDITLINK__" hidden="1">{"fdsup://directions/FAT Viewer?action=UPDATE&amp;creator=factset&amp;DYN_ARGS=TRUE&amp;DOC_NAME=FAT:FQL_AUDITING_CLIENT_TEMPLATE.FAT&amp;display_string=Audit&amp;VAR:KEY=AVSZURGFMX&amp;VAR:QUERY=KEZGX0NBUEVYKEFOTiwyMDEzLCwsLEVVUilARUNBX01FRF9DQVBFWCgyMDEzLDQwNDM1LCwsJ0NVUj1FVVInL","CdXSU49MTAwLFBFVj1ZJykp&amp;WINDOW=FIRST_POPUP&amp;HEIGHT=450&amp;WIDTH=450&amp;START_MAXIMIZED=FALSE&amp;VAR:CALENDAR=FIVEDAY&amp;VAR:SYMBOL=449000&amp;VAR:INDEX=0"}</definedName>
    <definedName name="_2801__FDSAUDITLINK__" hidden="1">{"fdsup://directions/FAT Viewer?action=UPDATE&amp;creator=factset&amp;DYN_ARGS=TRUE&amp;DOC_NAME=FAT:FQL_AUDITING_CLIENT_TEMPLATE.FAT&amp;display_string=Audit&amp;VAR:KEY=QXEDINKXCN&amp;VAR:QUERY=RkZfRUJJVERBX0lCKEFOTiwyMDA3LCwsLFNFSyk=&amp;WINDOW=FIRST_POPUP&amp;HEIGHT=450&amp;WIDTH=450&amp;STAR","T_MAXIMIZED=FALSE&amp;VAR:CALENDAR=FIVEDAY&amp;VAR:SYMBOL=B0L8VR&amp;VAR:INDEX=0"}</definedName>
    <definedName name="_2802__FDSAUDITLINK__" hidden="1">{"fdsup://directions/FAT Viewer?action=UPDATE&amp;creator=factset&amp;DYN_ARGS=TRUE&amp;DOC_NAME=FAT:FQL_AUDITING_CLIENT_TEMPLATE.FAT&amp;display_string=Audit&amp;VAR:KEY=ORSDKZKZGD&amp;VAR:QUERY=RkZfRUJJVERBX0lCKEFOTiwyMDA4LCwsLFNFSyk=&amp;WINDOW=FIRST_POPUP&amp;HEIGHT=450&amp;WIDTH=450&amp;STAR","T_MAXIMIZED=FALSE&amp;VAR:CALENDAR=FIVEDAY&amp;VAR:SYMBOL=B0L8VR&amp;VAR:INDEX=0"}</definedName>
    <definedName name="_2803__FDSAUDITLINK__" hidden="1">{"fdsup://directions/FAT Viewer?action=UPDATE&amp;creator=factset&amp;DYN_ARGS=TRUE&amp;DOC_NAME=FAT:FQL_AUDITING_CLIENT_TEMPLATE.FAT&amp;display_string=Audit&amp;VAR:KEY=CLGBORYZUB&amp;VAR:QUERY=RkZfRUJJVERBX0lCKEFOTiwyMDA5LCwsLFNFSyk=&amp;WINDOW=FIRST_POPUP&amp;HEIGHT=450&amp;WIDTH=450&amp;STAR","T_MAXIMIZED=FALSE&amp;VAR:CALENDAR=FIVEDAY&amp;VAR:SYMBOL=B0L8VR&amp;VAR:INDEX=0"}</definedName>
    <definedName name="_2804__FDSAUDITLINK__" hidden="1">{"fdsup://directions/FAT Viewer?action=UPDATE&amp;creator=factset&amp;DYN_ARGS=TRUE&amp;DOC_NAME=FAT:FQL_AUDITING_CLIENT_TEMPLATE.FAT&amp;display_string=Audit&amp;VAR:KEY=APEDUBGLUV&amp;VAR:QUERY=KEZGX0VCSVREQV9JQihBTk4sMjAxMCwsLCxTRUspQEVDQV9NRURfRUJJVERBKDIwMTAsNDA0MzUsLCwnQ1VSP","VNFSycsJ1dJTj0xMDAsUEVWPVknKSk=&amp;WINDOW=FIRST_POPUP&amp;HEIGHT=450&amp;WIDTH=450&amp;START_MAXIMIZED=FALSE&amp;VAR:CALENDAR=FIVEDAY&amp;VAR:SYMBOL=B0L8VR&amp;VAR:INDEX=0"}</definedName>
    <definedName name="_2805__FDSAUDITLINK__" hidden="1">{"fdsup://directions/FAT Viewer?action=UPDATE&amp;creator=factset&amp;DYN_ARGS=TRUE&amp;DOC_NAME=FAT:FQL_AUDITING_CLIENT_TEMPLATE.FAT&amp;display_string=Audit&amp;VAR:KEY=KJYRGJWNAF&amp;VAR:QUERY=KEZGX0VCSVREQV9JQihBTk4sMjAxMSwsLCxTRUspQEVDQV9NRURfRUJJVERBKDIwMTEsNDA0MzUsLCwnQ1VSP","VNFSycsJ1dJTj0xMDAsUEVWPVknKSk=&amp;WINDOW=FIRST_POPUP&amp;HEIGHT=450&amp;WIDTH=450&amp;START_MAXIMIZED=FALSE&amp;VAR:CALENDAR=FIVEDAY&amp;VAR:SYMBOL=B0L8VR&amp;VAR:INDEX=0"}</definedName>
    <definedName name="_2806__FDSAUDITLINK__" hidden="1">{"fdsup://directions/FAT Viewer?action=UPDATE&amp;creator=factset&amp;DYN_ARGS=TRUE&amp;DOC_NAME=FAT:FQL_AUDITING_CLIENT_TEMPLATE.FAT&amp;display_string=Audit&amp;VAR:KEY=GBAFSFCHWJ&amp;VAR:QUERY=KEZGX0VCSVREQV9JQihBTk4sMjAxMiwsLCxTRUspQEVDQV9NRURfRUJJVERBKDIwMTIsNDA0MzUsLCwnQ1VSP","VNFSycsJ1dJTj0xMDAsUEVWPVknKSk=&amp;WINDOW=FIRST_POPUP&amp;HEIGHT=450&amp;WIDTH=450&amp;START_MAXIMIZED=FALSE&amp;VAR:CALENDAR=FIVEDAY&amp;VAR:SYMBOL=B0L8VR&amp;VAR:INDEX=0"}</definedName>
    <definedName name="_2807__FDSAUDITLINK__" hidden="1">{"fdsup://directions/FAT Viewer?action=UPDATE&amp;creator=factset&amp;DYN_ARGS=TRUE&amp;DOC_NAME=FAT:FQL_AUDITING_CLIENT_TEMPLATE.FAT&amp;display_string=Audit&amp;VAR:KEY=WNUBOXETEH&amp;VAR:QUERY=KEZGX0VCSVREQV9JQihBTk4sMjAxMywsLCxTRUspQEVDQV9NRURfRUJJVERBKDIwMTMsNDA0MzUsLCwnQ1VSP","VNFSycsJ1dJTj0xMDAsUEVWPVknKSk=&amp;WINDOW=FIRST_POPUP&amp;HEIGHT=450&amp;WIDTH=450&amp;START_MAXIMIZED=FALSE&amp;VAR:CALENDAR=FIVEDAY&amp;VAR:SYMBOL=B0L8VR&amp;VAR:INDEX=0"}</definedName>
    <definedName name="_2808__FDSAUDITLINK__" hidden="1">{"fdsup://directions/FAT Viewer?action=UPDATE&amp;creator=factset&amp;DYN_ARGS=TRUE&amp;DOC_NAME=FAT:FQL_AUDITING_CLIENT_TEMPLATE.FAT&amp;display_string=Audit&amp;VAR:KEY=MRGVYDIXEN&amp;VAR:QUERY=RkZfRUJJVF9JQihBTk4sMjAwNywsLCxTRUspK0ZGX0FNT1JUX0NGKEFOTiwyMDA3LCwsLFNFSyk=&amp;WINDOW=F","IRST_POPUP&amp;HEIGHT=450&amp;WIDTH=450&amp;START_MAXIMIZED=FALSE&amp;VAR:CALENDAR=FIVEDAY&amp;VAR:SYMBOL=B0L8VR&amp;VAR:INDEX=0"}</definedName>
    <definedName name="_2809__FDSAUDITLINK__" hidden="1">{"fdsup://directions/FAT Viewer?action=UPDATE&amp;creator=factset&amp;DYN_ARGS=TRUE&amp;DOC_NAME=FAT:FQL_AUDITING_CLIENT_TEMPLATE.FAT&amp;display_string=Audit&amp;VAR:KEY=QFYLWHAFEL&amp;VAR:QUERY=RkZfRUJJVF9JQihBTk4sMjAwOCwsLCxTRUspK0ZGX0FNT1JUX0NGKEFOTiwyMDA4LCwsLFNFSyk=&amp;WINDOW=F","IRST_POPUP&amp;HEIGHT=450&amp;WIDTH=450&amp;START_MAXIMIZED=FALSE&amp;VAR:CALENDAR=FIVEDAY&amp;VAR:SYMBOL=B0L8VR&amp;VAR:INDEX=0"}</definedName>
    <definedName name="_2810__FDSAUDITLINK__" hidden="1">{"fdsup://directions/FAT Viewer?action=UPDATE&amp;creator=factset&amp;DYN_ARGS=TRUE&amp;DOC_NAME=FAT:FQL_AUDITING_CLIENT_TEMPLATE.FAT&amp;display_string=Audit&amp;VAR:KEY=ONYHKHAVWL&amp;VAR:QUERY=RkZfRUJJVF9JQihBTk4sMjAwOSwsLCxTRUspK0ZGX0FNT1JUX0NGKEFOTiwyMDA5LCwsLFNFSyk=&amp;WINDOW=F","IRST_POPUP&amp;HEIGHT=450&amp;WIDTH=450&amp;START_MAXIMIZED=FALSE&amp;VAR:CALENDAR=FIVEDAY&amp;VAR:SYMBOL=B0L8VR&amp;VAR:INDEX=0"}</definedName>
    <definedName name="_2811__FDSAUDITLINK__" hidden="1">{"fdsup://directions/FAT Viewer?action=UPDATE&amp;creator=factset&amp;DYN_ARGS=TRUE&amp;DOC_NAME=FAT:FQL_AUDITING_CLIENT_TEMPLATE.FAT&amp;display_string=Audit&amp;VAR:KEY=ERYTOFIBMX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L8VR&amp;VAR:INDEX=","0"}</definedName>
    <definedName name="_2812__FDSAUDITLINK__" hidden="1">{"fdsup://directions/FAT Viewer?action=UPDATE&amp;creator=factset&amp;DYN_ARGS=TRUE&amp;DOC_NAME=FAT:FQL_AUDITING_CLIENT_TEMPLATE.FAT&amp;display_string=Audit&amp;VAR:KEY=EPEROZCTUF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L8VR&amp;VAR:INDEX=","0"}</definedName>
    <definedName name="_2813__FDSAUDITLINK__" hidden="1">{"fdsup://directions/FAT Viewer?action=UPDATE&amp;creator=factset&amp;DYN_ARGS=TRUE&amp;DOC_NAME=FAT:FQL_AUDITING_CLIENT_TEMPLATE.FAT&amp;display_string=Audit&amp;VAR:KEY=APSTKNITML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L8VR&amp;VAR:INDEX=","0"}</definedName>
    <definedName name="_2814__FDSAUDITLINK__" hidden="1">{"fdsup://directions/FAT Viewer?action=UPDATE&amp;creator=factset&amp;DYN_ARGS=TRUE&amp;DOC_NAME=FAT:FQL_AUDITING_CLIENT_TEMPLATE.FAT&amp;display_string=Audit&amp;VAR:KEY=CREXKZCXGV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L8VR&amp;VAR:INDEX=","0"}</definedName>
    <definedName name="_2815__FDSAUDITLINK__" hidden="1">{"fdsup://directions/FAT Viewer?action=UPDATE&amp;creator=factset&amp;DYN_ARGS=TRUE&amp;DOC_NAME=FAT:FQL_AUDITING_CLIENT_TEMPLATE.FAT&amp;display_string=Audit&amp;VAR:KEY=GPCDKLWLEV&amp;VAR:QUERY=RkZfRUJJVF9JQihBTk4sMjAwNywsLCxTRUsp&amp;WINDOW=FIRST_POPUP&amp;HEIGHT=450&amp;WIDTH=450&amp;START_MA","XIMIZED=FALSE&amp;VAR:CALENDAR=FIVEDAY&amp;VAR:SYMBOL=B0L8VR&amp;VAR:INDEX=0"}</definedName>
    <definedName name="_2816__FDSAUDITLINK__" hidden="1">{"fdsup://directions/FAT Viewer?action=UPDATE&amp;creator=factset&amp;DYN_ARGS=TRUE&amp;DOC_NAME=FAT:FQL_AUDITING_CLIENT_TEMPLATE.FAT&amp;display_string=Audit&amp;VAR:KEY=WPKRSVIBUP&amp;VAR:QUERY=RkZfRUJJVF9JQihBTk4sMjAwOCwsLCxTRUsp&amp;WINDOW=FIRST_POPUP&amp;HEIGHT=450&amp;WIDTH=450&amp;START_MA","XIMIZED=FALSE&amp;VAR:CALENDAR=FIVEDAY&amp;VAR:SYMBOL=B0L8VR&amp;VAR:INDEX=0"}</definedName>
    <definedName name="_2817__FDSAUDITLINK__" hidden="1">{"fdsup://directions/FAT Viewer?action=UPDATE&amp;creator=factset&amp;DYN_ARGS=TRUE&amp;DOC_NAME=FAT:FQL_AUDITING_CLIENT_TEMPLATE.FAT&amp;display_string=Audit&amp;VAR:KEY=CLWZOJUVSJ&amp;VAR:QUERY=RkZfRUJJVF9JQihBTk4sMjAwOSwsLCxTRUsp&amp;WINDOW=FIRST_POPUP&amp;HEIGHT=450&amp;WIDTH=450&amp;START_MA","XIMIZED=FALSE&amp;VAR:CALENDAR=FIVEDAY&amp;VAR:SYMBOL=B0L8VR&amp;VAR:INDEX=0"}</definedName>
    <definedName name="_2818__FDSAUDITLINK__" hidden="1">{"fdsup://Directions/FactSet Auditing Viewer?action=AUDIT_VALUE&amp;DB=129&amp;ID1=449000&amp;VALUEID=04831&amp;SDATE=2008&amp;PERIODTYPE=ANN_STD&amp;window=popup_no_bar&amp;width=385&amp;height=120&amp;START_MAXIMIZED=FALSE&amp;creator=factset&amp;display_string=Audit"}</definedName>
    <definedName name="_2819__FDSAUDITLINK__" hidden="1">{"fdsup://Directions/FactSet Auditing Viewer?action=AUDIT_VALUE&amp;DB=129&amp;ID1=B0L8VR&amp;VALUEID=01001&amp;SDATE=2007&amp;PERIODTYPE=ANN_STD&amp;window=popup_no_bar&amp;width=385&amp;height=120&amp;START_MAXIMIZED=FALSE&amp;creator=factset&amp;display_string=Audit"}</definedName>
    <definedName name="_2820__FDSAUDITLINK__" hidden="1">{"fdsup://Directions/FactSet Auditing Viewer?action=AUDIT_VALUE&amp;DB=129&amp;ID1=B0L8VR&amp;VALUEID=01001&amp;SDATE=2008&amp;PERIODTYPE=ANN_STD&amp;window=popup_no_bar&amp;width=385&amp;height=120&amp;START_MAXIMIZED=FALSE&amp;creator=factset&amp;display_string=Audit"}</definedName>
    <definedName name="_2821__FDSAUDITLINK__" hidden="1">{"fdsup://Directions/FactSet Auditing Viewer?action=AUDIT_VALUE&amp;DB=129&amp;ID1=B0L8VR&amp;VALUEID=18140&amp;SDATE=2007&amp;PERIODTYPE=ANN_STD&amp;window=popup_no_bar&amp;width=385&amp;height=120&amp;START_MAXIMIZED=FALSE&amp;creator=factset&amp;display_string=Audit"}</definedName>
    <definedName name="_2822__FDSAUDITLINK__" hidden="1">{"fdsup://Directions/FactSet Auditing Viewer?action=AUDIT_VALUE&amp;DB=129&amp;ID1=B0L8VR&amp;VALUEID=18140&amp;SDATE=2008&amp;PERIODTYPE=ANN_STD&amp;window=popup_no_bar&amp;width=385&amp;height=120&amp;START_MAXIMIZED=FALSE&amp;creator=factset&amp;display_string=Audit"}</definedName>
    <definedName name="_2823__FDSAUDITLINK__" hidden="1">{"fdsup://directions/FAT Viewer?action=UPDATE&amp;creator=factset&amp;DYN_ARGS=TRUE&amp;DOC_NAME=FAT:FQL_AUDITING_CLIENT_TEMPLATE.FAT&amp;display_string=Audit&amp;VAR:KEY=WREXYPQVQJ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2824__FDSAUDITLINK__" hidden="1">{"fdsup://directions/FAT Viewer?action=UPDATE&amp;creator=factset&amp;DYN_ARGS=TRUE&amp;DOC_NAME=FAT:FQL_AUDITING_CLIENT_TEMPLATE.FAT&amp;display_string=Audit&amp;VAR:KEY=YJQDYRMTQL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2825__FDSAUDITLINK__" hidden="1">{"fdsup://directions/FAT Viewer?action=UPDATE&amp;creator=factset&amp;DYN_ARGS=TRUE&amp;DOC_NAME=FAT:FQL_AUDITING_CLIENT_TEMPLATE.FAT&amp;display_string=Audit&amp;VAR:KEY=WREXYPQVQJ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2826__FDSAUDITLINK__" hidden="1">{"fdsup://directions/FAT Viewer?action=UPDATE&amp;creator=factset&amp;DYN_ARGS=TRUE&amp;DOC_NAME=FAT:FQL_AUDITING_CLIENT_TEMPLATE.FAT&amp;display_string=Audit&amp;VAR:KEY=CJSPODSFIL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2827__FDSAUDITLINK__" hidden="1">{"fdsup://directions/FAT Viewer?action=UPDATE&amp;creator=factset&amp;DYN_ARGS=TRUE&amp;DOC_NAME=FAT:FQL_AUDITING_CLIENT_TEMPLATE.FAT&amp;display_string=Audit&amp;VAR:KEY=YPKNWJWZIV&amp;VAR:QUERY=RkZfTkVUX0lOQyhBTk4sMjAwNywsLCxTRUsp&amp;WINDOW=FIRST_POPUP&amp;HEIGHT=450&amp;WIDTH=450&amp;START_MA","XIMIZED=FALSE&amp;VAR:CALENDAR=FIVEDAY&amp;VAR:SYMBOL=B0L8VR&amp;VAR:INDEX=0"}</definedName>
    <definedName name="_2828__FDSAUDITLINK__" hidden="1">{"fdsup://directions/FAT Viewer?action=UPDATE&amp;creator=factset&amp;DYN_ARGS=TRUE&amp;DOC_NAME=FAT:FQL_AUDITING_CLIENT_TEMPLATE.FAT&amp;display_string=Audit&amp;VAR:KEY=OJQPWBKNYJ&amp;VAR:QUERY=RkZfTkVUX0lOQyhBTk4sMjAwOCwsLCxTRUsp&amp;WINDOW=FIRST_POPUP&amp;HEIGHT=450&amp;WIDTH=450&amp;START_MA","XIMIZED=FALSE&amp;VAR:CALENDAR=FIVEDAY&amp;VAR:SYMBOL=B0L8VR&amp;VAR:INDEX=0"}</definedName>
    <definedName name="_2829__FDSAUDITLINK__" hidden="1">{"fdsup://directions/FAT Viewer?action=UPDATE&amp;creator=factset&amp;DYN_ARGS=TRUE&amp;DOC_NAME=FAT:FQL_AUDITING_CLIENT_TEMPLATE.FAT&amp;display_string=Audit&amp;VAR:KEY=GZORMFEFUR&amp;VAR:QUERY=RkZfTkVUX0lOQyhBTk4sMjAwOSwsLCxTRUsp&amp;WINDOW=FIRST_POPUP&amp;HEIGHT=450&amp;WIDTH=450&amp;START_MA","XIMIZED=FALSE&amp;VAR:CALENDAR=FIVEDAY&amp;VAR:SYMBOL=B0L8VR&amp;VAR:INDEX=0"}</definedName>
    <definedName name="_2830__FDSAUDITLINK__" hidden="1">{"fdsup://directions/FAT Viewer?action=UPDATE&amp;creator=factset&amp;DYN_ARGS=TRUE&amp;DOC_NAME=FAT:FQL_AUDITING_CLIENT_TEMPLATE.FAT&amp;display_string=Audit&amp;VAR:KEY=QJILYNATGX&amp;VAR:QUERY=KEZGX05FVF9JTkMoQU5OLDIwMTAsLCwsU0VLKUBFQ0FfTUVEX05FVCgyMDEwLDQwNDM1LCwsJ0NVUj1TRUsnL","CdXSU49MTAwLFBFVj1ZJykp&amp;WINDOW=FIRST_POPUP&amp;HEIGHT=450&amp;WIDTH=450&amp;START_MAXIMIZED=FALSE&amp;VAR:CALENDAR=FIVEDAY&amp;VAR:SYMBOL=B0L8VR&amp;VAR:INDEX=0"}</definedName>
    <definedName name="_2831__FDSAUDITLINK__" hidden="1">{"fdsup://directions/FAT Viewer?action=UPDATE&amp;creator=factset&amp;DYN_ARGS=TRUE&amp;DOC_NAME=FAT:FQL_AUDITING_CLIENT_TEMPLATE.FAT&amp;display_string=Audit&amp;VAR:KEY=OFITGFSBCP&amp;VAR:QUERY=KEZGX05FVF9JTkMoQU5OLDIwMTEsLCwsU0VLKUBFQ0FfTUVEX05FVCgyMDExLDQwNDM1LCwsJ0NVUj1TRUsnL","CdXSU49MTAwLFBFVj1ZJykp&amp;WINDOW=FIRST_POPUP&amp;HEIGHT=450&amp;WIDTH=450&amp;START_MAXIMIZED=FALSE&amp;VAR:CALENDAR=FIVEDAY&amp;VAR:SYMBOL=B0L8VR&amp;VAR:INDEX=0"}</definedName>
    <definedName name="_2832__FDSAUDITLINK__" hidden="1">{"fdsup://directions/FAT Viewer?action=UPDATE&amp;creator=factset&amp;DYN_ARGS=TRUE&amp;DOC_NAME=FAT:FQL_AUDITING_CLIENT_TEMPLATE.FAT&amp;display_string=Audit&amp;VAR:KEY=MVCVIZWDKT&amp;VAR:QUERY=KEZGX05FVF9JTkMoQU5OLDIwMTIsLCwsU0VLKUBFQ0FfTUVEX05FVCgyMDEyLDQwNDM1LCwsJ0NVUj1TRUsnL","CdXSU49MTAwLFBFVj1ZJykp&amp;WINDOW=FIRST_POPUP&amp;HEIGHT=450&amp;WIDTH=450&amp;START_MAXIMIZED=FALSE&amp;VAR:CALENDAR=FIVEDAY&amp;VAR:SYMBOL=B0L8VR&amp;VAR:INDEX=0"}</definedName>
    <definedName name="_2833__FDSAUDITLINK__" hidden="1">{"fdsup://directions/FAT Viewer?action=UPDATE&amp;creator=factset&amp;DYN_ARGS=TRUE&amp;DOC_NAME=FAT:FQL_AUDITING_CLIENT_TEMPLATE.FAT&amp;display_string=Audit&amp;VAR:KEY=GBUVGRQLYN&amp;VAR:QUERY=KEZGX05FVF9JTkMoQU5OLDIwMTMsLCwsU0VLKUBFQ0FfTUVEX05FVCgyMDEzLDQwNDM1LCwsJ0NVUj1TRUsnL","CdXSU49MTAwLFBFVj1ZJykp&amp;WINDOW=FIRST_POPUP&amp;HEIGHT=450&amp;WIDTH=450&amp;START_MAXIMIZED=FALSE&amp;VAR:CALENDAR=FIVEDAY&amp;VAR:SYMBOL=B0L8VR&amp;VAR:INDEX=0"}</definedName>
    <definedName name="_2834__FDSAUDITLINK__" hidden="1">{"fdsup://directions/FAT Viewer?action=UPDATE&amp;creator=factset&amp;DYN_ARGS=TRUE&amp;DOC_NAME=FAT:FQL_AUDITING_CLIENT_TEMPLATE.FAT&amp;display_string=Audit&amp;VAR:KEY=MHKNQDAXMJ&amp;VAR:QUERY=RkZfQ0FQRVgoQU5OLDIwMDcsLCwsU0VLKQ==&amp;WINDOW=FIRST_POPUP&amp;HEIGHT=450&amp;WIDTH=450&amp;START_MA","XIMIZED=FALSE&amp;VAR:CALENDAR=FIVEDAY&amp;VAR:SYMBOL=B0L8VR&amp;VAR:INDEX=0"}</definedName>
    <definedName name="_2835__FDSAUDITLINK__" hidden="1">{"fdsup://directions/FAT Viewer?action=UPDATE&amp;creator=factset&amp;DYN_ARGS=TRUE&amp;DOC_NAME=FAT:FQL_AUDITING_CLIENT_TEMPLATE.FAT&amp;display_string=Audit&amp;VAR:KEY=SPCFMZULMR&amp;VAR:QUERY=RkZfQ0FQRVgoQU5OLDIwMDgsLCwsU0VLKQ==&amp;WINDOW=FIRST_POPUP&amp;HEIGHT=450&amp;WIDTH=450&amp;START_MA","XIMIZED=FALSE&amp;VAR:CALENDAR=FIVEDAY&amp;VAR:SYMBOL=B0L8VR&amp;VAR:INDEX=0"}</definedName>
    <definedName name="_2836__FDSAUDITLINK__" hidden="1">{"fdsup://directions/FAT Viewer?action=UPDATE&amp;creator=factset&amp;DYN_ARGS=TRUE&amp;DOC_NAME=FAT:FQL_AUDITING_CLIENT_TEMPLATE.FAT&amp;display_string=Audit&amp;VAR:KEY=AVKXYXMHCZ&amp;VAR:QUERY=RkZfQ0FQRVgoQU5OLDIwMDksLCwsU0VLKQ==&amp;WINDOW=FIRST_POPUP&amp;HEIGHT=450&amp;WIDTH=450&amp;START_MA","XIMIZED=FALSE&amp;VAR:CALENDAR=FIVEDAY&amp;VAR:SYMBOL=B0L8VR&amp;VAR:INDEX=0"}</definedName>
    <definedName name="_2837__FDSAUDITLINK__" hidden="1">{"fdsup://directions/FAT Viewer?action=UPDATE&amp;creator=factset&amp;DYN_ARGS=TRUE&amp;DOC_NAME=FAT:FQL_AUDITING_CLIENT_TEMPLATE.FAT&amp;display_string=Audit&amp;VAR:KEY=EXEDGBCZQZ&amp;VAR:QUERY=KEZGX0NBUEVYKEFOTiwyMDEwLCwsLFNFSylARUNBX01FRF9DQVBFWCgyMDEwLDQwNDM1LCwsJ0NVUj1TRUsnL","CdXSU49MTAwLFBFVj1ZJykp&amp;WINDOW=FIRST_POPUP&amp;HEIGHT=450&amp;WIDTH=450&amp;START_MAXIMIZED=FALSE&amp;VAR:CALENDAR=FIVEDAY&amp;VAR:SYMBOL=B0L8VR&amp;VAR:INDEX=0"}</definedName>
    <definedName name="_2838__FDSAUDITLINK__" hidden="1">{"fdsup://directions/FAT Viewer?action=UPDATE&amp;creator=factset&amp;DYN_ARGS=TRUE&amp;DOC_NAME=FAT:FQL_AUDITING_CLIENT_TEMPLATE.FAT&amp;display_string=Audit&amp;VAR:KEY=MJAVSNYLON&amp;VAR:QUERY=KEZGX0NBUEVYKEFOTiwyMDExLCwsLFNFSylARUNBX01FRF9DQVBFWCgyMDExLDQwNDM1LCwsJ0NVUj1TRUsnL","CdXSU49MTAwLFBFVj1ZJykp&amp;WINDOW=FIRST_POPUP&amp;HEIGHT=450&amp;WIDTH=450&amp;START_MAXIMIZED=FALSE&amp;VAR:CALENDAR=FIVEDAY&amp;VAR:SYMBOL=B0L8VR&amp;VAR:INDEX=0"}</definedName>
    <definedName name="_2839__FDSAUDITLINK__" hidden="1">{"fdsup://directions/FAT Viewer?action=UPDATE&amp;creator=factset&amp;DYN_ARGS=TRUE&amp;DOC_NAME=FAT:FQL_AUDITING_CLIENT_TEMPLATE.FAT&amp;display_string=Audit&amp;VAR:KEY=CJSPODSFIL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2840__FDSAUDITLINK__" hidden="1">{"fdsup://directions/FAT Viewer?action=UPDATE&amp;creator=factset&amp;DYN_ARGS=TRUE&amp;DOC_NAME=FAT:FQL_AUDITING_CLIENT_TEMPLATE.FAT&amp;display_string=Audit&amp;VAR:KEY=OJWXSVOXQL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2841__FDSAUDITLINK__" hidden="1">{"fdsup://directions/FAT Viewer?action=UPDATE&amp;creator=factset&amp;DYN_ARGS=TRUE&amp;DOC_NAME=FAT:FQL_AUDITING_CLIENT_TEMPLATE.FAT&amp;display_string=Audit&amp;VAR:KEY=QHMDSNKLAR&amp;VAR:QUERY=KEZGX0NBUEVYKEFOTiwyMDEyLCwsLFNFSylARUNBX01FRF9DQVBFWCgyMDEyLDQwNDM1LCwsJ0NVUj1TRUsnL","CdXSU49MTAwLFBFVj1ZJykp&amp;WINDOW=FIRST_POPUP&amp;HEIGHT=450&amp;WIDTH=450&amp;START_MAXIMIZED=FALSE&amp;VAR:CALENDAR=FIVEDAY&amp;VAR:SYMBOL=B0L8VR&amp;VAR:INDEX=0"}</definedName>
    <definedName name="_2842__FDSAUDITLINK__" hidden="1">{"fdsup://Directions/FactSet Auditing Viewer?action=AUDIT_VALUE&amp;DB=129&amp;ID1=B0L8VR&amp;VALUEID=01250&amp;SDATE=2007&amp;PERIODTYPE=ANN_STD&amp;window=popup_no_bar&amp;width=385&amp;height=120&amp;START_MAXIMIZED=FALSE&amp;creator=factset&amp;display_string=Audit"}</definedName>
    <definedName name="_2843__FDSAUDITLINK__" hidden="1">{"fdsup://Directions/FactSet Auditing Viewer?action=AUDIT_VALUE&amp;DB=129&amp;ID1=B0L8VR&amp;VALUEID=01250&amp;SDATE=2008&amp;PERIODTYPE=ANN_STD&amp;window=popup_no_bar&amp;width=385&amp;height=120&amp;START_MAXIMIZED=FALSE&amp;creator=factset&amp;display_string=Audit"}</definedName>
    <definedName name="_2844__FDSAUDITLINK__" hidden="1">{"fdsup://directions/FAT Viewer?action=UPDATE&amp;creator=factset&amp;DYN_ARGS=TRUE&amp;DOC_NAME=FAT:FQL_AUDITING_CLIENT_TEMPLATE.FAT&amp;display_string=Audit&amp;VAR:KEY=SDATOFITWL&amp;VAR:QUERY=KEZGX0NBUEVYKEFOTiwyMDEzLCwsLFNFSylARUNBX01FRF9DQVBFWCgyMDEzLDQwNDM1LCwsJ0NVUj1TRUsnL","CdXSU49MTAwLFBFVj1ZJykp&amp;WINDOW=FIRST_POPUP&amp;HEIGHT=450&amp;WIDTH=450&amp;START_MAXIMIZED=FALSE&amp;VAR:CALENDAR=FIVEDAY&amp;VAR:SYMBOL=B0L8VR&amp;VAR:INDEX=0"}</definedName>
    <definedName name="_2845__FDSAUDITLINK__" hidden="1">{"fdsup://directions/FAT Viewer?action=UPDATE&amp;creator=factset&amp;DYN_ARGS=TRUE&amp;DOC_NAME=FAT:FQL_AUDITING_CLIENT_TEMPLATE.FAT&amp;display_string=Audit&amp;VAR:KEY=OXYFWPATQD&amp;VAR:QUERY=RkZfRUJJVERBX0lCKEFOTiwyMDA3LCwsLEVVUik=&amp;WINDOW=FIRST_POPUP&amp;HEIGHT=450&amp;WIDTH=450&amp;STAR","T_MAXIMIZED=FALSE&amp;VAR:CALENDAR=FIVEDAY&amp;VAR:SYMBOL=546239&amp;VAR:INDEX=0"}</definedName>
    <definedName name="_2846__FDSAUDITLINK__" hidden="1">{"fdsup://directions/FAT Viewer?action=UPDATE&amp;creator=factset&amp;DYN_ARGS=TRUE&amp;DOC_NAME=FAT:FQL_AUDITING_CLIENT_TEMPLATE.FAT&amp;display_string=Audit&amp;VAR:KEY=AXULQDSLQJ&amp;VAR:QUERY=RkZfRUJJVERBX0lCKEFOTiwyMDA4LCwsLEVVUik=&amp;WINDOW=FIRST_POPUP&amp;HEIGHT=450&amp;WIDTH=450&amp;STAR","T_MAXIMIZED=FALSE&amp;VAR:CALENDAR=FIVEDAY&amp;VAR:SYMBOL=546239&amp;VAR:INDEX=0"}</definedName>
    <definedName name="_2847__FDSAUDITLINK__" hidden="1">{"fdsup://directions/FAT Viewer?action=UPDATE&amp;creator=factset&amp;DYN_ARGS=TRUE&amp;DOC_NAME=FAT:FQL_AUDITING_CLIENT_TEMPLATE.FAT&amp;display_string=Audit&amp;VAR:KEY=QZQPGHAJIT&amp;VAR:QUERY=RkZfRUJJVERBX0lCKEFOTiwyMDA5LCwsLEVVUik=&amp;WINDOW=FIRST_POPUP&amp;HEIGHT=450&amp;WIDTH=450&amp;STAR","T_MAXIMIZED=FALSE&amp;VAR:CALENDAR=FIVEDAY&amp;VAR:SYMBOL=546239&amp;VAR:INDEX=0"}</definedName>
    <definedName name="_2848__FDSAUDITLINK__" hidden="1">{"fdsup://directions/FAT Viewer?action=UPDATE&amp;creator=factset&amp;DYN_ARGS=TRUE&amp;DOC_NAME=FAT:FQL_AUDITING_CLIENT_TEMPLATE.FAT&amp;display_string=Audit&amp;VAR:KEY=CDYBWFGVMD&amp;VAR:QUERY=KEZGX0VCSVREQV9JQihBTk4sMjAxMCwsLCxFVVIpQEVDQV9NRURfRUJJVERBKDIwMTAsNDA0MzUsLCwnQ1VSP","UVVUicsJ1dJTj0xMDAsUEVWPVknKSk=&amp;WINDOW=FIRST_POPUP&amp;HEIGHT=450&amp;WIDTH=450&amp;START_MAXIMIZED=FALSE&amp;VAR:CALENDAR=FIVEDAY&amp;VAR:SYMBOL=546239&amp;VAR:INDEX=0"}</definedName>
    <definedName name="_2849__FDSAUDITLINK__" hidden="1">{"fdsup://directions/FAT Viewer?action=UPDATE&amp;creator=factset&amp;DYN_ARGS=TRUE&amp;DOC_NAME=FAT:FQL_AUDITING_CLIENT_TEMPLATE.FAT&amp;display_string=Audit&amp;VAR:KEY=STOBURMJWR&amp;VAR:QUERY=KEZGX0VCSVREQV9JQihBTk4sMjAxMSwsLCxFVVIpQEVDQV9NRURfRUJJVERBKDIwMTEsNDA0MzUsLCwnQ1VSP","UVVUicsJ1dJTj0xMDAsUEVWPVknKSk=&amp;WINDOW=FIRST_POPUP&amp;HEIGHT=450&amp;WIDTH=450&amp;START_MAXIMIZED=FALSE&amp;VAR:CALENDAR=FIVEDAY&amp;VAR:SYMBOL=546239&amp;VAR:INDEX=0"}</definedName>
    <definedName name="_2850__FDSAUDITLINK__" hidden="1">{"fdsup://directions/FAT Viewer?action=UPDATE&amp;creator=factset&amp;DYN_ARGS=TRUE&amp;DOC_NAME=FAT:FQL_AUDITING_CLIENT_TEMPLATE.FAT&amp;display_string=Audit&amp;VAR:KEY=EHWVCVUHCF&amp;VAR:QUERY=KEZGX0VCSVREQV9JQihBTk4sMjAxMiwsLCxFVVIpQEVDQV9NRURfRUJJVERBKDIwMTIsNDA0MzUsLCwnQ1VSP","UVVUicsJ1dJTj0xMDAsUEVWPVknKSk=&amp;WINDOW=FIRST_POPUP&amp;HEIGHT=450&amp;WIDTH=450&amp;START_MAXIMIZED=FALSE&amp;VAR:CALENDAR=FIVEDAY&amp;VAR:SYMBOL=546239&amp;VAR:INDEX=0"}</definedName>
    <definedName name="_2851__FDSAUDITLINK__" hidden="1">{"fdsup://directions/FAT Viewer?action=UPDATE&amp;creator=factset&amp;DYN_ARGS=TRUE&amp;DOC_NAME=FAT:FQL_AUDITING_CLIENT_TEMPLATE.FAT&amp;display_string=Audit&amp;VAR:KEY=UBMNEXSFAF&amp;VAR:QUERY=KEZGX0VCSVREQV9JQihBTk4sMjAxMywsLCxFVVIpQEVDQV9NRURfRUJJVERBKDIwMTMsNDA0MzUsLCwnQ1VSP","UVVUicsJ1dJTj0xMDAsUEVWPVknKSk=&amp;WINDOW=FIRST_POPUP&amp;HEIGHT=450&amp;WIDTH=450&amp;START_MAXIMIZED=FALSE&amp;VAR:CALENDAR=FIVEDAY&amp;VAR:SYMBOL=546239&amp;VAR:INDEX=0"}</definedName>
    <definedName name="_2852__FDSAUDITLINK__" hidden="1">{"fdsup://directions/FAT Viewer?action=UPDATE&amp;creator=factset&amp;DYN_ARGS=TRUE&amp;DOC_NAME=FAT:FQL_AUDITING_CLIENT_TEMPLATE.FAT&amp;display_string=Audit&amp;VAR:KEY=GXAJSTSPAB&amp;VAR:QUERY=RkZfRUJJVF9JQihBTk4sMjAwNywsLCxFVVIpK0ZGX0FNT1JUX0NGKEFOTiwyMDA3LCwsLEVVUik=&amp;WINDOW=F","IRST_POPUP&amp;HEIGHT=450&amp;WIDTH=450&amp;START_MAXIMIZED=FALSE&amp;VAR:CALENDAR=FIVEDAY&amp;VAR:SYMBOL=546239&amp;VAR:INDEX=0"}</definedName>
    <definedName name="_2853__FDSAUDITLINK__" hidden="1">{"fdsup://directions/FAT Viewer?action=UPDATE&amp;creator=factset&amp;DYN_ARGS=TRUE&amp;DOC_NAME=FAT:FQL_AUDITING_CLIENT_TEMPLATE.FAT&amp;display_string=Audit&amp;VAR:KEY=CRGPOFQNGD&amp;VAR:QUERY=RkZfRUJJVF9JQihBTk4sMjAwOCwsLCxFVVIpK0ZGX0FNT1JUX0NGKEFOTiwyMDA4LCwsLEVVUik=&amp;WINDOW=F","IRST_POPUP&amp;HEIGHT=450&amp;WIDTH=450&amp;START_MAXIMIZED=FALSE&amp;VAR:CALENDAR=FIVEDAY&amp;VAR:SYMBOL=546239&amp;VAR:INDEX=0"}</definedName>
    <definedName name="_2854__FDSAUDITLINK__" hidden="1">{"fdsup://directions/FAT Viewer?action=UPDATE&amp;creator=factset&amp;DYN_ARGS=TRUE&amp;DOC_NAME=FAT:FQL_AUDITING_CLIENT_TEMPLATE.FAT&amp;display_string=Audit&amp;VAR:KEY=AZYFWXCVWX&amp;VAR:QUERY=RkZfRUJJVF9JQihBTk4sMjAwOSwsLCxFVVIpK0ZGX0FNT1JUX0NGKEFOTiwyMDA5LCwsLEVVUik=&amp;WINDOW=F","IRST_POPUP&amp;HEIGHT=450&amp;WIDTH=450&amp;START_MAXIMIZED=FALSE&amp;VAR:CALENDAR=FIVEDAY&amp;VAR:SYMBOL=546239&amp;VAR:INDEX=0"}</definedName>
    <definedName name="_2855__FDSAUDITLINK__" hidden="1">{"fdsup://directions/FAT Viewer?action=UPDATE&amp;creator=factset&amp;DYN_ARGS=TRUE&amp;DOC_NAME=FAT:FQL_AUDITING_CLIENT_TEMPLATE.FAT&amp;display_string=Audit&amp;VAR:KEY=CLETODYTCD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546239&amp;VAR:INDEX=","0"}</definedName>
    <definedName name="_2856__FDSAUDITLINK__" hidden="1">{"fdsup://directions/FAT Viewer?action=UPDATE&amp;creator=factset&amp;DYN_ARGS=TRUE&amp;DOC_NAME=FAT:FQL_AUDITING_CLIENT_TEMPLATE.FAT&amp;display_string=Audit&amp;VAR:KEY=IFWPSXMJUH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546239&amp;VAR:INDEX=","0"}</definedName>
    <definedName name="_2857__FDSAUDITLINK__" hidden="1">{"fdsup://directions/FAT Viewer?action=UPDATE&amp;creator=factset&amp;DYN_ARGS=TRUE&amp;DOC_NAME=FAT:FQL_AUDITING_CLIENT_TEMPLATE.FAT&amp;display_string=Audit&amp;VAR:KEY=CPKTODEPGF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546239&amp;VAR:INDEX=","0"}</definedName>
    <definedName name="_2858__FDSAUDITLINK__" hidden="1">{"fdsup://directions/FAT Viewer?action=UPDATE&amp;creator=factset&amp;DYN_ARGS=TRUE&amp;DOC_NAME=FAT:FQL_AUDITING_CLIENT_TEMPLATE.FAT&amp;display_string=Audit&amp;VAR:KEY=SPMFETCVAL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546239&amp;VAR:INDEX=","0"}</definedName>
    <definedName name="_2859__FDSAUDITLINK__" hidden="1">{"fdsup://directions/FAT Viewer?action=UPDATE&amp;creator=factset&amp;DYN_ARGS=TRUE&amp;DOC_NAME=FAT:FQL_AUDITING_CLIENT_TEMPLATE.FAT&amp;display_string=Audit&amp;VAR:KEY=IRAZYJCBMH&amp;VAR:QUERY=RkZfRUJJVF9JQihBTk4sMjAwNywsLCxFVVIp&amp;WINDOW=FIRST_POPUP&amp;HEIGHT=450&amp;WIDTH=450&amp;START_MA","XIMIZED=FALSE&amp;VAR:CALENDAR=FIVEDAY&amp;VAR:SYMBOL=546239&amp;VAR:INDEX=0"}</definedName>
    <definedName name="_2860__FDSAUDITLINK__" hidden="1">{"fdsup://directions/FAT Viewer?action=UPDATE&amp;creator=factset&amp;DYN_ARGS=TRUE&amp;DOC_NAME=FAT:FQL_AUDITING_CLIENT_TEMPLATE.FAT&amp;display_string=Audit&amp;VAR:KEY=YRQVYRMVIX&amp;VAR:QUERY=RkZfRUJJVF9JQihBTk4sMjAwOCwsLCxFVVIp&amp;WINDOW=FIRST_POPUP&amp;HEIGHT=450&amp;WIDTH=450&amp;START_MA","XIMIZED=FALSE&amp;VAR:CALENDAR=FIVEDAY&amp;VAR:SYMBOL=546239&amp;VAR:INDEX=0"}</definedName>
    <definedName name="_2861__FDSAUDITLINK__" hidden="1">{"fdsup://directions/FAT Viewer?action=UPDATE&amp;creator=factset&amp;DYN_ARGS=TRUE&amp;DOC_NAME=FAT:FQL_AUDITING_CLIENT_TEMPLATE.FAT&amp;display_string=Audit&amp;VAR:KEY=CNIPYBMDUT&amp;VAR:QUERY=RkZfRUJJVF9JQihBTk4sMjAwOSwsLCxFVVIp&amp;WINDOW=FIRST_POPUP&amp;HEIGHT=450&amp;WIDTH=450&amp;START_MA","XIMIZED=FALSE&amp;VAR:CALENDAR=FIVEDAY&amp;VAR:SYMBOL=546239&amp;VAR:INDEX=0"}</definedName>
    <definedName name="_2862__FDSAUDITLINK__" hidden="1">{"fdsup://Directions/FactSet Auditing Viewer?action=AUDIT_VALUE&amp;DB=129&amp;ID1=B0L8VR&amp;VALUEID=04831&amp;SDATE=2007&amp;PERIODTYPE=ANN_STD&amp;window=popup_no_bar&amp;width=385&amp;height=120&amp;START_MAXIMIZED=FALSE&amp;creator=factset&amp;display_string=Audit"}</definedName>
    <definedName name="_2863__FDSAUDITLINK__" hidden="1">{"fdsup://Directions/FactSet Auditing Viewer?action=AUDIT_VALUE&amp;DB=129&amp;ID1=B0L8VR&amp;VALUEID=04831&amp;SDATE=2008&amp;PERIODTYPE=ANN_STD&amp;window=popup_no_bar&amp;width=385&amp;height=120&amp;START_MAXIMIZED=FALSE&amp;creator=factset&amp;display_string=Audit"}</definedName>
    <definedName name="_2864__FDSAUDITLINK__" hidden="1">{"fdsup://Directions/FactSet Auditing Viewer?action=AUDIT_VALUE&amp;DB=129&amp;ID1=546239&amp;VALUEID=01001&amp;SDATE=2008&amp;PERIODTYPE=ANN_STD&amp;window=popup_no_bar&amp;width=385&amp;height=120&amp;START_MAXIMIZED=FALSE&amp;creator=factset&amp;display_string=Audit"}</definedName>
    <definedName name="_2865__FDSAUDITLINK__" hidden="1">{"fdsup://Directions/FactSet Auditing Viewer?action=AUDIT_VALUE&amp;DB=129&amp;ID1=546239&amp;VALUEID=01001&amp;SDATE=2009&amp;PERIODTYPE=ANN_STD&amp;window=popup_no_bar&amp;width=385&amp;height=120&amp;START_MAXIMIZED=FALSE&amp;creator=factset&amp;display_string=Audit"}</definedName>
    <definedName name="_2866__FDSAUDITLINK__" hidden="1">{"fdsup://directions/FAT Viewer?action=UPDATE&amp;creator=factset&amp;DYN_ARGS=TRUE&amp;DOC_NAME=FAT:FQL_AUDITING_CLIENT_TEMPLATE.FAT&amp;display_string=Audit&amp;VAR:KEY=MHEFWFGLQJ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2867__FDSAUDITLINK__" hidden="1">{"fdsup://directions/FAT Viewer?action=UPDATE&amp;creator=factset&amp;DYN_ARGS=TRUE&amp;DOC_NAME=FAT:FQL_AUDITING_CLIENT_TEMPLATE.FAT&amp;display_string=Audit&amp;VAR:KEY=CBAVGXELAX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2868__FDSAUDITLINK__" hidden="1">{"fdsup://directions/FAT Viewer?action=UPDATE&amp;creator=factset&amp;DYN_ARGS=TRUE&amp;DOC_NAME=FAT:FQL_AUDITING_CLIENT_TEMPLATE.FAT&amp;display_string=Audit&amp;VAR:KEY=MHEFWFGLQJ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2869__FDSAUDITLINK__" hidden="1">{"fdsup://directions/FAT Viewer?action=UPDATE&amp;creator=factset&amp;DYN_ARGS=TRUE&amp;DOC_NAME=FAT:FQL_AUDITING_CLIENT_TEMPLATE.FAT&amp;display_string=Audit&amp;VAR:KEY=WXCDMXMHWZ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2870__FDSAUDITLINK__" hidden="1">{"fdsup://directions/FAT Viewer?action=UPDATE&amp;creator=factset&amp;DYN_ARGS=TRUE&amp;DOC_NAME=FAT:FQL_AUDITING_CLIENT_TEMPLATE.FAT&amp;display_string=Audit&amp;VAR:KEY=EPYZQXYRAR&amp;VAR:QUERY=RkZfTkVUX0lOQyhBTk4sMjAwNywsLCxFVVIp&amp;WINDOW=FIRST_POPUP&amp;HEIGHT=450&amp;WIDTH=450&amp;START_MA","XIMIZED=FALSE&amp;VAR:CALENDAR=FIVEDAY&amp;VAR:SYMBOL=546239&amp;VAR:INDEX=0"}</definedName>
    <definedName name="_2871__FDSAUDITLINK__" hidden="1">{"fdsup://directions/FAT Viewer?action=UPDATE&amp;creator=factset&amp;DYN_ARGS=TRUE&amp;DOC_NAME=FAT:FQL_AUDITING_CLIENT_TEMPLATE.FAT&amp;display_string=Audit&amp;VAR:KEY=OJSLEXSZOZ&amp;VAR:QUERY=RkZfTkVUX0lOQyhBTk4sMjAwOCwsLCxFVVIp&amp;WINDOW=FIRST_POPUP&amp;HEIGHT=450&amp;WIDTH=450&amp;START_MA","XIMIZED=FALSE&amp;VAR:CALENDAR=FIVEDAY&amp;VAR:SYMBOL=546239&amp;VAR:INDEX=0"}</definedName>
    <definedName name="_2872__FDSAUDITLINK__" hidden="1">{"fdsup://directions/FAT Viewer?action=UPDATE&amp;creator=factset&amp;DYN_ARGS=TRUE&amp;DOC_NAME=FAT:FQL_AUDITING_CLIENT_TEMPLATE.FAT&amp;display_string=Audit&amp;VAR:KEY=YRCFUHWPSF&amp;VAR:QUERY=RkZfTkVUX0lOQyhBTk4sMjAwOSwsLCxFVVIp&amp;WINDOW=FIRST_POPUP&amp;HEIGHT=450&amp;WIDTH=450&amp;START_MA","XIMIZED=FALSE&amp;VAR:CALENDAR=FIVEDAY&amp;VAR:SYMBOL=546239&amp;VAR:INDEX=0"}</definedName>
    <definedName name="_2873__FDSAUDITLINK__" hidden="1">{"fdsup://directions/FAT Viewer?action=UPDATE&amp;creator=factset&amp;DYN_ARGS=TRUE&amp;DOC_NAME=FAT:FQL_AUDITING_CLIENT_TEMPLATE.FAT&amp;display_string=Audit&amp;VAR:KEY=IZYJSLSNMH&amp;VAR:QUERY=KEZGX05FVF9JTkMoQU5OLDIwMTAsLCwsRVVSKUBFQ0FfTUVEX05FVCgyMDEwLDQwNDM1LCwsJ0NVUj1FVVInL","CdXSU49MTAwLFBFVj1ZJykp&amp;WINDOW=FIRST_POPUP&amp;HEIGHT=450&amp;WIDTH=450&amp;START_MAXIMIZED=FALSE&amp;VAR:CALENDAR=FIVEDAY&amp;VAR:SYMBOL=546239&amp;VAR:INDEX=0"}</definedName>
    <definedName name="_2874__FDSAUDITLINK__" hidden="1">{"fdsup://directions/FAT Viewer?action=UPDATE&amp;creator=factset&amp;DYN_ARGS=TRUE&amp;DOC_NAME=FAT:FQL_AUDITING_CLIENT_TEMPLATE.FAT&amp;display_string=Audit&amp;VAR:KEY=UZMLCXCTSD&amp;VAR:QUERY=KEZGX05FVF9JTkMoQU5OLDIwMTEsLCwsRVVSKUBFQ0FfTUVEX05FVCgyMDExLDQwNDM1LCwsJ0NVUj1FVVInL","CdXSU49MTAwLFBFVj1ZJykp&amp;WINDOW=FIRST_POPUP&amp;HEIGHT=450&amp;WIDTH=450&amp;START_MAXIMIZED=FALSE&amp;VAR:CALENDAR=FIVEDAY&amp;VAR:SYMBOL=546239&amp;VAR:INDEX=0"}</definedName>
    <definedName name="_2875__FDSAUDITLINK__" hidden="1">{"fdsup://directions/FAT Viewer?action=UPDATE&amp;creator=factset&amp;DYN_ARGS=TRUE&amp;DOC_NAME=FAT:FQL_AUDITING_CLIENT_TEMPLATE.FAT&amp;display_string=Audit&amp;VAR:KEY=CTWBETIVCV&amp;VAR:QUERY=KEZGX05FVF9JTkMoQU5OLDIwMTIsLCwsRVVSKUBFQ0FfTUVEX05FVCgyMDEyLDQwNDM1LCwsJ0NVUj1FVVInL","CdXSU49MTAwLFBFVj1ZJykp&amp;WINDOW=FIRST_POPUP&amp;HEIGHT=450&amp;WIDTH=450&amp;START_MAXIMIZED=FALSE&amp;VAR:CALENDAR=FIVEDAY&amp;VAR:SYMBOL=546239&amp;VAR:INDEX=0"}</definedName>
    <definedName name="_2876__FDSAUDITLINK__" hidden="1">{"fdsup://directions/FAT Viewer?action=UPDATE&amp;creator=factset&amp;DYN_ARGS=TRUE&amp;DOC_NAME=FAT:FQL_AUDITING_CLIENT_TEMPLATE.FAT&amp;display_string=Audit&amp;VAR:KEY=IRCXKNYXYJ&amp;VAR:QUERY=KEZGX05FVF9JTkMoQU5OLDIwMTMsLCwsRVVSKUBFQ0FfTUVEX05FVCgyMDEzLDQwNDM1LCwsJ0NVUj1FVVInL","CdXSU49MTAwLFBFVj1ZJykp&amp;WINDOW=FIRST_POPUP&amp;HEIGHT=450&amp;WIDTH=450&amp;START_MAXIMIZED=FALSE&amp;VAR:CALENDAR=FIVEDAY&amp;VAR:SYMBOL=546239&amp;VAR:INDEX=0"}</definedName>
    <definedName name="_2877__FDSAUDITLINK__" hidden="1">{"fdsup://directions/FAT Viewer?action=UPDATE&amp;creator=factset&amp;DYN_ARGS=TRUE&amp;DOC_NAME=FAT:FQL_AUDITING_CLIENT_TEMPLATE.FAT&amp;display_string=Audit&amp;VAR:KEY=CTELIHIJYH&amp;VAR:QUERY=RkZfQ0FQRVgoQU5OLDIwMDcsLCwsRVVSKQ==&amp;WINDOW=FIRST_POPUP&amp;HEIGHT=450&amp;WIDTH=450&amp;START_MA","XIMIZED=FALSE&amp;VAR:CALENDAR=FIVEDAY&amp;VAR:SYMBOL=546239&amp;VAR:INDEX=0"}</definedName>
    <definedName name="_2878__FDSAUDITLINK__" hidden="1">{"fdsup://directions/FAT Viewer?action=UPDATE&amp;creator=factset&amp;DYN_ARGS=TRUE&amp;DOC_NAME=FAT:FQL_AUDITING_CLIENT_TEMPLATE.FAT&amp;display_string=Audit&amp;VAR:KEY=ABAVSPULSD&amp;VAR:QUERY=RkZfQ0FQRVgoQU5OLDIwMDgsLCwsRVVSKQ==&amp;WINDOW=FIRST_POPUP&amp;HEIGHT=450&amp;WIDTH=450&amp;START_MA","XIMIZED=FALSE&amp;VAR:CALENDAR=FIVEDAY&amp;VAR:SYMBOL=546239&amp;VAR:INDEX=0"}</definedName>
    <definedName name="_2879__FDSAUDITLINK__" hidden="1">{"fdsup://directions/FAT Viewer?action=UPDATE&amp;creator=factset&amp;DYN_ARGS=TRUE&amp;DOC_NAME=FAT:FQL_AUDITING_CLIENT_TEMPLATE.FAT&amp;display_string=Audit&amp;VAR:KEY=ALYHSNQNCL&amp;VAR:QUERY=RkZfQ0FQRVgoQU5OLDIwMDksLCwsRVVSKQ==&amp;WINDOW=FIRST_POPUP&amp;HEIGHT=450&amp;WIDTH=450&amp;START_MA","XIMIZED=FALSE&amp;VAR:CALENDAR=FIVEDAY&amp;VAR:SYMBOL=546239&amp;VAR:INDEX=0"}</definedName>
    <definedName name="_2880__FDSAUDITLINK__" hidden="1">{"fdsup://directions/FAT Viewer?action=UPDATE&amp;creator=factset&amp;DYN_ARGS=TRUE&amp;DOC_NAME=FAT:FQL_AUDITING_CLIENT_TEMPLATE.FAT&amp;display_string=Audit&amp;VAR:KEY=ABUVCBYVWP&amp;VAR:QUERY=KEZGX0NBUEVYKEFOTiwyMDEwLCwsLEVVUilARUNBX01FRF9DQVBFWCgyMDEwLDQwNDM1LCwsJ0NVUj1FVVInL","CdXSU49MTAwLFBFVj1ZJykp&amp;WINDOW=FIRST_POPUP&amp;HEIGHT=450&amp;WIDTH=450&amp;START_MAXIMIZED=FALSE&amp;VAR:CALENDAR=FIVEDAY&amp;VAR:SYMBOL=546239&amp;VAR:INDEX=0"}</definedName>
    <definedName name="_2881__FDSAUDITLINK__" hidden="1">{"fdsup://directions/FAT Viewer?action=UPDATE&amp;creator=factset&amp;DYN_ARGS=TRUE&amp;DOC_NAME=FAT:FQL_AUDITING_CLIENT_TEMPLATE.FAT&amp;display_string=Audit&amp;VAR:KEY=EFYVQNCREZ&amp;VAR:QUERY=KEZGX0NBUEVYKEFOTiwyMDExLCwsLEVVUilARUNBX01FRF9DQVBFWCgyMDExLDQwNDM1LCwsJ0NVUj1FVVInL","CdXSU49MTAwLFBFVj1ZJykp&amp;WINDOW=FIRST_POPUP&amp;HEIGHT=450&amp;WIDTH=450&amp;START_MAXIMIZED=FALSE&amp;VAR:CALENDAR=FIVEDAY&amp;VAR:SYMBOL=546239&amp;VAR:INDEX=0"}</definedName>
    <definedName name="_2882__FDSAUDITLINK__" hidden="1">{"fdsup://directions/FAT Viewer?action=UPDATE&amp;creator=factset&amp;DYN_ARGS=TRUE&amp;DOC_NAME=FAT:FQL_AUDITING_CLIENT_TEMPLATE.FAT&amp;display_string=Audit&amp;VAR:KEY=WXCDMXMHWZ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2883__FDSAUDITLINK__" hidden="1">{"fdsup://directions/FAT Viewer?action=UPDATE&amp;creator=factset&amp;DYN_ARGS=TRUE&amp;DOC_NAME=FAT:FQL_AUDITING_CLIENT_TEMPLATE.FAT&amp;display_string=Audit&amp;VAR:KEY=WLGPYZEFMN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2884__FDSAUDITLINK__" hidden="1">{"fdsup://directions/FAT Viewer?action=UPDATE&amp;creator=factset&amp;DYN_ARGS=TRUE&amp;DOC_NAME=FAT:FQL_AUDITING_CLIENT_TEMPLATE.FAT&amp;display_string=Audit&amp;VAR:KEY=KJOLUFCHIF&amp;VAR:QUERY=KEZGX0NBUEVYKEFOTiwyMDEyLCwsLEVVUilARUNBX01FRF9DQVBFWCgyMDEyLDQwNDM1LCwsJ0NVUj1FVVInL","CdXSU49MTAwLFBFVj1ZJykp&amp;WINDOW=FIRST_POPUP&amp;HEIGHT=450&amp;WIDTH=450&amp;START_MAXIMIZED=FALSE&amp;VAR:CALENDAR=FIVEDAY&amp;VAR:SYMBOL=546239&amp;VAR:INDEX=0"}</definedName>
    <definedName name="_2885__FDSAUDITLINK__" hidden="1">{"fdsup://Directions/FactSet Auditing Viewer?action=AUDIT_VALUE&amp;DB=129&amp;ID1=546239&amp;VALUEID=01250&amp;SDATE=2008&amp;PERIODTYPE=ANN_STD&amp;window=popup_no_bar&amp;width=385&amp;height=120&amp;START_MAXIMIZED=FALSE&amp;creator=factset&amp;display_string=Audit"}</definedName>
    <definedName name="_2886__FDSAUDITLINK__" hidden="1">{"fdsup://Directions/FactSet Auditing Viewer?action=AUDIT_VALUE&amp;DB=129&amp;ID1=546239&amp;VALUEID=01250&amp;SDATE=2009&amp;PERIODTYPE=ANN_STD&amp;window=popup_no_bar&amp;width=385&amp;height=120&amp;START_MAXIMIZED=FALSE&amp;creator=factset&amp;display_string=Audit"}</definedName>
    <definedName name="_2887__FDSAUDITLINK__" hidden="1">{"fdsup://directions/FAT Viewer?action=UPDATE&amp;creator=factset&amp;DYN_ARGS=TRUE&amp;DOC_NAME=FAT:FQL_AUDITING_CLIENT_TEMPLATE.FAT&amp;display_string=Audit&amp;VAR:KEY=MJUZATMHOR&amp;VAR:QUERY=KEZGX0NBUEVYKEFOTiwyMDEzLCwsLEVVUilARUNBX01FRF9DQVBFWCgyMDEzLDQwNDM1LCwsJ0NVUj1FVVInL","CdXSU49MTAwLFBFVj1ZJykp&amp;WINDOW=FIRST_POPUP&amp;HEIGHT=450&amp;WIDTH=450&amp;START_MAXIMIZED=FALSE&amp;VAR:CALENDAR=FIVEDAY&amp;VAR:SYMBOL=546239&amp;VAR:INDEX=0"}</definedName>
    <definedName name="_2888__FDSAUDITLINK__" hidden="1">{"fdsup://Directions/FactSet Auditing Viewer?action=AUDIT_VALUE&amp;DB=129&amp;ID1=B0FLGQ&amp;VALUEID=01001&amp;SDATE=2009&amp;PERIODTYPE=ANN_STD&amp;window=popup_no_bar&amp;width=385&amp;height=120&amp;START_MAXIMIZED=FALSE&amp;creator=factset&amp;display_string=Audit"}</definedName>
    <definedName name="_2889__FDSAUDITLINK__" hidden="1">{"fdsup://directions/FAT Viewer?action=UPDATE&amp;creator=factset&amp;DYN_ARGS=TRUE&amp;DOC_NAME=FAT:FQL_AUDITING_CLIENT_TEMPLATE.FAT&amp;display_string=Audit&amp;VAR:KEY=QDGPUPWVWD&amp;VAR:QUERY=RkZfRUJJVERBX0lCKEFOTiwyMDA3LCwsLFNFSyk=&amp;WINDOW=FIRST_POPUP&amp;HEIGHT=450&amp;WIDTH=450&amp;STAR","T_MAXIMIZED=FALSE&amp;VAR:CALENDAR=FIVEDAY&amp;VAR:SYMBOL=B0FLGQ&amp;VAR:INDEX=0"}</definedName>
    <definedName name="_2890__FDSAUDITLINK__" hidden="1">{"fdsup://directions/FAT Viewer?action=UPDATE&amp;creator=factset&amp;DYN_ARGS=TRUE&amp;DOC_NAME=FAT:FQL_AUDITING_CLIENT_TEMPLATE.FAT&amp;display_string=Audit&amp;VAR:KEY=CFUZKFARIZ&amp;VAR:QUERY=RkZfRUJJVERBX0lCKEFOTiwyMDA4LCwsLFNFSyk=&amp;WINDOW=FIRST_POPUP&amp;HEIGHT=450&amp;WIDTH=450&amp;STAR","T_MAXIMIZED=FALSE&amp;VAR:CALENDAR=FIVEDAY&amp;VAR:SYMBOL=B0FLGQ&amp;VAR:INDEX=0"}</definedName>
    <definedName name="_2891__FDSAUDITLINK__" hidden="1">{"fdsup://directions/FAT Viewer?action=UPDATE&amp;creator=factset&amp;DYN_ARGS=TRUE&amp;DOC_NAME=FAT:FQL_AUDITING_CLIENT_TEMPLATE.FAT&amp;display_string=Audit&amp;VAR:KEY=MJKBEHUDAR&amp;VAR:QUERY=RkZfRUJJVERBX0lCKEFOTiwyMDA5LCwsLFNFSyk=&amp;WINDOW=FIRST_POPUP&amp;HEIGHT=450&amp;WIDTH=450&amp;STAR","T_MAXIMIZED=FALSE&amp;VAR:CALENDAR=FIVEDAY&amp;VAR:SYMBOL=B0FLGQ&amp;VAR:INDEX=0"}</definedName>
    <definedName name="_2892__FDSAUDITLINK__" hidden="1">{"fdsup://directions/FAT Viewer?action=UPDATE&amp;creator=factset&amp;DYN_ARGS=TRUE&amp;DOC_NAME=FAT:FQL_AUDITING_CLIENT_TEMPLATE.FAT&amp;display_string=Audit&amp;VAR:KEY=UZAFOVMLSR&amp;VAR:QUERY=KEZGX0VCSVREQV9JQihBTk4sMjAxMCwsLCxTRUspQEVDQV9NRURfRUJJVERBKDIwMTAsNDA0MzUsLCwnQ1VSP","VNFSycsJ1dJTj0xMDAsUEVWPVknKSk=&amp;WINDOW=FIRST_POPUP&amp;HEIGHT=450&amp;WIDTH=450&amp;START_MAXIMIZED=FALSE&amp;VAR:CALENDAR=FIVEDAY&amp;VAR:SYMBOL=B0FLGQ&amp;VAR:INDEX=0"}</definedName>
    <definedName name="_2893__FDSAUDITLINK__" hidden="1">{"fdsup://directions/FAT Viewer?action=UPDATE&amp;creator=factset&amp;DYN_ARGS=TRUE&amp;DOC_NAME=FAT:FQL_AUDITING_CLIENT_TEMPLATE.FAT&amp;display_string=Audit&amp;VAR:KEY=GTQXQHOBOH&amp;VAR:QUERY=KEZGX0VCSVREQV9JQihBTk4sMjAxMSwsLCxTRUspQEVDQV9NRURfRUJJVERBKDIwMTEsNDA0MzUsLCwnQ1VSP","VNFSycsJ1dJTj0xMDAsUEVWPVknKSk=&amp;WINDOW=FIRST_POPUP&amp;HEIGHT=450&amp;WIDTH=450&amp;START_MAXIMIZED=FALSE&amp;VAR:CALENDAR=FIVEDAY&amp;VAR:SYMBOL=B0FLGQ&amp;VAR:INDEX=0"}</definedName>
    <definedName name="_2894__FDSAUDITLINK__" hidden="1">{"fdsup://directions/FAT Viewer?action=UPDATE&amp;creator=factset&amp;DYN_ARGS=TRUE&amp;DOC_NAME=FAT:FQL_AUDITING_CLIENT_TEMPLATE.FAT&amp;display_string=Audit&amp;VAR:KEY=IVGVSJKLOZ&amp;VAR:QUERY=KEZGX0VCSVREQV9JQihBTk4sMjAxMiwsLCxTRUspQEVDQV9NRURfRUJJVERBKDIwMTIsNDA0MzUsLCwnQ1VSP","VNFSycsJ1dJTj0xMDAsUEVWPVknKSk=&amp;WINDOW=FIRST_POPUP&amp;HEIGHT=450&amp;WIDTH=450&amp;START_MAXIMIZED=FALSE&amp;VAR:CALENDAR=FIVEDAY&amp;VAR:SYMBOL=B0FLGQ&amp;VAR:INDEX=0"}</definedName>
    <definedName name="_2895__FDSAUDITLINK__" hidden="1">{"fdsup://directions/FAT Viewer?action=UPDATE&amp;creator=factset&amp;DYN_ARGS=TRUE&amp;DOC_NAME=FAT:FQL_AUDITING_CLIENT_TEMPLATE.FAT&amp;display_string=Audit&amp;VAR:KEY=IVCTOVEPQN&amp;VAR:QUERY=KEZGX0VCSVREQV9JQihBTk4sMjAxMywsLCxTRUspQEVDQV9NRURfRUJJVERBKDIwMTMsNDA0MzUsLCwnQ1VSP","VNFSycsJ1dJTj0xMDAsUEVWPVknKSk=&amp;WINDOW=FIRST_POPUP&amp;HEIGHT=450&amp;WIDTH=450&amp;START_MAXIMIZED=FALSE&amp;VAR:CALENDAR=FIVEDAY&amp;VAR:SYMBOL=B0FLGQ&amp;VAR:INDEX=0"}</definedName>
    <definedName name="_2896__FDSAUDITLINK__" hidden="1">{"fdsup://directions/FAT Viewer?action=UPDATE&amp;creator=factset&amp;DYN_ARGS=TRUE&amp;DOC_NAME=FAT:FQL_AUDITING_CLIENT_TEMPLATE.FAT&amp;display_string=Audit&amp;VAR:KEY=URURORWRCF&amp;VAR:QUERY=RkZfRUJJVF9JQihBTk4sMjAwNywsLCxTRUspK0ZGX0FNT1JUX0NGKEFOTiwyMDA3LCwsLFNFSyk=&amp;WINDOW=F","IRST_POPUP&amp;HEIGHT=450&amp;WIDTH=450&amp;START_MAXIMIZED=FALSE&amp;VAR:CALENDAR=FIVEDAY&amp;VAR:SYMBOL=B0FLGQ&amp;VAR:INDEX=0"}</definedName>
    <definedName name="_2897__FDSAUDITLINK__" hidden="1">{"fdsup://directions/FAT Viewer?action=UPDATE&amp;creator=factset&amp;DYN_ARGS=TRUE&amp;DOC_NAME=FAT:FQL_AUDITING_CLIENT_TEMPLATE.FAT&amp;display_string=Audit&amp;VAR:KEY=EHSHOZAPQV&amp;VAR:QUERY=RkZfRUJJVF9JQihBTk4sMjAwOCwsLCxTRUspK0ZGX0FNT1JUX0NGKEFOTiwyMDA4LCwsLFNFSyk=&amp;WINDOW=F","IRST_POPUP&amp;HEIGHT=450&amp;WIDTH=450&amp;START_MAXIMIZED=FALSE&amp;VAR:CALENDAR=FIVEDAY&amp;VAR:SYMBOL=B0FLGQ&amp;VAR:INDEX=0"}</definedName>
    <definedName name="_2898__FDSAUDITLINK__" hidden="1">{"fdsup://directions/FAT Viewer?action=UPDATE&amp;creator=factset&amp;DYN_ARGS=TRUE&amp;DOC_NAME=FAT:FQL_AUDITING_CLIENT_TEMPLATE.FAT&amp;display_string=Audit&amp;VAR:KEY=OJWBUZCLIL&amp;VAR:QUERY=RkZfRUJJVF9JQihBTk4sMjAwOSwsLCxTRUspK0ZGX0FNT1JUX0NGKEFOTiwyMDA5LCwsLFNFSyk=&amp;WINDOW=F","IRST_POPUP&amp;HEIGHT=450&amp;WIDTH=450&amp;START_MAXIMIZED=FALSE&amp;VAR:CALENDAR=FIVEDAY&amp;VAR:SYMBOL=B0FLGQ&amp;VAR:INDEX=0"}</definedName>
    <definedName name="_2899__FDSAUDITLINK__" hidden="1">{"fdsup://directions/FAT Viewer?action=UPDATE&amp;creator=factset&amp;DYN_ARGS=TRUE&amp;DOC_NAME=FAT:FQL_AUDITING_CLIENT_TEMPLATE.FAT&amp;display_string=Audit&amp;VAR:KEY=UFEVKFSXOZ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FLGQ&amp;VAR:INDEX=","0"}</definedName>
    <definedName name="_29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28"}</definedName>
    <definedName name="_2900__FDSAUDITLINK__" hidden="1">{"fdsup://directions/FAT Viewer?action=UPDATE&amp;creator=factset&amp;DYN_ARGS=TRUE&amp;DOC_NAME=FAT:FQL_AUDITING_CLIENT_TEMPLATE.FAT&amp;display_string=Audit&amp;VAR:KEY=OFCFITWBQN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FLGQ&amp;VAR:INDEX=","0"}</definedName>
    <definedName name="_2901__FDSAUDITLINK__" hidden="1">{"fdsup://directions/FAT Viewer?action=UPDATE&amp;creator=factset&amp;DYN_ARGS=TRUE&amp;DOC_NAME=FAT:FQL_AUDITING_CLIENT_TEMPLATE.FAT&amp;display_string=Audit&amp;VAR:KEY=OVSNSTUHI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FLGQ&amp;VAR:INDEX=","0"}</definedName>
    <definedName name="_2902__FDSAUDITLINK__" hidden="1">{"fdsup://directions/FAT Viewer?action=UPDATE&amp;creator=factset&amp;DYN_ARGS=TRUE&amp;DOC_NAME=FAT:FQL_AUDITING_CLIENT_TEMPLATE.FAT&amp;display_string=Audit&amp;VAR:KEY=SLWVKJKFGT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FLGQ&amp;VAR:INDEX=","0"}</definedName>
    <definedName name="_2903__FDSAUDITLINK__" hidden="1">{"fdsup://directions/FAT Viewer?action=UPDATE&amp;creator=factset&amp;DYN_ARGS=TRUE&amp;DOC_NAME=FAT:FQL_AUDITING_CLIENT_TEMPLATE.FAT&amp;display_string=Audit&amp;VAR:KEY=IREXGZEPQJ&amp;VAR:QUERY=RkZfRUJJVF9JQihBTk4sMjAwNywsLCxTRUsp&amp;WINDOW=FIRST_POPUP&amp;HEIGHT=450&amp;WIDTH=450&amp;START_MA","XIMIZED=FALSE&amp;VAR:CALENDAR=FIVEDAY&amp;VAR:SYMBOL=B0FLGQ&amp;VAR:INDEX=0"}</definedName>
    <definedName name="_2904__FDSAUDITLINK__" hidden="1">{"fdsup://directions/FAT Viewer?action=UPDATE&amp;creator=factset&amp;DYN_ARGS=TRUE&amp;DOC_NAME=FAT:FQL_AUDITING_CLIENT_TEMPLATE.FAT&amp;display_string=Audit&amp;VAR:KEY=WTOTGFATOJ&amp;VAR:QUERY=RkZfRUJJVF9JQihBTk4sMjAwOCwsLCxTRUsp&amp;WINDOW=FIRST_POPUP&amp;HEIGHT=450&amp;WIDTH=450&amp;START_MA","XIMIZED=FALSE&amp;VAR:CALENDAR=FIVEDAY&amp;VAR:SYMBOL=B0FLGQ&amp;VAR:INDEX=0"}</definedName>
    <definedName name="_2905__FDSAUDITLINK__" hidden="1">{"fdsup://Directions/FactSet Auditing Viewer?action=AUDIT_VALUE&amp;DB=129&amp;ID1=546239&amp;VALUEID=04831&amp;SDATE=2008&amp;PERIODTYPE=ANN_STD&amp;window=popup_no_bar&amp;width=385&amp;height=120&amp;START_MAXIMIZED=FALSE&amp;creator=factset&amp;display_string=Audit"}</definedName>
    <definedName name="_2906__FDSAUDITLINK__" hidden="1">{"fdsup://Directions/FactSet Auditing Viewer?action=AUDIT_VALUE&amp;DB=129&amp;ID1=546239&amp;VALUEID=04831&amp;SDATE=2009&amp;PERIODTYPE=ANN_STD&amp;window=popup_no_bar&amp;width=385&amp;height=120&amp;START_MAXIMIZED=FALSE&amp;creator=factset&amp;display_string=Audit"}</definedName>
    <definedName name="_2907__FDSAUDITLINK__" hidden="1">{"fdsup://Directions/FactSet Auditing Viewer?action=AUDIT_VALUE&amp;DB=129&amp;ID1=B0FLGQ&amp;VALUEID=01001&amp;SDATE=2007&amp;PERIODTYPE=ANN_STD&amp;window=popup_no_bar&amp;width=385&amp;height=120&amp;START_MAXIMIZED=FALSE&amp;creator=factset&amp;display_string=Audit"}</definedName>
    <definedName name="_2908__FDSAUDITLINK__" hidden="1">{"fdsup://Directions/FactSet Auditing Viewer?action=AUDIT_VALUE&amp;DB=129&amp;ID1=B0FLGQ&amp;VALUEID=18140&amp;SDATE=2009&amp;PERIODTYPE=ANN_STD&amp;window=popup_no_bar&amp;width=385&amp;height=120&amp;START_MAXIMIZED=FALSE&amp;creator=factset&amp;display_string=Audit"}</definedName>
    <definedName name="_2909__FDSAUDITLINK__" hidden="1">{"fdsup://directions/FAT Viewer?action=UPDATE&amp;creator=factset&amp;DYN_ARGS=TRUE&amp;DOC_NAME=FAT:FQL_AUDITING_CLIENT_TEMPLATE.FAT&amp;display_string=Audit&amp;VAR:KEY=OJMVWZSHSB&amp;VAR:QUERY=KEZGX0VCSVREQV9JQihBTk4sMjAxMSwsLCxTRUspQEVDQV9NRURfRUJJVERBKDIwMTEsNDA0MzUsLCwnQ1VSP","VNFSycsJ1dJTj0xMDAsUEVWPVknKSk=&amp;WINDOW=FIRST_POPUP&amp;HEIGHT=450&amp;WIDTH=450&amp;START_MAXIMIZED=FALSE&amp;VAR:CALENDAR=FIVEDAY&amp;VAR:SYMBOL=B0XNLR&amp;VAR:INDEX=0"}</definedName>
    <definedName name="_2910__FDSAUDITLINK__" hidden="1">{"fdsup://directions/FAT Viewer?action=UPDATE&amp;creator=factset&amp;DYN_ARGS=TRUE&amp;DOC_NAME=FAT:FQL_AUDITING_CLIENT_TEMPLATE.FAT&amp;display_string=Audit&amp;VAR:KEY=MZUHIJYZCT&amp;VAR:QUERY=KEZGX0VCSVREQV9JQihBTk4sMjAxMiwsLCxTRUspQEVDQV9NRURfRUJJVERBKDIwMTIsNDA0MzUsLCwnQ1VSP","VNFSycsJ1dJTj0xMDAsUEVWPVknKSk=&amp;WINDOW=FIRST_POPUP&amp;HEIGHT=450&amp;WIDTH=450&amp;START_MAXIMIZED=FALSE&amp;VAR:CALENDAR=FIVEDAY&amp;VAR:SYMBOL=B0XNLR&amp;VAR:INDEX=0"}</definedName>
    <definedName name="_2911__FDSAUDITLINK__" hidden="1">{"fdsup://directions/FAT Viewer?action=UPDATE&amp;creator=factset&amp;DYN_ARGS=TRUE&amp;DOC_NAME=FAT:FQL_AUDITING_CLIENT_TEMPLATE.FAT&amp;display_string=Audit&amp;VAR:KEY=IPMBKXGFIR&amp;VAR:QUERY=KEZGX0VCSVREQV9JQihBTk4sMjAxMywsLCxTRUspQEVDQV9NRURfRUJJVERBKDIwMTMsNDA0MzUsLCwnQ1VSP","VNFSycsJ1dJTj0xMDAsUEVWPVknKSk=&amp;WINDOW=FIRST_POPUP&amp;HEIGHT=450&amp;WIDTH=450&amp;START_MAXIMIZED=FALSE&amp;VAR:CALENDAR=FIVEDAY&amp;VAR:SYMBOL=B0XNLR&amp;VAR:INDEX=0"}</definedName>
    <definedName name="_2912__FDSAUDITLINK__" hidden="1">{"fdsup://directions/FAT Viewer?action=UPDATE&amp;creator=factset&amp;DYN_ARGS=TRUE&amp;DOC_NAME=FAT:FQL_AUDITING_CLIENT_TEMPLATE.FAT&amp;display_string=Audit&amp;VAR:KEY=ATEHYHOZOH&amp;VAR:QUERY=RkZfRUJJVF9JQihBTk4sMjAwNywsLCxTRUspK0ZGX0FNT1JUX0NGKEFOTiwyMDA3LCwsLFNFSyk=&amp;WINDOW=F","IRST_POPUP&amp;HEIGHT=450&amp;WIDTH=450&amp;START_MAXIMIZED=FALSE&amp;VAR:CALENDAR=FIVEDAY&amp;VAR:SYMBOL=B0XNLR&amp;VAR:INDEX=0"}</definedName>
    <definedName name="_2913__FDSAUDITLINK__" hidden="1">{"fdsup://directions/FAT Viewer?action=UPDATE&amp;creator=factset&amp;DYN_ARGS=TRUE&amp;DOC_NAME=FAT:FQL_AUDITING_CLIENT_TEMPLATE.FAT&amp;display_string=Audit&amp;VAR:KEY=CTWTQNWTEV&amp;VAR:QUERY=RkZfRUJJVF9JQihBTk4sMjAwOCwsLCxTRUspK0ZGX0FNT1JUX0NGKEFOTiwyMDA4LCwsLFNFSyk=&amp;WINDOW=F","IRST_POPUP&amp;HEIGHT=450&amp;WIDTH=450&amp;START_MAXIMIZED=FALSE&amp;VAR:CALENDAR=FIVEDAY&amp;VAR:SYMBOL=B0XNLR&amp;VAR:INDEX=0"}</definedName>
    <definedName name="_2914__FDSAUDITLINK__" hidden="1">{"fdsup://directions/FAT Viewer?action=UPDATE&amp;creator=factset&amp;DYN_ARGS=TRUE&amp;DOC_NAME=FAT:FQL_AUDITING_CLIENT_TEMPLATE.FAT&amp;display_string=Audit&amp;VAR:KEY=EVYLIJSHMZ&amp;VAR:QUERY=RkZfRUJJVF9JQihBTk4sMjAwOSwsLCxTRUspK0ZGX0FNT1JUX0NGKEFOTiwyMDA5LCwsLFNFSyk=&amp;WINDOW=F","IRST_POPUP&amp;HEIGHT=450&amp;WIDTH=450&amp;START_MAXIMIZED=FALSE&amp;VAR:CALENDAR=FIVEDAY&amp;VAR:SYMBOL=B0XNLR&amp;VAR:INDEX=0"}</definedName>
    <definedName name="_2915__FDSAUDITLINK__" hidden="1">{"fdsup://directions/FAT Viewer?action=UPDATE&amp;creator=factset&amp;DYN_ARGS=TRUE&amp;DOC_NAME=FAT:FQL_AUDITING_CLIENT_TEMPLATE.FAT&amp;display_string=Audit&amp;VAR:KEY=UBIPEFGPQJ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XNLR&amp;VAR:INDEX=","0"}</definedName>
    <definedName name="_2916__FDSAUDITLINK__" hidden="1">{"fdsup://directions/FAT Viewer?action=UPDATE&amp;creator=factset&amp;DYN_ARGS=TRUE&amp;DOC_NAME=FAT:FQL_AUDITING_CLIENT_TEMPLATE.FAT&amp;display_string=Audit&amp;VAR:KEY=STIJUDQZW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XNLR&amp;VAR:INDEX=","0"}</definedName>
    <definedName name="_2917__FDSAUDITLINK__" hidden="1">{"fdsup://directions/FAT Viewer?action=UPDATE&amp;creator=factset&amp;DYN_ARGS=TRUE&amp;DOC_NAME=FAT:FQL_AUDITING_CLIENT_TEMPLATE.FAT&amp;display_string=Audit&amp;VAR:KEY=AFAZUZOZSH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XNLR&amp;VAR:INDEX=","0"}</definedName>
    <definedName name="_2918__FDSAUDITLINK__" hidden="1">{"fdsup://directions/FAT Viewer?action=UPDATE&amp;creator=factset&amp;DYN_ARGS=TRUE&amp;DOC_NAME=FAT:FQL_AUDITING_CLIENT_TEMPLATE.FAT&amp;display_string=Audit&amp;VAR:KEY=WLWHATOLEH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XNLR&amp;VAR:INDEX=","0"}</definedName>
    <definedName name="_2919__FDSAUDITLINK__" hidden="1">{"fdsup://directions/FAT Viewer?action=UPDATE&amp;creator=factset&amp;DYN_ARGS=TRUE&amp;DOC_NAME=FAT:FQL_AUDITING_CLIENT_TEMPLATE.FAT&amp;display_string=Audit&amp;VAR:KEY=UTCTSDYZKB&amp;VAR:QUERY=RkZfRUJJVF9JQihBTk4sMjAwNywsLCxTRUsp&amp;WINDOW=FIRST_POPUP&amp;HEIGHT=450&amp;WIDTH=450&amp;START_MA","XIMIZED=FALSE&amp;VAR:CALENDAR=FIVEDAY&amp;VAR:SYMBOL=B0XNLR&amp;VAR:INDEX=0"}</definedName>
    <definedName name="_2920__FDSAUDITLINK__" hidden="1">{"fdsup://directions/FAT Viewer?action=UPDATE&amp;creator=factset&amp;DYN_ARGS=TRUE&amp;DOC_NAME=FAT:FQL_AUDITING_CLIENT_TEMPLATE.FAT&amp;display_string=Audit&amp;VAR:KEY=YNWDAPQVUN&amp;VAR:QUERY=RkZfRUJJVF9JQihBTk4sMjAwOCwsLCxTRUsp&amp;WINDOW=FIRST_POPUP&amp;HEIGHT=450&amp;WIDTH=450&amp;START_MA","XIMIZED=FALSE&amp;VAR:CALENDAR=FIVEDAY&amp;VAR:SYMBOL=B0XNLR&amp;VAR:INDEX=0"}</definedName>
    <definedName name="_2921__FDSAUDITLINK__" hidden="1">{"fdsup://directions/FAT Viewer?action=UPDATE&amp;creator=factset&amp;DYN_ARGS=TRUE&amp;DOC_NAME=FAT:FQL_AUDITING_CLIENT_TEMPLATE.FAT&amp;display_string=Audit&amp;VAR:KEY=AVYTYHGLQF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2922__FDSAUDITLINK__" hidden="1">{"fdsup://directions/FAT Viewer?action=UPDATE&amp;creator=factset&amp;DYN_ARGS=TRUE&amp;DOC_NAME=FAT:FQL_AUDITING_CLIENT_TEMPLATE.FAT&amp;display_string=Audit&amp;VAR:KEY=UHMHKBOTON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2923__FDSAUDITLINK__" hidden="1">{"fdsup://directions/FAT Viewer?action=UPDATE&amp;creator=factset&amp;DYN_ARGS=TRUE&amp;DOC_NAME=FAT:FQL_AUDITING_CLIENT_TEMPLATE.FAT&amp;display_string=Audit&amp;VAR:KEY=OHWJMDAVMP&amp;VAR:QUERY=RkZfRUJJVF9JQihBTk4sMjAwOSwsLCxTRUsp&amp;WINDOW=FIRST_POPUP&amp;HEIGHT=450&amp;WIDTH=450&amp;START_MA","XIMIZED=FALSE&amp;VAR:CALENDAR=FIVEDAY&amp;VAR:SYMBOL=B0XNLR&amp;VAR:INDEX=0"}</definedName>
    <definedName name="_2924__FDSAUDITLINK__" hidden="1">{"fdsup://Directions/FactSet Auditing Viewer?action=AUDIT_VALUE&amp;DB=129&amp;ID1=B0FLGQ&amp;VALUEID=01250&amp;SDATE=2007&amp;PERIODTYPE=ANN_STD&amp;window=popup_no_bar&amp;width=385&amp;height=120&amp;START_MAXIMIZED=FALSE&amp;creator=factset&amp;display_string=Audit"}</definedName>
    <definedName name="_2925__FDSAUDITLINK__" hidden="1">{"fdsup://Directions/FactSet Auditing Viewer?action=AUDIT_VALUE&amp;DB=129&amp;ID1=B0FLGQ&amp;VALUEID=01250&amp;SDATE=2008&amp;PERIODTYPE=ANN_STD&amp;window=popup_no_bar&amp;width=385&amp;height=120&amp;START_MAXIMIZED=FALSE&amp;creator=factset&amp;display_string=Audit"}</definedName>
    <definedName name="_2926__FDSAUDITLINK__" hidden="1">{"fdsup://Directions/FactSet Auditing Viewer?action=AUDIT_VALUE&amp;DB=129&amp;ID1=B0FLGQ&amp;VALUEID=01250&amp;SDATE=2009&amp;PERIODTYPE=ANN_STD&amp;window=popup_no_bar&amp;width=385&amp;height=120&amp;START_MAXIMIZED=FALSE&amp;creator=factset&amp;display_string=Audit"}</definedName>
    <definedName name="_2927__FDSAUDITLINK__" hidden="1">{"fdsup://directions/FAT Viewer?action=UPDATE&amp;creator=factset&amp;DYN_ARGS=TRUE&amp;DOC_NAME=FAT:FQL_AUDITING_CLIENT_TEMPLATE.FAT&amp;display_string=Audit&amp;VAR:KEY=QVKRKTIPKZ&amp;VAR:QUERY=KEZGX0VCSVRfSUIoQU5OLDIwMTAsLCwsU0VLKUBFQ0FfTUVEX0VCSVQoMjAxMCw0MDQzNSwsLCdDVVI9U0VLJ","ywnV0lOPTEwMCxQRVY9WScpKQ==&amp;WINDOW=FIRST_POPUP&amp;HEIGHT=450&amp;WIDTH=450&amp;START_MAXIMIZED=FALSE&amp;VAR:CALENDAR=FIVEDAY&amp;VAR:SYMBOL=B0XNLR&amp;VAR:INDEX=0"}</definedName>
    <definedName name="_2928__FDSAUDITLINK__" hidden="1">{"fdsup://Directions/FactSet Auditing Viewer?action=AUDIT_VALUE&amp;DB=129&amp;ID1=B0XNLR&amp;VALUEID=01001&amp;SDATE=2008&amp;PERIODTYPE=ANN_STD&amp;window=popup_no_bar&amp;width=385&amp;height=120&amp;START_MAXIMIZED=FALSE&amp;creator=factset&amp;display_string=Audit"}</definedName>
    <definedName name="_2929__FDSAUDITLINK__" hidden="1">{"fdsup://Directions/FactSet Auditing Viewer?action=AUDIT_VALUE&amp;DB=129&amp;ID1=B0XNLR&amp;VALUEID=01001&amp;SDATE=2009&amp;PERIODTYPE=ANN_STD&amp;window=popup_no_bar&amp;width=385&amp;height=120&amp;START_MAXIMIZED=FALSE&amp;creator=factset&amp;display_string=Audit"}</definedName>
    <definedName name="_2930__FDSAUDITLINK__" hidden="1">{"fdsup://directions/FAT Viewer?action=UPDATE&amp;creator=factset&amp;DYN_ARGS=TRUE&amp;DOC_NAME=FAT:FQL_AUDITING_CLIENT_TEMPLATE.FAT&amp;display_string=Audit&amp;VAR:KEY=OBUPQHIZMP&amp;VAR:QUERY=KEZGX0VCSVRfSUIoQU5OLDIwMTMsLCwsU0VLKUBFQ0FfTUVEX0VCSVQoMjAxMyw0MDQzNSwsLCdDVVI9U0VLJ","ywnV0lOPTEwMCxQRVY9WScpKQ==&amp;WINDOW=FIRST_POPUP&amp;HEIGHT=450&amp;WIDTH=450&amp;START_MAXIMIZED=FALSE&amp;VAR:CALENDAR=FIVEDAY&amp;VAR:SYMBOL=B0XNLR&amp;VAR:INDEX=0"}</definedName>
    <definedName name="_2931__FDSAUDITLINK__" hidden="1">{"fdsup://Directions/FactSet Auditing Viewer?action=AUDIT_VALUE&amp;DB=129&amp;ID1=B0XNLR&amp;VALUEID=01250&amp;SDATE=2008&amp;PERIODTYPE=ANN_STD&amp;window=popup_no_bar&amp;width=385&amp;height=120&amp;START_MAXIMIZED=FALSE&amp;creator=factset&amp;display_string=Audit"}</definedName>
    <definedName name="_2932__FDSAUDITLINK__" hidden="1">{"fdsup://Directions/FactSet Auditing Viewer?action=AUDIT_VALUE&amp;DB=129&amp;ID1=B0XNLR&amp;VALUEID=01250&amp;SDATE=2009&amp;PERIODTYPE=ANN_STD&amp;window=popup_no_bar&amp;width=385&amp;height=120&amp;START_MAXIMIZED=FALSE&amp;creator=factset&amp;display_string=Audit"}</definedName>
    <definedName name="_2933__FDSAUDITLINK__" hidden="1">{"fdsup://directions/FAT Viewer?action=UPDATE&amp;creator=factset&amp;DYN_ARGS=TRUE&amp;DOC_NAME=FAT:FQL_AUDITING_CLIENT_TEMPLATE.FAT&amp;display_string=Audit&amp;VAR:KEY=QVKRKTIPKZ&amp;VAR:QUERY=KEZGX0VCSVRfSUIoQU5OLDIwMTAsLCwsU0VLKUBFQ0FfTUVEX0VCSVQoMjAxMCw0MDQzNSwsLCdDVVI9U0VLJ","ywnV0lOPTEwMCxQRVY9WScpKQ==&amp;WINDOW=FIRST_POPUP&amp;HEIGHT=450&amp;WIDTH=450&amp;START_MAXIMIZED=FALSE&amp;VAR:CALENDAR=FIVEDAY&amp;VAR:SYMBOL=B0XNLR&amp;VAR:INDEX=0"}</definedName>
    <definedName name="_2934__FDSAUDITLINK__" hidden="1">{"fdsup://directions/FAT Viewer?action=UPDATE&amp;creator=factset&amp;DYN_ARGS=TRUE&amp;DOC_NAME=FAT:FQL_AUDITING_CLIENT_TEMPLATE.FAT&amp;display_string=Audit&amp;VAR:KEY=EBMRKVIHEB&amp;VAR:QUERY=KEZGX0VCSVRfSUIoQU5OLDIwMTEsLCwsU0VLKUBFQ0FfTUVEX0VCSVQoMjAxMSw0MDQzNSwsLCdDVVI9U0VLJ","ywnV0lOPTEwMCxQRVY9WScpKQ==&amp;WINDOW=FIRST_POPUP&amp;HEIGHT=450&amp;WIDTH=450&amp;START_MAXIMIZED=FALSE&amp;VAR:CALENDAR=FIVEDAY&amp;VAR:SYMBOL=B0XNLR&amp;VAR:INDEX=0"}</definedName>
    <definedName name="_2935__FDSAUDITLINK__" hidden="1">{"fdsup://directions/FAT Viewer?action=UPDATE&amp;creator=factset&amp;DYN_ARGS=TRUE&amp;DOC_NAME=FAT:FQL_AUDITING_CLIENT_TEMPLATE.FAT&amp;display_string=Audit&amp;VAR:KEY=GZQNMJUNUT&amp;VAR:QUERY=KEZGX0VCSVRfSUIoQU5OLDIwMTIsLCwsU0VLKUBFQ0FfTUVEX0VCSVQoMjAxMiw0MDQzNSwsLCdDVVI9U0VLJ","ywnV0lOPTEwMCxQRVY9WScpKQ==&amp;WINDOW=FIRST_POPUP&amp;HEIGHT=450&amp;WIDTH=450&amp;START_MAXIMIZED=FALSE&amp;VAR:CALENDAR=FIVEDAY&amp;VAR:SYMBOL=B0XNLR&amp;VAR:INDEX=0"}</definedName>
    <definedName name="_2936__FDSAUDITLINK__" hidden="1">{"fdsup://directions/FAT Viewer?action=UPDATE&amp;creator=factset&amp;DYN_ARGS=TRUE&amp;DOC_NAME=FAT:FQL_AUDITING_CLIENT_TEMPLATE.FAT&amp;display_string=Audit&amp;VAR:KEY=OBUPQHIZMP&amp;VAR:QUERY=KEZGX0VCSVRfSUIoQU5OLDIwMTMsLCwsU0VLKUBFQ0FfTUVEX0VCSVQoMjAxMyw0MDQzNSwsLCdDVVI9U0VLJ","ywnV0lOPTEwMCxQRVY9WScpKQ==&amp;WINDOW=FIRST_POPUP&amp;HEIGHT=450&amp;WIDTH=450&amp;START_MAXIMIZED=FALSE&amp;VAR:CALENDAR=FIVEDAY&amp;VAR:SYMBOL=B0XNLR&amp;VAR:INDEX=0"}</definedName>
    <definedName name="_2937__FDSAUDITLINK__" hidden="1">{"fdsup://directions/FAT Viewer?action=UPDATE&amp;creator=factset&amp;DYN_ARGS=TRUE&amp;DOC_NAME=FAT:FQL_AUDITING_CLIENT_TEMPLATE.FAT&amp;display_string=Audit&amp;VAR:KEY=QVUBMHUFMD&amp;VAR:QUERY=RkZfTkVUX0lOQyhBTk4sMjAwNywsLCxTRUsp&amp;WINDOW=FIRST_POPUP&amp;HEIGHT=450&amp;WIDTH=450&amp;START_MA","XIMIZED=FALSE&amp;VAR:CALENDAR=FIVEDAY&amp;VAR:SYMBOL=B0XNLR&amp;VAR:INDEX=0"}</definedName>
    <definedName name="_2938__FDSAUDITLINK__" hidden="1">{"fdsup://directions/FAT Viewer?action=UPDATE&amp;creator=factset&amp;DYN_ARGS=TRUE&amp;DOC_NAME=FAT:FQL_AUDITING_CLIENT_TEMPLATE.FAT&amp;display_string=Audit&amp;VAR:KEY=CFWPAXEHYX&amp;VAR:QUERY=RkZfTkVUX0lOQyhBTk4sMjAwOCwsLCxTRUsp&amp;WINDOW=FIRST_POPUP&amp;HEIGHT=450&amp;WIDTH=450&amp;START_MA","XIMIZED=FALSE&amp;VAR:CALENDAR=FIVEDAY&amp;VAR:SYMBOL=B0XNLR&amp;VAR:INDEX=0"}</definedName>
    <definedName name="_2939__FDSAUDITLINK__" hidden="1">{"fdsup://directions/FAT Viewer?action=UPDATE&amp;creator=factset&amp;DYN_ARGS=TRUE&amp;DOC_NAME=FAT:FQL_AUDITING_CLIENT_TEMPLATE.FAT&amp;display_string=Audit&amp;VAR:KEY=CHQPINKRKR&amp;VAR:QUERY=RkZfTkVUX0lOQyhBTk4sMjAwOSwsLCxTRUsp&amp;WINDOW=FIRST_POPUP&amp;HEIGHT=450&amp;WIDTH=450&amp;START_MA","XIMIZED=FALSE&amp;VAR:CALENDAR=FIVEDAY&amp;VAR:SYMBOL=B0XNLR&amp;VAR:INDEX=0"}</definedName>
    <definedName name="_2940__FDSAUDITLINK__" hidden="1">{"fdsup://directions/FAT Viewer?action=UPDATE&amp;creator=factset&amp;DYN_ARGS=TRUE&amp;DOC_NAME=FAT:FQL_AUDITING_CLIENT_TEMPLATE.FAT&amp;display_string=Audit&amp;VAR:KEY=QFQNEDSLOT&amp;VAR:QUERY=KEZGX05FVF9JTkMoQU5OLDIwMTAsLCwsU0VLKUBFQ0FfTUVEX05FVCgyMDEwLDQwNDM1LCwsJ0NVUj1TRUsnL","CdXSU49MTAwLFBFVj1ZJykp&amp;WINDOW=FIRST_POPUP&amp;HEIGHT=450&amp;WIDTH=450&amp;START_MAXIMIZED=FALSE&amp;VAR:CALENDAR=FIVEDAY&amp;VAR:SYMBOL=B0XNLR&amp;VAR:INDEX=0"}</definedName>
    <definedName name="_2941__FDSAUDITLINK__" hidden="1">{"fdsup://directions/FAT Viewer?action=UPDATE&amp;creator=factset&amp;DYN_ARGS=TRUE&amp;DOC_NAME=FAT:FQL_AUDITING_CLIENT_TEMPLATE.FAT&amp;display_string=Audit&amp;VAR:KEY=IJEHCDCLMZ&amp;VAR:QUERY=KEZGX05FVF9JTkMoQU5OLDIwMTEsLCwsU0VLKUBFQ0FfTUVEX05FVCgyMDExLDQwNDM1LCwsJ0NVUj1TRUsnL","CdXSU49MTAwLFBFVj1ZJykp&amp;WINDOW=FIRST_POPUP&amp;HEIGHT=450&amp;WIDTH=450&amp;START_MAXIMIZED=FALSE&amp;VAR:CALENDAR=FIVEDAY&amp;VAR:SYMBOL=B0XNLR&amp;VAR:INDEX=0"}</definedName>
    <definedName name="_2942__FDSAUDITLINK__" hidden="1">{"fdsup://directions/FAT Viewer?action=UPDATE&amp;creator=factset&amp;DYN_ARGS=TRUE&amp;DOC_NAME=FAT:FQL_AUDITING_CLIENT_TEMPLATE.FAT&amp;display_string=Audit&amp;VAR:KEY=SFQNKXGRYZ&amp;VAR:QUERY=KEZGX05FVF9JTkMoQU5OLDIwMTIsLCwsU0VLKUBFQ0FfTUVEX05FVCgyMDEyLDQwNDM1LCwsJ0NVUj1TRUsnL","CdXSU49MTAwLFBFVj1ZJykp&amp;WINDOW=FIRST_POPUP&amp;HEIGHT=450&amp;WIDTH=450&amp;START_MAXIMIZED=FALSE&amp;VAR:CALENDAR=FIVEDAY&amp;VAR:SYMBOL=B0XNLR&amp;VAR:INDEX=0"}</definedName>
    <definedName name="_2943__FDSAUDITLINK__" hidden="1">{"fdsup://directions/FAT Viewer?action=UPDATE&amp;creator=factset&amp;DYN_ARGS=TRUE&amp;DOC_NAME=FAT:FQL_AUDITING_CLIENT_TEMPLATE.FAT&amp;display_string=Audit&amp;VAR:KEY=OTKBMJWNGJ&amp;VAR:QUERY=KEZGX05FVF9JTkMoQU5OLDIwMTMsLCwsU0VLKUBFQ0FfTUVEX05FVCgyMDEzLDQwNDM1LCwsJ0NVUj1TRUsnL","CdXSU49MTAwLFBFVj1ZJykp&amp;WINDOW=FIRST_POPUP&amp;HEIGHT=450&amp;WIDTH=450&amp;START_MAXIMIZED=FALSE&amp;VAR:CALENDAR=FIVEDAY&amp;VAR:SYMBOL=B0XNLR&amp;VAR:INDEX=0"}</definedName>
    <definedName name="_2944__FDSAUDITLINK__" hidden="1">{"fdsup://directions/FAT Viewer?action=UPDATE&amp;creator=factset&amp;DYN_ARGS=TRUE&amp;DOC_NAME=FAT:FQL_AUDITING_CLIENT_TEMPLATE.FAT&amp;display_string=Audit&amp;VAR:KEY=GLEPGXELWR&amp;VAR:QUERY=RkZfQ0FQRVgoQU5OLDIwMDcsLCwsU0VLKQ==&amp;WINDOW=FIRST_POPUP&amp;HEIGHT=450&amp;WIDTH=450&amp;START_MA","XIMIZED=FALSE&amp;VAR:CALENDAR=FIVEDAY&amp;VAR:SYMBOL=B0XNLR&amp;VAR:INDEX=0"}</definedName>
    <definedName name="_2945__FDSAUDITLINK__" hidden="1">{"fdsup://Directions/FactSet Auditing Viewer?action=AUDIT_VALUE&amp;DB=129&amp;ID1=B0FLGQ&amp;VALUEID=04831&amp;SDATE=2007&amp;PERIODTYPE=ANN_STD&amp;window=popup_no_bar&amp;width=385&amp;height=120&amp;START_MAXIMIZED=FALSE&amp;creator=factset&amp;display_string=Audit"}</definedName>
    <definedName name="_2946__FDSAUDITLINK__" hidden="1">{"fdsup://Directions/FactSet Auditing Viewer?action=AUDIT_VALUE&amp;DB=129&amp;ID1=B0FLGQ&amp;VALUEID=04831&amp;SDATE=2009&amp;PERIODTYPE=ANN_STD&amp;window=popup_no_bar&amp;width=385&amp;height=120&amp;START_MAXIMIZED=FALSE&amp;creator=factset&amp;display_string=Audit"}</definedName>
    <definedName name="_2947__FDSAUDITLINK__" hidden="1">{"fdsup://Directions/FactSet Auditing Viewer?action=AUDIT_VALUE&amp;DB=129&amp;ID1=564156&amp;VALUEID=01001&amp;SDATE=2007&amp;PERIODTYPE=ANN_STD&amp;window=popup_no_bar&amp;width=385&amp;height=120&amp;START_MAXIMIZED=FALSE&amp;creator=factset&amp;display_string=Audit"}</definedName>
    <definedName name="_2948__FDSAUDITLINK__" hidden="1">{"fdsup://Directions/FactSet Auditing Viewer?action=AUDIT_VALUE&amp;DB=129&amp;ID1=564156&amp;VALUEID=18140&amp;SDATE=2007&amp;PERIODTYPE=ANN_STD&amp;window=popup_no_bar&amp;width=385&amp;height=120&amp;START_MAXIMIZED=FALSE&amp;creator=factset&amp;display_string=Audit"}</definedName>
    <definedName name="_2949__FDSAUDITLINK__" hidden="1">{"fdsup://Directions/FactSet Auditing Viewer?action=AUDIT_VALUE&amp;DB=129&amp;ID1=564156&amp;VALUEID=18140&amp;SDATE=2009&amp;PERIODTYPE=ANN_STD&amp;window=popup_no_bar&amp;width=385&amp;height=120&amp;START_MAXIMIZED=FALSE&amp;creator=factset&amp;display_string=Audit"}</definedName>
    <definedName name="_3__FDSAUDITLINK__" hidden="1">{"fdsup://directions/FAT Viewer?action=UPDATE&amp;creator=factset&amp;DYN_ARGS=TRUE&amp;DOC_NAME=FAT:FQL_AUDITING_CLIENT_TEMPLATE.FAT&amp;display_string=Audit&amp;VAR:KEY=HQTSVONSRI&amp;VAR:QUERY=RkZfRUJJVERBX0lCKEFOTiwyMDA3LCwsLFNFSyk=&amp;WINDOW=FIRST_POPUP&amp;HEIGHT=450&amp;WIDTH=450&amp;STAR","T_MAXIMIZED=FALSE&amp;VAR:CALENDAR=FIVEDAY&amp;VAR:SYMBOL=418004&amp;VAR:INDEX=0"}</definedName>
    <definedName name="_3153__FDSAUDITLINK__" hidden="1">{"fdsup://directions/FAT Viewer?action=UPDATE&amp;creator=factset&amp;DYN_ARGS=TRUE&amp;DOC_NAME=FAT:FQL_AUDITING_CLIENT_TEMPLATE.FAT&amp;display_string=Audit&amp;VAR:KEY=CBAVGXELAX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3154__FDSAUDITLINK__" hidden="1">{"fdsup://directions/FAT Viewer?action=UPDATE&amp;creator=factset&amp;DYN_ARGS=TRUE&amp;DOC_NAME=FAT:FQL_AUDITING_CLIENT_TEMPLATE.FAT&amp;display_string=Audit&amp;VAR:KEY=WLGPYZEFMN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3155__FDSAUDITLINK__" hidden="1">{"fdsup://directions/FAT Viewer?action=UPDATE&amp;creator=factset&amp;DYN_ARGS=TRUE&amp;DOC_NAME=FAT:FQL_AUDITING_CLIENT_TEMPLATE.FAT&amp;display_string=Audit&amp;VAR:KEY=UJYJYDEVML&amp;VAR:QUERY=RkZfRUJJVERBX0lCKEFOTiwyMDA4LCwsLFNFSyk=&amp;WINDOW=FIRST_POPUP&amp;HEIGHT=450&amp;WIDTH=450&amp;STAR","T_MAXIMIZED=FALSE&amp;VAR:CALENDAR=FIVEDAY&amp;VAR:SYMBOL=591591&amp;VAR:INDEX=0"}</definedName>
    <definedName name="_3156__FDSAUDITLINK__" hidden="1">{"fdsup://directions/FAT Viewer?action=UPDATE&amp;creator=factset&amp;DYN_ARGS=TRUE&amp;DOC_NAME=FAT:FQL_AUDITING_CLIENT_TEMPLATE.FAT&amp;display_string=Audit&amp;VAR:KEY=YZEDULQVIJ&amp;VAR:QUERY=RkZfRUJJVERBX0lCKEFOTiwyMDA5LCwsLFNFSyk=&amp;WINDOW=FIRST_POPUP&amp;HEIGHT=450&amp;WIDTH=450&amp;STAR","T_MAXIMIZED=FALSE&amp;VAR:CALENDAR=FIVEDAY&amp;VAR:SYMBOL=591591&amp;VAR:INDEX=0"}</definedName>
    <definedName name="_3157__FDSAUDITLINK__" hidden="1">{"fdsup://directions/FAT Viewer?action=UPDATE&amp;creator=factset&amp;DYN_ARGS=TRUE&amp;DOC_NAME=FAT:FQL_AUDITING_CLIENT_TEMPLATE.FAT&amp;display_string=Audit&amp;VAR:KEY=YJQDYRMTQL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3158__FDSAUDITLINK__" hidden="1">{"fdsup://directions/FAT Viewer?action=UPDATE&amp;creator=factset&amp;DYN_ARGS=TRUE&amp;DOC_NAME=FAT:FQL_AUDITING_CLIENT_TEMPLATE.FAT&amp;display_string=Audit&amp;VAR:KEY=OJWXSVOXQL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3159__FDSAUDITLINK__" hidden="1">{"fdsup://directions/FAT Viewer?action=UPDATE&amp;creator=factset&amp;DYN_ARGS=TRUE&amp;DOC_NAME=FAT:FQL_AUDITING_CLIENT_TEMPLATE.FAT&amp;display_string=Audit&amp;VAR:KEY=OLQVSBIRMH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3160__FDSAUDITLINK__" hidden="1">{"fdsup://directions/FAT Viewer?action=UPDATE&amp;creator=factset&amp;DYN_ARGS=TRUE&amp;DOC_NAME=FAT:FQL_AUDITING_CLIENT_TEMPLATE.FAT&amp;display_string=Audit&amp;VAR:KEY=APIVCHYLMJ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3161__FDSAUDITLINK__" hidden="1">{"fdsup://directions/FAT Viewer?action=UPDATE&amp;creator=factset&amp;DYN_ARGS=TRUE&amp;DOC_NAME=FAT:FQL_AUDITING_CLIENT_TEMPLATE.FAT&amp;display_string=Audit&amp;VAR:KEY=AVGJCFENGX&amp;VAR:QUERY=RkZfTkVUX0lOQyhBTk4sMjAwNywsLCxTRUsp&amp;WINDOW=FIRST_POPUP&amp;HEIGHT=450&amp;WIDTH=450&amp;START_MA","XIMIZED=FALSE&amp;VAR:CALENDAR=FIVEDAY&amp;VAR:SYMBOL=B033YF&amp;VAR:INDEX=0"}</definedName>
    <definedName name="_3162__FDSAUDITLINK__" hidden="1">{"fdsup://directions/FAT Viewer?action=UPDATE&amp;creator=factset&amp;DYN_ARGS=TRUE&amp;DOC_NAME=FAT:FQL_AUDITING_CLIENT_TEMPLATE.FAT&amp;display_string=Audit&amp;VAR:KEY=EVIZOBGRQP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3163__FDSAUDITLINK__" hidden="1">{"fdsup://directions/FAT Viewer?action=UPDATE&amp;creator=factset&amp;DYN_ARGS=TRUE&amp;DOC_NAME=FAT:FQL_AUDITING_CLIENT_TEMPLATE.FAT&amp;display_string=Audit&amp;VAR:KEY=WHOBMNUTMR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3164__FDSAUDITLINK__" hidden="1">{"fdsup://directions/FAT Viewer?action=UPDATE&amp;creator=factset&amp;DYN_ARGS=TRUE&amp;DOC_NAME=FAT:FQL_AUDITING_CLIENT_TEMPLATE.FAT&amp;display_string=Audit&amp;VAR:KEY=MTWBCBYRIT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3165__FDSAUDITLINK__" hidden="1">{"fdsup://Directions/FactSet Auditing Viewer?action=AUDIT_VALUE&amp;DB=129&amp;ID1=B0YWGH&amp;VALUEID=02999&amp;SDATE=2009&amp;PERIODTYPE=ANN_STD&amp;window=popup_no_bar&amp;width=385&amp;height=120&amp;START_MAXIMIZED=FALSE&amp;creator=factset&amp;display_string=Audit"}</definedName>
    <definedName name="_3166__FDSAUDITLINK__" hidden="1">{"fdsup://directions/FAT Viewer?action=UPDATE&amp;creator=factset&amp;DYN_ARGS=TRUE&amp;DOC_NAME=FAT:FQL_AUDITING_CLIENT_TEMPLATE.FAT&amp;display_string=Audit&amp;VAR:KEY=CFWXILILQR&amp;VAR:QUERY=RkZfU0hMRFJTX0VRKEFOTiwwLCwsLFNFSyk=&amp;WINDOW=FIRST_POPUP&amp;HEIGHT=450&amp;WIDTH=450&amp;START_MA","XIMIZED=FALSE&amp;VAR:CALENDAR=FIVEDAY&amp;VAR:SYMBOL=B0YWGH&amp;VAR:INDEX=0"}</definedName>
    <definedName name="_3167__FDSAUDITLINK__" hidden="1">{"fdsup://directions/FAT Viewer?action=UPDATE&amp;creator=factset&amp;DYN_ARGS=TRUE&amp;DOC_NAME=FAT:FQL_AUDITING_CLIENT_TEMPLATE.FAT&amp;display_string=Audit&amp;VAR:KEY=UBAJIDELUR&amp;VAR:QUERY=KEZGX0VCSVREQV9JQihMVE1TLDAsLCwsU0VLKUBGRl9FQklUREFfSUIoTFRNU19TRU1JLDAsLCwsU0VLKSk=&amp;","WINDOW=FIRST_POPUP&amp;HEIGHT=450&amp;WIDTH=450&amp;START_MAXIMIZED=FALSE&amp;VAR:CALENDAR=FIVEDAY&amp;VAR:SYMBOL=B0YWGH&amp;VAR:INDEX=0"}</definedName>
    <definedName name="_3168__FDSAUDITLINK__" hidden="1">{"fdsup://Directions/FactSet Auditing Viewer?action=AUDIT_VALUE&amp;DB=129&amp;ID1=496607&amp;VALUEID=02999&amp;SDATE=2009&amp;PERIODTYPE=ANN_STD&amp;window=popup_no_bar&amp;width=385&amp;height=120&amp;START_MAXIMIZED=FALSE&amp;creator=factset&amp;display_string=Audit"}</definedName>
    <definedName name="_3172__FDSAUDITLINK__" hidden="1">{"fdsup://directions/FAT Viewer?action=UPDATE&amp;creator=factset&amp;DYN_ARGS=TRUE&amp;DOC_NAME=FAT:FQL_AUDITING_CLIENT_TEMPLATE.FAT&amp;display_string=Audit&amp;VAR:KEY=QDQLCZQBKB&amp;VAR:QUERY=KEZGX0VCSVREQV9JQihMVE1TLDAsLCwsU0VLKUBGRl9FQklUREFfSUIoTFRNU19TRU1JLDAsLCwsU0VLKSk=&amp;","WINDOW=FIRST_POPUP&amp;HEIGHT=450&amp;WIDTH=450&amp;START_MAXIMIZED=FALSE&amp;VAR:CALENDAR=FIVEDAY&amp;VAR:SYMBOL=591591&amp;VAR:INDEX=0"}</definedName>
    <definedName name="_3173__FDSAUDITLINK__" hidden="1">{"fdsup://directions/FAT Viewer?action=UPDATE&amp;creator=factset&amp;DYN_ARGS=TRUE&amp;DOC_NAME=FAT:FQL_AUDITING_CLIENT_TEMPLATE.FAT&amp;display_string=Audit&amp;VAR:KEY=MDMBCXOZKL&amp;VAR:QUERY=RkZfU0hMRFJTX0VRKEFOTiwwLCwsLFNFSyk=&amp;WINDOW=FIRST_POPUP&amp;HEIGHT=450&amp;WIDTH=450&amp;START_MA","XIMIZED=FALSE&amp;VAR:CALENDAR=FIVEDAY&amp;VAR:SYMBOL=591591&amp;VAR:INDEX=0"}</definedName>
    <definedName name="_3175__FDSAUDITLINK__" hidden="1">{"fdsup://directions/FAT Viewer?action=UPDATE&amp;creator=factset&amp;DYN_ARGS=TRUE&amp;DOC_NAME=FAT:FQL_AUDITING_CLIENT_TEMPLATE.FAT&amp;display_string=Audit&amp;VAR:KEY=KXUDEHYBQD&amp;VAR:QUERY=KEZGX0VCSVREQV9JQihMVE1TLDAsLCwsU0VLKUBGRl9FQklUREFfSUIoTFRNU19TRU1JLDAsLCwsU0VLKSk=&amp;","WINDOW=FIRST_POPUP&amp;HEIGHT=450&amp;WIDTH=450&amp;START_MAXIMIZED=FALSE&amp;VAR:CALENDAR=FIVEDAY&amp;VAR:SYMBOL=B033YF&amp;VAR:INDEX=0"}</definedName>
    <definedName name="_3176__FDSAUDITLINK__" hidden="1">{"fdsup://directions/FAT Viewer?action=UPDATE&amp;creator=factset&amp;DYN_ARGS=TRUE&amp;DOC_NAME=FAT:FQL_AUDITING_CLIENT_TEMPLATE.FAT&amp;display_string=Audit&amp;VAR:KEY=CDCZAPIBIZ&amp;VAR:QUERY=RkZfU0hMRFJTX0VRKEFOTiwwLCwsLFNFSyk=&amp;WINDOW=FIRST_POPUP&amp;HEIGHT=450&amp;WIDTH=450&amp;START_MA","XIMIZED=FALSE&amp;VAR:CALENDAR=FIVEDAY&amp;VAR:SYMBOL=B033YF&amp;VAR:INDEX=0"}</definedName>
    <definedName name="_3177__FDSAUDITLINK__" hidden="1">{"fdsup://Directions/FactSet Auditing Viewer?action=AUDIT_VALUE&amp;DB=129&amp;ID1=B033YF&amp;VALUEID=02999&amp;SDATE=2009&amp;PERIODTYPE=ANN_STD&amp;window=popup_no_bar&amp;width=385&amp;height=120&amp;START_MAXIMIZED=FALSE&amp;creator=factset&amp;display_string=Audit"}</definedName>
    <definedName name="_3178__FDSAUDITLINK__" hidden="1">{"fdsup://directions/FAT Viewer?action=UPDATE&amp;creator=factset&amp;DYN_ARGS=TRUE&amp;DOC_NAME=FAT:FQL_AUDITING_CLIENT_TEMPLATE.FAT&amp;display_string=Audit&amp;VAR:KEY=ERWNATSPYF&amp;VAR:QUERY=KEZGX0VCSVREQV9JQihMVE1TLDAsLCwsRVVSKUBGRl9FQklUREFfSUIoTFRNU19TRU1JLDAsLCwsRVVSKSk=&amp;","WINDOW=FIRST_POPUP&amp;HEIGHT=450&amp;WIDTH=450&amp;START_MAXIMIZED=FALSE&amp;VAR:CALENDAR=FIVEDAY&amp;VAR:SYMBOL=449000&amp;VAR:INDEX=0"}</definedName>
    <definedName name="_3179__FDSAUDITLINK__" hidden="1">{"fdsup://directions/FAT Viewer?action=UPDATE&amp;creator=factset&amp;DYN_ARGS=TRUE&amp;DOC_NAME=FAT:FQL_AUDITING_CLIENT_TEMPLATE.FAT&amp;display_string=Audit&amp;VAR:KEY=GNQJKXQHIF&amp;VAR:QUERY=RkZfU0hMRFJTX0VRKEFOTiwwLCwsLEVVUik=&amp;WINDOW=FIRST_POPUP&amp;HEIGHT=450&amp;WIDTH=450&amp;START_MA","XIMIZED=FALSE&amp;VAR:CALENDAR=FIVEDAY&amp;VAR:SYMBOL=449000&amp;VAR:INDEX=0"}</definedName>
    <definedName name="_3180__FDSAUDITLINK__" hidden="1">{"fdsup://Directions/FactSet Auditing Viewer?action=AUDIT_VALUE&amp;DB=129&amp;ID1=449000&amp;VALUEID=02999&amp;SDATE=2009&amp;PERIODTYPE=ANN_STD&amp;window=popup_no_bar&amp;width=385&amp;height=120&amp;START_MAXIMIZED=FALSE&amp;creator=factset&amp;display_string=Audit"}</definedName>
    <definedName name="_3181__FDSAUDITLINK__" hidden="1">{"fdsup://directions/FAT Viewer?action=UPDATE&amp;creator=factset&amp;DYN_ARGS=TRUE&amp;DOC_NAME=FAT:FQL_AUDITING_CLIENT_TEMPLATE.FAT&amp;display_string=Audit&amp;VAR:KEY=UPUFCLERAX&amp;VAR:QUERY=KEZGX0VCSVREQV9JQihMVE1TLDAsLCwsU0VLKUBGRl9FQklUREFfSUIoTFRNU19TRU1JLDAsLCwsU0VLKSk=&amp;","WINDOW=FIRST_POPUP&amp;HEIGHT=450&amp;WIDTH=450&amp;START_MAXIMIZED=FALSE&amp;VAR:CALENDAR=FIVEDAY&amp;VAR:SYMBOL=B0L8VR&amp;VAR:INDEX=0"}</definedName>
    <definedName name="_3182__FDSAUDITLINK__" hidden="1">{"fdsup://directions/FAT Viewer?action=UPDATE&amp;creator=factset&amp;DYN_ARGS=TRUE&amp;DOC_NAME=FAT:FQL_AUDITING_CLIENT_TEMPLATE.FAT&amp;display_string=Audit&amp;VAR:KEY=EJMDCNUDEV&amp;VAR:QUERY=RkZfU0hMRFJTX0VRKEFOTiwwLCwsLFNFSyk=&amp;WINDOW=FIRST_POPUP&amp;HEIGHT=450&amp;WIDTH=450&amp;START_MA","XIMIZED=FALSE&amp;VAR:CALENDAR=FIVEDAY&amp;VAR:SYMBOL=B0L8VR&amp;VAR:INDEX=0"}</definedName>
    <definedName name="_3183__FDSAUDITLINK__" hidden="1">{"fdsup://Directions/FactSet Auditing Viewer?action=AUDIT_VALUE&amp;DB=129&amp;ID1=B0L8VR&amp;VALUEID=02999&amp;SDATE=2008&amp;PERIODTYPE=ANN_STD&amp;window=popup_no_bar&amp;width=385&amp;height=120&amp;START_MAXIMIZED=FALSE&amp;creator=factset&amp;display_string=Audit"}</definedName>
    <definedName name="_3184__FDSAUDITLINK__" hidden="1">{"fdsup://directions/FAT Viewer?action=UPDATE&amp;creator=factset&amp;DYN_ARGS=TRUE&amp;DOC_NAME=FAT:FQL_AUDITING_CLIENT_TEMPLATE.FAT&amp;display_string=Audit&amp;VAR:KEY=CXWRUJKXKD&amp;VAR:QUERY=KEZGX0VCSVREQV9JQihMVE1TLDAsLCwsRVVSKUBGRl9FQklUREFfSUIoTFRNU19TRU1JLDAsLCwsRVVSKSk=&amp;","WINDOW=FIRST_POPUP&amp;HEIGHT=450&amp;WIDTH=450&amp;START_MAXIMIZED=FALSE&amp;VAR:CALENDAR=FIVEDAY&amp;VAR:SYMBOL=546239&amp;VAR:INDEX=0"}</definedName>
    <definedName name="_3185__FDSAUDITLINK__" hidden="1">{"fdsup://directions/FAT Viewer?action=UPDATE&amp;creator=factset&amp;DYN_ARGS=TRUE&amp;DOC_NAME=FAT:FQL_AUDITING_CLIENT_TEMPLATE.FAT&amp;display_string=Audit&amp;VAR:KEY=QDUVEFGDGV&amp;VAR:QUERY=RkZfU0hMRFJTX0VRKEFOTiwwLCwsLEVVUik=&amp;WINDOW=FIRST_POPUP&amp;HEIGHT=450&amp;WIDTH=450&amp;START_MA","XIMIZED=FALSE&amp;VAR:CALENDAR=FIVEDAY&amp;VAR:SYMBOL=546239&amp;VAR:INDEX=0"}</definedName>
    <definedName name="_3186__FDSAUDITLINK__" hidden="1">{"fdsup://Directions/FactSet Auditing Viewer?action=AUDIT_VALUE&amp;DB=129&amp;ID1=546239&amp;VALUEID=02999&amp;SDATE=2009&amp;PERIODTYPE=ANN_STD&amp;window=popup_no_bar&amp;width=385&amp;height=120&amp;START_MAXIMIZED=FALSE&amp;creator=factset&amp;display_string=Audit"}</definedName>
    <definedName name="_3187__FDSAUDITLINK__" hidden="1">{"fdsup://directions/FAT Viewer?action=UPDATE&amp;creator=factset&amp;DYN_ARGS=TRUE&amp;DOC_NAME=FAT:FQL_AUDITING_CLIENT_TEMPLATE.FAT&amp;display_string=Audit&amp;VAR:KEY=EBMRKVIHEB&amp;VAR:QUERY=KEZGX0VCSVRfSUIoQU5OLDIwMTEsLCwsU0VLKUBFQ0FfTUVEX0VCSVQoMjAxMSw0MDQzNSwsLCdDVVI9U0VLJ","ywnV0lOPTEwMCxQRVY9WScpKQ==&amp;WINDOW=FIRST_POPUP&amp;HEIGHT=450&amp;WIDTH=450&amp;START_MAXIMIZED=FALSE&amp;VAR:CALENDAR=FIVEDAY&amp;VAR:SYMBOL=B0XNLR&amp;VAR:INDEX=0"}</definedName>
    <definedName name="_3188__FDSAUDITLINK__" hidden="1">{"fdsup://directions/FAT Viewer?action=UPDATE&amp;creator=factset&amp;DYN_ARGS=TRUE&amp;DOC_NAME=FAT:FQL_AUDITING_CLIENT_TEMPLATE.FAT&amp;display_string=Audit&amp;VAR:KEY=GZQNMJUNUT&amp;VAR:QUERY=KEZGX0VCSVRfSUIoQU5OLDIwMTIsLCwsU0VLKUBFQ0FfTUVEX0VCSVQoMjAxMiw0MDQzNSwsLCdDVVI9U0VLJ","ywnV0lOPTEwMCxQRVY9WScpKQ==&amp;WINDOW=FIRST_POPUP&amp;HEIGHT=450&amp;WIDTH=450&amp;START_MAXIMIZED=FALSE&amp;VAR:CALENDAR=FIVEDAY&amp;VAR:SYMBOL=B0XNLR&amp;VAR:INDEX=0"}</definedName>
    <definedName name="_3189__FDSAUDITLINK__" hidden="1">{"fdsup://Directions/FactSet Auditing Viewer?action=AUDIT_VALUE&amp;DB=129&amp;ID1=B0FLGQ&amp;VALUEID=02999&amp;SDATE=2009&amp;PERIODTYPE=ANN_STD&amp;window=popup_no_bar&amp;width=385&amp;height=120&amp;START_MAXIMIZED=FALSE&amp;creator=factset&amp;display_string=Audit"}</definedName>
    <definedName name="_33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254"}</definedName>
    <definedName name="_34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253"}</definedName>
    <definedName name="_35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252"}</definedName>
    <definedName name="_36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251"}</definedName>
    <definedName name="_37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250"}</definedName>
    <definedName name="_38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249"}</definedName>
    <definedName name="_39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248"}</definedName>
    <definedName name="_4__FDSAUDITLINK__" hidden="1">{"fdsup://directions/FAT Viewer?action=UPDATE&amp;creator=factset&amp;DYN_ARGS=TRUE&amp;DOC_NAME=FAT:FQL_AUDITING_CLIENT_TEMPLATE.FAT&amp;display_string=Audit&amp;VAR:KEY=VYHOZMZUDY&amp;VAR:QUERY=RkZfRUJJVERBX0lCKEFOTiwyMDA5LCwsLFNFSyk=&amp;WINDOW=FIRST_POPUP&amp;HEIGHT=450&amp;WIDTH=450&amp;STAR","T_MAXIMIZED=FALSE&amp;VAR:CALENDAR=FIVEDAY&amp;VAR:SYMBOL=418004&amp;VAR:INDEX=0"}</definedName>
    <definedName name="_41__FDSAUDITLINK__" hidden="1">{"fdsup://directions/FAT Viewer?action=UPDATE&amp;creator=factset&amp;DYN_ARGS=TRUE&amp;DOC_NAME=FAT:FQL_AUDITING_CLIENT_TEMPLATE.FAT&amp;display_string=Audit&amp;VAR:KEY=FODUDADIPC&amp;VAR:QUERY=RkZfRUJJVF9JQihBTk4sMjAwNSwsLCxTRUsp&amp;WINDOW=FIRST_POPUP&amp;HEIGHT=450&amp;WIDTH=450&amp;START_MA","XIMIZED=FALSE&amp;VAR:CALENDAR=FIVEDAY&amp;VAR:SYMBOL=418004&amp;VAR:INDEX=0"}</definedName>
    <definedName name="_42__FDSAUDITLINK__" hidden="1">{"fdsup://directions/FAT Viewer?action=UPDATE&amp;creator=factset&amp;DYN_ARGS=TRUE&amp;DOC_NAME=FAT:FQL_AUDITING_CLIENT_TEMPLATE.FAT&amp;display_string=Audit&amp;VAR:KEY=ZGTCLSBADE&amp;VAR:QUERY=RkZfTkVUX0lOQyhBTk4sMjAwNSwsLCxTRUsp&amp;WINDOW=FIRST_POPUP&amp;HEIGHT=450&amp;WIDTH=450&amp;START_MA","XIMIZED=FALSE&amp;VAR:CALENDAR=FIVEDAY&amp;VAR:SYMBOL=418004&amp;VAR:INDEX=0"}</definedName>
    <definedName name="_43__FDSAUDITLINK__" hidden="1">{"fdsup://directions/FAT Viewer?action=UPDATE&amp;creator=factset&amp;DYN_ARGS=TRUE&amp;DOC_NAME=FAT:FQL_AUDITING_CLIENT_TEMPLATE.FAT&amp;display_string=Audit&amp;VAR:KEY=DCBWBYDQBY&amp;VAR:QUERY=RkZfRUJJVF9JQihBTk4sMjAwNywsLCxTRUsp&amp;WINDOW=FIRST_POPUP&amp;HEIGHT=450&amp;WIDTH=450&amp;START_MA","XIMIZED=FALSE&amp;VAR:CALENDAR=FIVEDAY&amp;VAR:SYMBOL=418004&amp;VAR:INDEX=0"}</definedName>
    <definedName name="_44__FDSAUDITLINK__" hidden="1">{"fdsup://directions/FAT Viewer?action=UPDATE&amp;creator=factset&amp;DYN_ARGS=TRUE&amp;DOC_NAME=FAT:FQL_AUDITING_CLIENT_TEMPLATE.FAT&amp;display_string=Audit&amp;VAR:KEY=FALUTYBGPK&amp;VAR:QUERY=RkZfRUJJVERBX0lCKEFOTiwyMDA1LCwsLFNFSyk=&amp;WINDOW=FIRST_POPUP&amp;HEIGHT=450&amp;WIDTH=450&amp;STAR","T_MAXIMIZED=FALSE&amp;VAR:CALENDAR=FIVEDAY&amp;VAR:SYMBOL=418004&amp;VAR:INDEX=0"}</definedName>
    <definedName name="_45__FDSAUDITLINK__" hidden="1">{"fdsup://Directions/FactSet Auditing Viewer?action=AUDIT_VALUE&amp;DB=129&amp;ID1=418004&amp;VALUEID=01401&amp;SDATE=2006&amp;PERIODTYPE=ANN_STD&amp;window=popup_no_bar&amp;width=385&amp;height=120&amp;START_MAXIMIZED=FALSE&amp;creator=factset&amp;display_string=Audit"}</definedName>
    <definedName name="_46__FDSAUDITLINK__" hidden="1">{"fdsup://directions/FAT Viewer?action=UPDATE&amp;creator=factset&amp;DYN_ARGS=TRUE&amp;DOC_NAME=FAT:FQL_AUDITING_CLIENT_TEMPLATE.FAT&amp;display_string=Audit&amp;VAR:KEY=JKTCVWVCXS&amp;VAR:QUERY=RkZfRUJJVF9JQihBTk4sMjAwOSwsLCxTRUsp&amp;WINDOW=FIRST_POPUP&amp;HEIGHT=450&amp;WIDTH=450&amp;START_MA","XIMIZED=FALSE&amp;VAR:CALENDAR=FIVEDAY&amp;VAR:SYMBOL=418004&amp;VAR:INDEX=0"}</definedName>
    <definedName name="_47__FDSAUDITLINK__" hidden="1">{"fdsup://directions/FAT Viewer?action=UPDATE&amp;creator=factset&amp;DYN_ARGS=TRUE&amp;DOC_NAME=FAT:FQL_AUDITING_CLIENT_TEMPLATE.FAT&amp;display_string=Audit&amp;VAR:KEY=XGRIVODUVA&amp;VAR:QUERY=RkZfTkVUX0lOQyhBTk4sMjAwOCwsLCxTRUsp&amp;WINDOW=FIRST_POPUP&amp;HEIGHT=450&amp;WIDTH=450&amp;START_MA","XIMIZED=FALSE&amp;VAR:CALENDAR=FIVEDAY&amp;VAR:SYMBOL=418004&amp;VAR:INDEX=0"}</definedName>
    <definedName name="_48__FDSAUDITLINK__" hidden="1">{"fdsup://directions/FAT Viewer?action=UPDATE&amp;creator=factset&amp;DYN_ARGS=TRUE&amp;DOC_NAME=FAT:FQL_AUDITING_CLIENT_TEMPLATE.FAT&amp;display_string=Audit&amp;VAR:KEY=ANKLAZYPGD&amp;VAR:QUERY=RkZfV0tDQVAoQU5OLDIwMDcsLCwsU0VLKQ==&amp;WINDOW=FIRST_POPUP&amp;HEIGHT=450&amp;WIDTH=450&amp;START_MA","XIMIZED=FALSE&amp;VAR:CALENDAR=FIVEDAY&amp;VAR:SYMBOL=B033YF&amp;VAR:INDEX=0"}</definedName>
    <definedName name="_5__FDSAUDITLINK__" hidden="1">{"fdsup://directions/FAT Viewer?action=UPDATE&amp;creator=factset&amp;DYN_ARGS=TRUE&amp;DOC_NAME=FAT:FQL_AUDITING_CLIENT_TEMPLATE.FAT&amp;display_string=Audit&amp;VAR:KEY=LSZKFETWBY&amp;VAR:QUERY=RkZfRUJJVERBX0lCKEFOTiwyMDA2LCwsLFNFSyk=&amp;WINDOW=FIRST_POPUP&amp;HEIGHT=450&amp;WIDTH=450&amp;STAR","T_MAXIMIZED=FALSE&amp;VAR:CALENDAR=FIVEDAY&amp;VAR:SYMBOL=418004&amp;VAR:INDEX=0"}</definedName>
    <definedName name="_6__FDSAUDITLINK__" hidden="1">{"fdsup://directions/FAT Viewer?action=UPDATE&amp;creator=factset&amp;DYN_ARGS=TRUE&amp;DOC_NAME=FAT:FQL_AUDITING_CLIENT_TEMPLATE.FAT&amp;display_string=Audit&amp;VAR:KEY=MJOTOJWJSH&amp;VAR:QUERY=KEZGX05FVF9JTkMoQU5OLDIwMTMsLCwsKUBFQ0FfTUVEX05FVCgyMDEzLCwsJ0NVUj0nLCdXSU49LFBFVj0nK","Sk=&amp;WINDOW=FIRST_POPUP&amp;HEIGHT=450&amp;WIDTH=450&amp;START_MAXIMIZED=FALSE&amp;VAR:CALENDAR=FIVEDAY&amp;VAR:INDEX=0"}</definedName>
    <definedName name="_7__FDSAUDITLINK__" hidden="1">{"fdsup://directions/FAT Viewer?action=UPDATE&amp;creator=factset&amp;DYN_ARGS=TRUE&amp;DOC_NAME=FAT:FQL_AUDITING_CLIENT_TEMPLATE.FAT&amp;display_string=Audit&amp;VAR:KEY=IROXGDGFUH&amp;VAR:QUERY=KEZGX05FVF9JTkMoQU5OLDIwMTIsLCwsKUBFQ0FfTUVEX05FVCgyMDEyLCwsJ0NVUj0nLCdXSU49LFBFVj0nK","Sk=&amp;WINDOW=FIRST_POPUP&amp;HEIGHT=450&amp;WIDTH=450&amp;START_MAXIMIZED=FALSE&amp;VAR:CALENDAR=FIVEDAY&amp;VAR:INDEX=0"}</definedName>
    <definedName name="_8__FDSAUDITLINK__" hidden="1">{"fdsup://directions/FAT Viewer?action=UPDATE&amp;creator=factset&amp;DYN_ARGS=TRUE&amp;DOC_NAME=FAT:FQL_AUDITING_CLIENT_TEMPLATE.FAT&amp;display_string=Audit&amp;VAR:KEY=EJYPMZGJSD&amp;VAR:QUERY=KEZGX05FVF9JTkMoQU5OLDIwMTEsLCwsKUBFQ0FfTUVEX05FVCgyMDExLCwsJ0NVUj0nLCdXSU49LFBFVj0nK","Sk=&amp;WINDOW=FIRST_POPUP&amp;HEIGHT=450&amp;WIDTH=450&amp;START_MAXIMIZED=FALSE&amp;VAR:CALENDAR=FIVEDAY&amp;VAR:INDEX=0"}</definedName>
    <definedName name="_9__FDSAUDITLINK__" hidden="1">{"fdsup://directions/FAT Viewer?action=UPDATE&amp;creator=factset&amp;DYN_ARGS=TRUE&amp;DOC_NAME=FAT:FQL_AUDITING_CLIENT_TEMPLATE.FAT&amp;display_string=Audit&amp;VAR:KEY=WZMTUPUREH&amp;VAR:QUERY=KEZGX05FVF9JTkMoQU5OLDIwMTAsLCwsKUBFQ0FfTUVEX05FVCgyMDEwLCwsJ0NVUj0nLCdXSU49LFBFVj0nK","Sk=&amp;WINDOW=FIRST_POPUP&amp;HEIGHT=450&amp;WIDTH=450&amp;START_MAXIMIZED=FALSE&amp;VAR:CALENDAR=FIVEDAY&amp;VAR:INDEX=0"}</definedName>
    <definedName name="_A16968">'[2]Pelnas nuostolis'!#REF!</definedName>
    <definedName name="_A19967">'[2]Pelnas nuostolis'!#REF!</definedName>
    <definedName name="_A20000">'[2]Pelnas nuostolis'!#REF!</definedName>
    <definedName name="_A30000">'[2]Pelnas nuostolis'!#REF!</definedName>
    <definedName name="_xlnm._FilterDatabase" hidden="1">#REF!</definedName>
    <definedName name="_Table1_Out" hidden="1">[3]mape!#REF!</definedName>
    <definedName name="_Table2_Out" hidden="1">#REF!</definedName>
    <definedName name="Acct">'[4]Europe&amp;Asia'!$H$21</definedName>
    <definedName name="AcquiredDebt">[5]Data!$FV$19:$FV$25</definedName>
    <definedName name="ActivatedRD">[6]Data!$IB$11:$IB$23</definedName>
    <definedName name="ActivatedRDAmortisation">[6]Data!$HZ$11:$HZ$23</definedName>
    <definedName name="AdjDividendFrontpage">[6]Data!$GL$11:$GL$23</definedName>
    <definedName name="AdjEps">[6]Data!$BP$11:$BP$23</definedName>
    <definedName name="adsf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aim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Andmeväli">OFFSET(millest_alates,0,0,3,Mitu)</definedName>
    <definedName name="AndmeväliK">OFFSET([0]!millest_alatesK,0,0,3,[0]!MituK)</definedName>
    <definedName name="anscount" hidden="1">1</definedName>
    <definedName name="AS2DocOpenMode" hidden="1">"AS2DocumentEdit"</definedName>
    <definedName name="AssocCompaniesRAT">[6]Data!$AR$11:$AR$23</definedName>
    <definedName name="AssociatedCompanies">[6]Data!$Y$11:$Y$23</definedName>
    <definedName name="AvgInt">'[4]Europe&amp;Asia'!$H$31</definedName>
    <definedName name="Beginning_Balance">#N/A</definedName>
    <definedName name="BLPH1" hidden="1">#REF!</definedName>
    <definedName name="BLPH2" hidden="1">#REF!</definedName>
    <definedName name="BLPH3" hidden="1">#REF!</definedName>
    <definedName name="BookValuePerShare">[6]Data!$FD$11:$FD$23</definedName>
    <definedName name="CapitalExpenditureExpansion">[6]Data!$CI$11:$CI$23</definedName>
    <definedName name="CapitalExpenditureMaintenance">[6]Data!$CH$11:$CH$23</definedName>
    <definedName name="Case">'[4]Europe&amp;Asia'!$H$19</definedName>
    <definedName name="Case_1">'[4]Europe&amp;Asia'!$D$92</definedName>
    <definedName name="Case_2">'[4]Europe&amp;Asia'!$D$93</definedName>
    <definedName name="Case_3">'[4]Europe&amp;Asia'!$D$94</definedName>
    <definedName name="Case_4">'[4]Europe&amp;Asia'!$D$95</definedName>
    <definedName name="Case_5">'[4]Europe&amp;Asia'!$D$96</definedName>
    <definedName name="CashEarningPerShare">[6]Data!$CX$11:$CX$23</definedName>
    <definedName name="CashFlowBeforeChangeWorkingCapital">[5]Data!$CB$19:$CB$25</definedName>
    <definedName name="CashLiquidAssets">[6]Data!$DI$11:$DI$23</definedName>
    <definedName name="CEM_Ye">[6]Data!$HJ$11:$HJ$23</definedName>
    <definedName name="CEO">[6]Data!$AO$2</definedName>
    <definedName name="CFO">[6]Data!$AP$2</definedName>
    <definedName name="COB">[6]Data!$AN$2</definedName>
    <definedName name="ConvertibleDebt">[6]Data!$EB$11:$EB$23</definedName>
    <definedName name="CS_Case">'[4]Europe&amp;Asia'!$H$20</definedName>
    <definedName name="Cum">#N/A</definedName>
    <definedName name="CurrentAssets">[6]Data!$DM$11:$DM$23</definedName>
    <definedName name="CY_Cash_Div_Dec">[7]Analysis!#REF!</definedName>
    <definedName name="CY_Market_Value_of_Equity">[7]Analysis!#REF!</definedName>
    <definedName name="CY_Tangible_Net_Worth">[7]Analysis!#REF!</definedName>
    <definedName name="CY_Weighted_Average">[7]Analysis!#REF!</definedName>
    <definedName name="CY_Working_Capital">[7]Analysis!#REF!</definedName>
    <definedName name="DataArea">[8]Data!$A$1:$C$2498</definedName>
    <definedName name="dds">OFFSET(xväärtus,1,0,,)</definedName>
    <definedName name="Debt_1">'[4]Europe&amp;Asia'!$D$32</definedName>
    <definedName name="Debt_2">'[4]Europe&amp;Asia'!$D$36</definedName>
    <definedName name="Debt_3">'[4]Europe&amp;Asia'!$D$37</definedName>
    <definedName name="Debt_4">'[4]Europe&amp;Asia'!$D$38</definedName>
    <definedName name="DeDepr">'[4]Europe&amp;Asia'!$H$23</definedName>
    <definedName name="Denom">'[4]Europe&amp;Asia'!$G$11</definedName>
    <definedName name="Dental">OFFSET(millest_alates,0,0,3,Mitu)</definedName>
    <definedName name="dhrdrh" hidden="1">{"fdsup://directions/FAT Viewer?action=UPDATE&amp;creator=factset&amp;DYN_ARGS=TRUE&amp;DOC_NAME=FAT:FQL_AUDITING_CLIENT_TEMPLATE.FAT&amp;display_string=Audit&amp;VAR:KEY=WJCPUXABMJ&amp;VAR:QUERY=RkZfRUJJVF9JQihBTk4sMjAwOCk=&amp;WINDOW=FIRST_POPUP&amp;HEIGHT=450&amp;WIDTH=450&amp;START_MAXIMIZED=","FALSE&amp;VAR:CALENDAR=FIVEDAY&amp;VAR:SYMBOL=548552&amp;VAR:INDEX=0"}</definedName>
    <definedName name="DividendPaid">[5]Data!$CP$19:$CP$25</definedName>
    <definedName name="eaf_cum_interest">OFFSET('[9]Loan - furniture'!$J$17,2,0,'[9]Loan - furniture'!$F$8,1)</definedName>
    <definedName name="eaf_cum_principal">OFFSET('[9]Loan - furniture'!$K$17,2,0,'[9]Loan - furniture'!$F$8,1)</definedName>
    <definedName name="eaf_years">OFFSET('[9]Loan - furniture'!$I$17,2,0,'[9]Loan - furniture'!$F$8,1)</definedName>
    <definedName name="eee" hidden="1">{"fdsup://directions/FAT Viewer?action=UPDATE&amp;creator=factset&amp;DYN_ARGS=TRUE&amp;DOC_NAME=FAT:FQL_AUDITING_CLIENT_TEMPLATE.FAT&amp;display_string=Audit&amp;VAR:KEY=ATIRALEHCR&amp;VAR:QUERY=KEZGX05FVF9JTkMoQU5OLDIwMTIsLCwsVVNEKUBFQ0FfTUVEX05FVCgyMDEyLDQwNDM1LCwsJ0NVUj1VU0QnL","CdXSU49MTAwLFBFVj1ZJykp&amp;WINDOW=FIRST_POPUP&amp;HEIGHT=450&amp;WIDTH=450&amp;START_MAXIMIZED=FALSE&amp;VAR:CALENDAR=FIVEDAY&amp;VAR:SYMBOL=B1XH2C&amp;VAR:INDEX=0"}</definedName>
    <definedName name="egywhy" hidden="1">{"fdsup://directions/FAT Viewer?action=UPDATE&amp;creator=factset&amp;DYN_ARGS=TRUE&amp;DOC_NAME=FAT:FQL_AUDITING_CLIENT_TEMPLATE.FAT&amp;display_string=Audit&amp;VAR:KEY=BKFKRULWZO&amp;VAR:QUERY=RkZfRUJJVF9JQihBTk4sMjAwOSkrRkZfQU1PUlRfQ0YoQU5OLDIwMDkp&amp;WINDOW=FIRST_POPUP&amp;HEIGHT=45","0&amp;WIDTH=450&amp;START_MAXIMIZED=FALSE&amp;VAR:CALENDAR=US&amp;VAR:SYMBOL=B1XH2C&amp;VAR:INDEX=0"}</definedName>
    <definedName name="Ending_Balance">#N/A</definedName>
    <definedName name="EquityRatio">[6]Data!$EZ$11:$EZ$23</definedName>
    <definedName name="ettev">[10]abi!$A$1:$A$65536</definedName>
    <definedName name="eur">15.6466</definedName>
    <definedName name="euro">#REF!</definedName>
    <definedName name="EvEbit_Ye">[6]Data!$HN$11:$HN$23</definedName>
    <definedName name="EvEbitda_Ye">[6]Data!$HP$11:$HP$23</definedName>
    <definedName name="EvSales_Ye">[6]Data!$HR$11:$HR$23</definedName>
    <definedName name="Exit">'[4]Europe&amp;Asia'!$G$12</definedName>
    <definedName name="F.Amort">'[4]Europe&amp;Asia'!$G$17</definedName>
    <definedName name="FaxNo">[6]Data!$AM$2</definedName>
    <definedName name="FIM">#REF!</definedName>
    <definedName name="FixedAssets">[6]Data!$DS$11:$DS$23</definedName>
    <definedName name="Forecast_Denmark">[8]Denmark!$H$2:$L$5,[8]Denmark!$H$7:$L$7,[8]Denmark!$H$9:$L$11,[8]Denmark!$H$13:$L$13,[8]Denmark!$H$16:$L$19</definedName>
    <definedName name="Forecast_EU11">[8]EU11!$H$9:$L$11,[8]EU11!$H$7:$L$7,[8]EU11!$H$2:$L$5,[8]EU11!$H$13:$L$13,[8]EU11!$H$16:$L$19</definedName>
    <definedName name="Forecast_Finland">[8]Finland!$H$2:$L$5,[8]Finland!$H$7:$L$7,[8]Finland!$H$9:$L$11,[8]Finland!$H$13:$L$13,[8]Finland!$H$16:$L$19</definedName>
    <definedName name="Forecast_France">[8]France!$H$2:$L$5,[8]France!$H$7:$L$7,[8]France!$H$9:$L$11,[8]France!$H$13:$L$13,[8]France!$H$16:$L$195,[8]France!$F$7:$J$7,[8]France!$F$9:$J$11,[8]France!$F$13:$J$13,[8]France!$F$16:$J$19</definedName>
    <definedName name="Forecast_G3_Finance">[8]G3!$C$26:$C$33,[8]G3!$E$26:$H$33</definedName>
    <definedName name="Forecast_G3_Macro">[8]G3!$H$4:$L$6,[8]G3!$H$8:$L$10,[8]G3!$H$12:$L$14,[8]G3!$H$16:$L$18,[8]G3!$H$21:$L$23</definedName>
    <definedName name="Forecast_Germany">[8]Germany!$H$2:$L$5,[8]Germany!$H$7:$L$7,[8]Germany!$H$9:$L$11,[8]Germany!$H$13:$L$13,[8]Germany!$H$16:$L$19</definedName>
    <definedName name="Forecast_Italy">[8]Italy!$H$2:$L$5,[8]Italy!$H$7:$L$7,[8]Italy!$H$9:$L$11,[8]Italy!$H$13:$L$13,[8]Italy!$H$16:$L$19</definedName>
    <definedName name="Forecast_Japan">[8]Japan!$H$2:$L$5,[8]Japan!$H$7:$L$7,[8]Japan!$H$9:$L$11,[8]Japan!$H$13:$L$13,[8]Japan!$H$16:$L$19</definedName>
    <definedName name="Forecast_Nordics_Finance">[8]Nordics!$C$27:$C$33,[8]Nordics!$C$35:$C$37,[8]Nordics!$E$27:$H$33,[8]Nordics!$E$35:$H$37</definedName>
    <definedName name="Forecast_Nordics_Macro">[8]Nordics!$H$4:$L$6,[8]Nordics!$H$8:$L$10,[8]Nordics!$H$12:$L$15,[8]Nordics!$H$17:$L$19,[8]Nordics!$H$22:$L$24</definedName>
    <definedName name="Forecast_Norway">[8]Norway!$H$2:$L$5,[8]Norway!$H$7:$L$7,[8]Norway!$H$9:$L$11,[8]Norway!$H$13:$L$13,[8]Norway!$H$16:$L$19</definedName>
    <definedName name="Forecast_Spain">[8]Spain!$H$2:$L$5,[8]Spain!$H$7:$L$7,[8]Spain!$H$9:$L$11,[8]Spain!$H$13:$L$13,[8]Spain!$H$16:$L$19</definedName>
    <definedName name="Forecast_Sweden">[8]Sweden!$H$2:$L$5,[8]Sweden!$H$7:$L$7,[8]Sweden!$H$9:$L$11,[8]Sweden!$H$13:$L$13,[8]Sweden!$H$16:$L$19</definedName>
    <definedName name="Forecast_USA">[8]USA!$H$2:$L$5,[8]USA!$H$7:$L$7,[8]USA!$H$9:$L$11,[8]USA!$H$13:$L$13,[8]USA!$H$16:$L$19</definedName>
    <definedName name="ForExchangeItems">[6]Data!$AD$11:$AD$23</definedName>
    <definedName name="FreeCashFlow">[5]Data!$CM$19:$CM$25</definedName>
    <definedName name="FreeCashFlowPerShare">[6]Data!$CZ$11:$CZ$23</definedName>
    <definedName name="FullTaxRate">[6]Data!$AN$11:$AN$23</definedName>
    <definedName name="FullydilShareNomYe">[6]Data!$GO$11:$GO$23</definedName>
    <definedName name="FYE">'[4]Europe&amp;Asia'!$G$9</definedName>
    <definedName name="gfhgfh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Goodwill">[6]Data!$IP$11:$IP$23</definedName>
    <definedName name="Grafton" hidden="1">{"fdsup://directions/FAT Viewer?action=UPDATE&amp;creator=factset&amp;DYN_ARGS=TRUE&amp;DOC_NAME=FAT:FQL_AUDITING_CLIENT_TEMPLATE.FAT&amp;display_string=Audit&amp;VAR:KEY=STQZITCVER&amp;VAR:QUERY=RkZfRUJJVF9JQihBTk4sMjAwNykrRkZfQU1PUlRfQ0YoQU5OLDIwMDcp&amp;WINDOW=FIRST_POPUP&amp;HEIGHT=45","0&amp;WIDTH=450&amp;START_MAXIMIZED=FALSE&amp;VAR:CALENDAR=FIVEDAY&amp;VAR:SYMBOL=548552&amp;VAR:INDEX=0"}</definedName>
    <definedName name="GrowthOperatingProfit">[6]Data!$BI$11:$BI$23</definedName>
    <definedName name="GrowthPretaxProfit">[6]Data!$BJ$11:$BJ$23</definedName>
    <definedName name="GrowthTotalRevenue">[6]Data!$BF$11:$BF$23</definedName>
    <definedName name="hgjg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HHH">OFFSET([0]!millest_alatesK,0,0,3,[0]!MituK)</definedName>
    <definedName name="ich">OFFSET([0]!xväärtusK,2,0,,)</definedName>
    <definedName name="Inmat28">[11]produktion!$C$9:$G$11,[11]produktion!$C$15:$G$17,[11]produktion!$C$21:$G$23,[11]produktion!$C$27:$G$28,[11]produktion!$C$32:$G$33,[11]produktion!$C$42:$G$46,[11]produktion!#REF!,[11]produktion!#REF!,[11]produktion!$C$50:$G$50,[11]produktion!$C$53:$G$57,[11]produktion!$C$59:$G$60,[11]produktion!$C$62:$G$63,[11]produktion!$C$66:$G$68,[11]produktion!#REF!</definedName>
    <definedName name="Intangibles">[6]Data!$DP$11:$DP$23</definedName>
    <definedName name="Interest">#N/A</definedName>
    <definedName name="InterestCover">[6]Data!$FA$11:$FA$23</definedName>
    <definedName name="InterestExpenses">[6]Data!$AB$11:$AB$23</definedName>
    <definedName name="InterestIncome">[6]Data!$Z$11:$Z$23</definedName>
    <definedName name="InternetAddress">[6]Data!$AK$2</definedName>
    <definedName name="Investor_A">'[4]Europe&amp;Asia'!$G$6</definedName>
    <definedName name="Investor_B">'[4]Europe&amp;Asia'!$G$7</definedName>
    <definedName name="IPO">'[4]Europe&amp;Asia'!$H$25</definedName>
    <definedName name="IPO_Exp">'[4]Europe&amp;Asia'!$H$15</definedName>
    <definedName name="kf">'[1]1995; LEVER.WR1'!$G$155</definedName>
    <definedName name="Last_Row">#N/A</definedName>
    <definedName name="Loan_Not_Paid">#N/A</definedName>
    <definedName name="LoanProceeds">[5]Data!$CN$19:$CN$25</definedName>
    <definedName name="LoanRepayments">[5]Data!$CO$19:$CO$25</definedName>
    <definedName name="LongTermInterestBearingDebt">[6]Data!$DZ$11:$DZ$23</definedName>
    <definedName name="MinorityInterestBS">[6]Data!$EG$11:$EG$23</definedName>
    <definedName name="MinorityInterestPL">[6]Data!$AJ$11:$AJ$23</definedName>
    <definedName name="model">[12]CoverPage!$K$20</definedName>
    <definedName name="Monthly_Payment">#N/A</definedName>
    <definedName name="NetAssetPerShare">[6]Data!$FE$11:$FE$23</definedName>
    <definedName name="NetChangeInCash">[5]Data!$CV$19:$CV$25</definedName>
    <definedName name="NetDebt">[6]Data!$EW$11:$EW$23</definedName>
    <definedName name="NetGearing">[6]Data!$EX$11:$EX$23</definedName>
    <definedName name="NetProfit">[5]Data!$AT$19:$AT$25</definedName>
    <definedName name="NetSales">[6]Data!$G$11:$G$23</definedName>
    <definedName name="New" hidden="1">{"fdsup://directions/FAT Viewer?action=UPDATE&amp;creator=factset&amp;DYN_ARGS=TRUE&amp;DOC_NAME=FAT:FQL_AUDITING_CLIENT_TEMPLATE.FAT&amp;display_string=Audit&amp;VAR:KEY=DMZERAPGJK&amp;VAR:QUERY=RkZfRUJJVERBX0lCKEFOTiwyMDA3KQ==&amp;WINDOW=FIRST_POPUP&amp;HEIGHT=450&amp;WIDTH=450&amp;START_MAXIMI","ZED=FALSE&amp;VAR:CALENDAR=FIVEDAY&amp;VAR:SYMBOL=547970&amp;VAR:INDEX=0"}</definedName>
    <definedName name="NOL">'[4]Europe&amp;Asia'!$V$167</definedName>
    <definedName name="Number_of_Payments">MATCH(0.01,End_Bal,-1)+1</definedName>
    <definedName name="OperatingCashFlow">[5]Data!$CG$19:$CG$25</definedName>
    <definedName name="OperatingMargin">[6]Data!$X$11:$X$23</definedName>
    <definedName name="OperatingProfit">[6]Data!$W$11:$W$23</definedName>
    <definedName name="o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OtherFinItems">[6]Data!$AE$11:$AE$23</definedName>
    <definedName name="PayDebt">'[4]Europe&amp;Asia'!$H$24</definedName>
    <definedName name="Payment_Date">#N/A</definedName>
    <definedName name="Payment_Number">#N/A</definedName>
    <definedName name="PBV_Ye">[6]Data!$HF$11:$HF$23</definedName>
    <definedName name="PER_Ye">[6]Data!$HD$11:$HD$23</definedName>
    <definedName name="PercentOfShares1">[6]Data!$AR$2</definedName>
    <definedName name="PercentOfShares2">[6]Data!$AU$2</definedName>
    <definedName name="PercentOfShares3">[6]Data!$AX$2</definedName>
    <definedName name="PercentOfVotes1">[6]Data!$AS$2</definedName>
    <definedName name="PercentOfVotes2">[6]Data!$AV$2</definedName>
    <definedName name="PercentOfVotes3">[6]Data!$AY$2</definedName>
    <definedName name="PhoneNo">[6]Data!$AL$2</definedName>
    <definedName name="PL_Dollar_Threshold">[7]Analysis!#REF!</definedName>
    <definedName name="Preferred_1">'[4]Europe&amp;Asia'!$D$39</definedName>
    <definedName name="PretaxProfit">[6]Data!$AH$11:$AH$23</definedName>
    <definedName name="Price_Ye">[6]Data!$GT$11:$GT$23</definedName>
    <definedName name="Principal">#N/A</definedName>
    <definedName name="_xlnm.Print_Titles">[13]Cum!$A$1:$B$65536,[13]Cum!$A$1:$IV$4</definedName>
    <definedName name="ProfitBeforeDepreciation">[6]Data!$S$11:$S$23</definedName>
    <definedName name="project">[12]CoverPage!$K$21</definedName>
    <definedName name="Põlevkiviõli" localSheetId="0">#REF!</definedName>
    <definedName name="Põlevkiviõli">#REF!</definedName>
    <definedName name="PY_Cash_Dev_Dec">[7]Analysis!#REF!</definedName>
    <definedName name="PY_Cash_Div_Dec">[7]Analysis!#REF!</definedName>
    <definedName name="PY_Market_Value_of_Equity">[7]Analysis!#REF!</definedName>
    <definedName name="PY_Tangible_Net_Worth">[7]Analysis!#REF!</definedName>
    <definedName name="PY_Weighted_Average">[7]Analysis!#REF!</definedName>
    <definedName name="PY_Working_Capital">[7]Analysis!#REF!</definedName>
    <definedName name="PY2_Administration">[7]Analysis!#REF!</definedName>
    <definedName name="PY2_Cash_Dev_Dec">[7]Analysis!#REF!</definedName>
    <definedName name="PY2_Cost_of_Sales">[7]Analysis!#REF!</definedName>
    <definedName name="PY2_Depreciation">[7]Analysis!#REF!</definedName>
    <definedName name="PY2_Gross_Profit">[7]Analysis!#REF!</definedName>
    <definedName name="PY2_Inc_Bef_Tax">[7]Analysis!#REF!</definedName>
    <definedName name="PY2_Interest_Expense">[7]Analysis!#REF!</definedName>
    <definedName name="PY2_NET_PROFIT">[7]Analysis!#REF!</definedName>
    <definedName name="PY2_Net_Revenue">[7]Analysis!#REF!</definedName>
    <definedName name="PY2_Operating_Inc">[7]Analysis!#REF!</definedName>
    <definedName name="PY2_Operating_Income">[7]Analysis!#REF!</definedName>
    <definedName name="PY2_Other_Exp.">[7]Analysis!#REF!</definedName>
    <definedName name="PY2_Selling">[7]Analysis!#REF!</definedName>
    <definedName name="PY2_Tangible_Net_Worth">[7]Analysis!#REF!</definedName>
    <definedName name="PY2_Taxes">[7]Analysis!#REF!</definedName>
    <definedName name="PY2_Weighted_Average">[7]Analysis!#REF!</definedName>
    <definedName name="PY2_Working_Capital">[7]Analysis!#REF!</definedName>
    <definedName name="RepEps">[6]Data!$BO$11:$BO$23</definedName>
    <definedName name="RoCE">[6]Data!$BD$11:$BD$23</definedName>
    <definedName name="RoE">[6]Data!$BB$11:$BB$23</definedName>
    <definedName name="sdfgsdfg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sdgsg" hidden="1">{"fdsup://directions/FAT Viewer?action=UPDATE&amp;creator=factset&amp;DYN_ARGS=TRUE&amp;DOC_NAME=FAT:FQL_AUDITING_CLIENT_TEMPLATE.FAT&amp;display_string=Audit&amp;VAR:KEY=YJKTCVWVCX&amp;VAR:QUERY=RkZfRUJJVF9JQihDQUwsMjAwNykrRkZfQU1PUlRfQ0YoQ0FMLDIwMDcp&amp;WINDOW=FIRST_POPUP&amp;HEIGHT=45","0&amp;WIDTH=450&amp;START_MAXIMIZED=FALSE&amp;VAR:CALENDAR=FIVEDAY&amp;VAR:SYMBOL=454047&amp;VAR:INDEX=0"}</definedName>
    <definedName name="SEC5CLOSE">[0]!SEC5CLOSE</definedName>
    <definedName name="Sec5macro">[0]!Sec5macro</definedName>
    <definedName name="SelCurrency">[5]Data!$F$5</definedName>
    <definedName name="ShareHolder1">[6]Data!$AQ$2</definedName>
    <definedName name="ShareHolder2">[6]Data!$AT$2</definedName>
    <definedName name="ShareHolder3">[6]Data!$AW$2</definedName>
    <definedName name="ShareholdersEquity">[6]Data!$EK$11:$EK$23</definedName>
    <definedName name="ShareIssue">[5]Data!$CQ$19:$CQ$25</definedName>
    <definedName name="ShortTermInterestBearingDebt">[6]Data!$DW$11:$DW$23</definedName>
    <definedName name="slnglsn" hidden="1">{"fdsup://Directions/FactSet Auditing Viewer?action=AUDIT_VALUE&amp;DB=129&amp;ID1=548552&amp;VALUEID=01250&amp;SDATE=2008&amp;PERIODTYPE=ANN_STD&amp;window=popup_no_bar&amp;width=385&amp;height=120&amp;START_MAXIMIZED=FALSE&amp;creator=factset&amp;display_string=Audit"}</definedName>
    <definedName name="Sources">'[4]Europe&amp;Asia'!$D$126</definedName>
    <definedName name="StAs">'[4]Europe&amp;Asia'!$H$27</definedName>
    <definedName name="T.Amort">'[4]Europe&amp;Asia'!$H$16</definedName>
    <definedName name="table3new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ble6ab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x_to_Book">'[4]Europe&amp;Asia'!$H$22</definedName>
    <definedName name="TaxDeferred">[6]Data!$AM$11:$AM$23</definedName>
    <definedName name="TaxPaidPretaxProfit">[6]Data!$AK$11:$AK$23</definedName>
    <definedName name="TextRefCopyRangeCount" hidden="1">1</definedName>
    <definedName name="TotalAssets">[6]Data!$DT$11:$DT$23</definedName>
    <definedName name="TotalExpenses">[6]Data!$O$11:$O$23</definedName>
    <definedName name="TotalLiabilitiesEquity">[6]Data!$EL$11:$EL$23</definedName>
    <definedName name="TotalRevenue">[6]Data!$I$11:$I$23</definedName>
    <definedName name="tttt" hidden="1">{"fdsup://directions/FAT Viewer?action=UPDATE&amp;creator=factset&amp;DYN_ARGS=TRUE&amp;DOC_NAME=FAT:FQL_AUDITING_CLIENT_TEMPLATE.FAT&amp;display_string=Audit&amp;VAR:KEY=UZATGPSNKZ&amp;VAR:QUERY=KEZGX0NBUEVYKEFOTiwyMDEzKUBFQ0FfTUVEX0NBUEVYKDIwMTMsNDA0MDMsLCwnV0lOPTYwLFBFVj1ZJykp&amp;","WINDOW=FIRST_POPUP&amp;HEIGHT=450&amp;WIDTH=450&amp;START_MAXIMIZED=FALSE&amp;VAR:CALENDAR=FIVEDAY&amp;VAR:SYMBOL=548552&amp;VAR:INDEX=0"}</definedName>
    <definedName name="uhy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Uses">'[4]Europe&amp;Asia'!$D$137</definedName>
    <definedName name="Values_Entered">#N/A</definedName>
    <definedName name="Valuta">#REF!</definedName>
    <definedName name="Valuta1">[14]Forside!$M$7:$M$15</definedName>
    <definedName name="wrn.small.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wwww" hidden="1">{"fdsup://directions/FAT Viewer?action=UPDATE&amp;creator=factset&amp;DYN_ARGS=TRUE&amp;DOC_NAME=FAT:FQL_AUDITING_CLIENT_TEMPLATE.FAT&amp;display_string=Audit&amp;VAR:KEY=QTKPCTAVET&amp;VAR:QUERY=RkZfRUJJVF9JQihBTk4sMjAwOSkrRkZfQU1PUlRfQ0YoQU5OLDIwMDkp&amp;WINDOW=FIRST_POPUP&amp;HEIGHT=45","0&amp;WIDTH=450&amp;START_MAXIMIZED=FALSE&amp;VAR:CALENDAR=FIVEDAY&amp;VAR:SYMBOL=548552&amp;VAR:INDEX=0"}</definedName>
    <definedName name="y1rida">OFFSET(xväärtus,1,0,,)</definedName>
    <definedName name="y1ridaK">OFFSET([0]!xväärtusK,1,0,,)</definedName>
    <definedName name="y2rida">OFFSET(xväärtus,2,0,,)</definedName>
    <definedName name="y2ridaK">OFFSET([0]!xväärtusK,2,0,,)</definedName>
    <definedName name="YearHeader">[6]Data!$C$11:$C$23</definedName>
    <definedName name="Years">[8]Data!$H$1:$H$13</definedName>
    <definedName name="Yield_Ye">[6]Data!$HL$11:$HL$23</definedName>
    <definedName name="yväärtus">OFFSET(xväärtus,1,0,2,)</definedName>
    <definedName name="yväärtusK">OFFSET([0]!xväärtusK,1,0,2,)</definedName>
    <definedName name="yytulem">OFFSET(xväärtus,1,0,2,)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0" i="1" l="1"/>
  <c r="L790" i="1"/>
  <c r="M790" i="1"/>
  <c r="N790" i="1"/>
  <c r="O790" i="1" s="1"/>
  <c r="P790" i="1" s="1"/>
  <c r="Q790" i="1" s="1"/>
  <c r="R790" i="1" s="1"/>
  <c r="K793" i="1"/>
  <c r="L793" i="1"/>
  <c r="M793" i="1"/>
  <c r="N793" i="1"/>
  <c r="G1570" i="1"/>
  <c r="F1570" i="1"/>
  <c r="E1570" i="1"/>
  <c r="D1570" i="1"/>
  <c r="L1569" i="1"/>
  <c r="G1569" i="1"/>
  <c r="F1569" i="1"/>
  <c r="E1569" i="1"/>
  <c r="D1569" i="1"/>
  <c r="A1569" i="1"/>
  <c r="M1568" i="1"/>
  <c r="L1568" i="1"/>
  <c r="K1568" i="1"/>
  <c r="J1568" i="1"/>
  <c r="I1568" i="1"/>
  <c r="H1568" i="1"/>
  <c r="G1568" i="1"/>
  <c r="F1568" i="1"/>
  <c r="E1568" i="1"/>
  <c r="D1568" i="1"/>
  <c r="L1567" i="1"/>
  <c r="K1567" i="1"/>
  <c r="J1567" i="1"/>
  <c r="I1567" i="1"/>
  <c r="H1567" i="1"/>
  <c r="G1567" i="1"/>
  <c r="F1567" i="1"/>
  <c r="E1567" i="1"/>
  <c r="D1567" i="1"/>
  <c r="A1567" i="1"/>
  <c r="A1464" i="1" s="1"/>
  <c r="M1566" i="1"/>
  <c r="L1566" i="1"/>
  <c r="K1566" i="1"/>
  <c r="J1566" i="1"/>
  <c r="I1566" i="1"/>
  <c r="H1566" i="1"/>
  <c r="G1566" i="1"/>
  <c r="F1566" i="1"/>
  <c r="E1566" i="1"/>
  <c r="D1566" i="1"/>
  <c r="A1566" i="1"/>
  <c r="J1565" i="1"/>
  <c r="I1565" i="1"/>
  <c r="H1565" i="1"/>
  <c r="G1565" i="1"/>
  <c r="F1565" i="1"/>
  <c r="E1565" i="1"/>
  <c r="D1565" i="1"/>
  <c r="A1565" i="1"/>
  <c r="H1564" i="1"/>
  <c r="G1564" i="1"/>
  <c r="F1564" i="1"/>
  <c r="E1564" i="1"/>
  <c r="D1564" i="1"/>
  <c r="A1564" i="1"/>
  <c r="A1461" i="1" s="1"/>
  <c r="I1563" i="1"/>
  <c r="H1563" i="1"/>
  <c r="G1563" i="1"/>
  <c r="F1563" i="1"/>
  <c r="E1563" i="1"/>
  <c r="D1563" i="1"/>
  <c r="A1563" i="1"/>
  <c r="A1460" i="1" s="1"/>
  <c r="L1562" i="1"/>
  <c r="K1562" i="1"/>
  <c r="J1562" i="1"/>
  <c r="I1562" i="1"/>
  <c r="H1562" i="1"/>
  <c r="G1562" i="1"/>
  <c r="F1562" i="1"/>
  <c r="E1562" i="1"/>
  <c r="D1562" i="1"/>
  <c r="A1562" i="1"/>
  <c r="J1561" i="1"/>
  <c r="I1561" i="1"/>
  <c r="H1561" i="1"/>
  <c r="G1561" i="1"/>
  <c r="F1561" i="1"/>
  <c r="E1561" i="1"/>
  <c r="D1561" i="1"/>
  <c r="A1561" i="1"/>
  <c r="A1458" i="1" s="1"/>
  <c r="R1560" i="1"/>
  <c r="Q1560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A1560" i="1"/>
  <c r="A1457" i="1" s="1"/>
  <c r="H1559" i="1"/>
  <c r="G1559" i="1"/>
  <c r="F1559" i="1"/>
  <c r="E1559" i="1"/>
  <c r="D1559" i="1"/>
  <c r="A1559" i="1"/>
  <c r="A1456" i="1" s="1"/>
  <c r="R1558" i="1"/>
  <c r="Q1558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A1558" i="1"/>
  <c r="A1455" i="1" s="1"/>
  <c r="H1557" i="1"/>
  <c r="G1557" i="1"/>
  <c r="F1557" i="1"/>
  <c r="E1557" i="1"/>
  <c r="D1557" i="1"/>
  <c r="A1557" i="1"/>
  <c r="R1556" i="1"/>
  <c r="Q1556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A1556" i="1"/>
  <c r="R1555" i="1"/>
  <c r="Q1555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N1554" i="1"/>
  <c r="M1554" i="1"/>
  <c r="L1554" i="1"/>
  <c r="K1554" i="1"/>
  <c r="J1554" i="1"/>
  <c r="I1554" i="1"/>
  <c r="H1554" i="1"/>
  <c r="G1554" i="1"/>
  <c r="F1554" i="1"/>
  <c r="E1554" i="1"/>
  <c r="D1554" i="1"/>
  <c r="A1554" i="1"/>
  <c r="R1553" i="1"/>
  <c r="Q1553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A1553" i="1"/>
  <c r="R1552" i="1"/>
  <c r="Q1552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A1552" i="1"/>
  <c r="I1551" i="1"/>
  <c r="H1551" i="1"/>
  <c r="G1551" i="1"/>
  <c r="F1551" i="1"/>
  <c r="E1551" i="1"/>
  <c r="D1551" i="1"/>
  <c r="A1551" i="1"/>
  <c r="A1448" i="1" s="1"/>
  <c r="I1550" i="1"/>
  <c r="H1550" i="1"/>
  <c r="G1550" i="1"/>
  <c r="F1550" i="1"/>
  <c r="E1550" i="1"/>
  <c r="D1550" i="1"/>
  <c r="A1550" i="1"/>
  <c r="J1549" i="1"/>
  <c r="I1549" i="1"/>
  <c r="H1549" i="1"/>
  <c r="G1549" i="1"/>
  <c r="F1549" i="1"/>
  <c r="E1549" i="1"/>
  <c r="D1549" i="1"/>
  <c r="A1549" i="1"/>
  <c r="H1548" i="1"/>
  <c r="G1548" i="1"/>
  <c r="F1548" i="1"/>
  <c r="E1548" i="1"/>
  <c r="D1548" i="1"/>
  <c r="A1548" i="1"/>
  <c r="R1547" i="1"/>
  <c r="Q1547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A1547" i="1"/>
  <c r="N1546" i="1"/>
  <c r="M1546" i="1"/>
  <c r="L1546" i="1"/>
  <c r="K1546" i="1"/>
  <c r="J1546" i="1"/>
  <c r="I1546" i="1"/>
  <c r="H1546" i="1"/>
  <c r="G1546" i="1"/>
  <c r="F1546" i="1"/>
  <c r="E1546" i="1"/>
  <c r="D1546" i="1"/>
  <c r="A1546" i="1"/>
  <c r="A1443" i="1" s="1"/>
  <c r="J1545" i="1"/>
  <c r="I1545" i="1"/>
  <c r="H1545" i="1"/>
  <c r="G1545" i="1"/>
  <c r="F1545" i="1"/>
  <c r="E1545" i="1"/>
  <c r="D1545" i="1"/>
  <c r="R1544" i="1"/>
  <c r="Q1544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A1544" i="1"/>
  <c r="R1543" i="1"/>
  <c r="Q1543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A1543" i="1"/>
  <c r="I1542" i="1"/>
  <c r="H1542" i="1"/>
  <c r="G1542" i="1"/>
  <c r="F1542" i="1"/>
  <c r="E1542" i="1"/>
  <c r="D1542" i="1"/>
  <c r="A1542" i="1"/>
  <c r="R1541" i="1"/>
  <c r="Q1541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A1541" i="1"/>
  <c r="K1540" i="1"/>
  <c r="J1540" i="1"/>
  <c r="I1540" i="1"/>
  <c r="H1540" i="1"/>
  <c r="G1540" i="1"/>
  <c r="F1540" i="1"/>
  <c r="E1540" i="1"/>
  <c r="D1540" i="1"/>
  <c r="A1540" i="1"/>
  <c r="J1539" i="1"/>
  <c r="I1539" i="1"/>
  <c r="H1539" i="1"/>
  <c r="G1539" i="1"/>
  <c r="F1539" i="1"/>
  <c r="E1539" i="1"/>
  <c r="D1539" i="1"/>
  <c r="A1539" i="1"/>
  <c r="A1436" i="1" s="1"/>
  <c r="R1538" i="1"/>
  <c r="Q1538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A1538" i="1"/>
  <c r="A1435" i="1" s="1"/>
  <c r="R1537" i="1"/>
  <c r="Q1537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A1537" i="1"/>
  <c r="A1434" i="1" s="1"/>
  <c r="R1536" i="1"/>
  <c r="Q1536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A1536" i="1"/>
  <c r="A1433" i="1" s="1"/>
  <c r="F1535" i="1"/>
  <c r="E1535" i="1"/>
  <c r="D1535" i="1"/>
  <c r="A1535" i="1"/>
  <c r="L1534" i="1"/>
  <c r="K1534" i="1"/>
  <c r="J1534" i="1"/>
  <c r="I1534" i="1"/>
  <c r="H1534" i="1"/>
  <c r="G1534" i="1"/>
  <c r="F1534" i="1"/>
  <c r="E1534" i="1"/>
  <c r="D1534" i="1"/>
  <c r="A1534" i="1"/>
  <c r="J1533" i="1"/>
  <c r="I1533" i="1"/>
  <c r="H1533" i="1"/>
  <c r="G1533" i="1"/>
  <c r="F1533" i="1"/>
  <c r="E1533" i="1"/>
  <c r="D1533" i="1"/>
  <c r="A1533" i="1"/>
  <c r="K1532" i="1"/>
  <c r="J1532" i="1"/>
  <c r="I1532" i="1"/>
  <c r="H1532" i="1"/>
  <c r="G1532" i="1"/>
  <c r="F1532" i="1"/>
  <c r="E1532" i="1"/>
  <c r="D1532" i="1"/>
  <c r="A1532" i="1"/>
  <c r="J1531" i="1"/>
  <c r="I1531" i="1"/>
  <c r="H1531" i="1"/>
  <c r="G1531" i="1"/>
  <c r="F1531" i="1"/>
  <c r="E1531" i="1"/>
  <c r="D1531" i="1"/>
  <c r="A1531" i="1"/>
  <c r="R1530" i="1"/>
  <c r="Q1530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A1530" i="1"/>
  <c r="R1529" i="1"/>
  <c r="Q1529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A1529" i="1"/>
  <c r="I1528" i="1"/>
  <c r="H1528" i="1"/>
  <c r="G1528" i="1"/>
  <c r="F1528" i="1"/>
  <c r="E1528" i="1"/>
  <c r="D1528" i="1"/>
  <c r="A1528" i="1"/>
  <c r="J1527" i="1"/>
  <c r="I1527" i="1"/>
  <c r="H1527" i="1"/>
  <c r="G1527" i="1"/>
  <c r="F1527" i="1"/>
  <c r="E1527" i="1"/>
  <c r="D1527" i="1"/>
  <c r="A1527" i="1"/>
  <c r="J1526" i="1"/>
  <c r="I1526" i="1"/>
  <c r="H1526" i="1"/>
  <c r="G1526" i="1"/>
  <c r="F1526" i="1"/>
  <c r="E1526" i="1"/>
  <c r="D1526" i="1"/>
  <c r="A1526" i="1"/>
  <c r="H1525" i="1"/>
  <c r="G1525" i="1"/>
  <c r="F1525" i="1"/>
  <c r="E1525" i="1"/>
  <c r="D1525" i="1"/>
  <c r="A1525" i="1"/>
  <c r="J1524" i="1"/>
  <c r="I1524" i="1"/>
  <c r="H1524" i="1"/>
  <c r="G1524" i="1"/>
  <c r="F1524" i="1"/>
  <c r="E1524" i="1"/>
  <c r="D1524" i="1"/>
  <c r="A1524" i="1"/>
  <c r="L1523" i="1"/>
  <c r="K1523" i="1"/>
  <c r="J1523" i="1"/>
  <c r="I1523" i="1"/>
  <c r="H1523" i="1"/>
  <c r="G1523" i="1"/>
  <c r="F1523" i="1"/>
  <c r="E1523" i="1"/>
  <c r="D1523" i="1"/>
  <c r="A1523" i="1"/>
  <c r="Q1522" i="1"/>
  <c r="P1522" i="1"/>
  <c r="O1522" i="1"/>
  <c r="K1522" i="1"/>
  <c r="J1522" i="1"/>
  <c r="I1522" i="1"/>
  <c r="H1522" i="1"/>
  <c r="G1522" i="1"/>
  <c r="F1522" i="1"/>
  <c r="E1522" i="1"/>
  <c r="D1522" i="1"/>
  <c r="A1522" i="1"/>
  <c r="M1521" i="1"/>
  <c r="L1521" i="1"/>
  <c r="K1521" i="1"/>
  <c r="J1521" i="1"/>
  <c r="I1521" i="1"/>
  <c r="H1521" i="1"/>
  <c r="G1521" i="1"/>
  <c r="F1521" i="1"/>
  <c r="E1521" i="1"/>
  <c r="D1521" i="1"/>
  <c r="K1520" i="1"/>
  <c r="J1520" i="1"/>
  <c r="I1520" i="1"/>
  <c r="H1520" i="1"/>
  <c r="G1520" i="1"/>
  <c r="F1520" i="1"/>
  <c r="E1520" i="1"/>
  <c r="D1520" i="1"/>
  <c r="A1520" i="1"/>
  <c r="K1519" i="1"/>
  <c r="J1519" i="1"/>
  <c r="I1519" i="1"/>
  <c r="H1519" i="1"/>
  <c r="G1519" i="1"/>
  <c r="F1519" i="1"/>
  <c r="E1519" i="1"/>
  <c r="D1519" i="1"/>
  <c r="A1519" i="1"/>
  <c r="K1518" i="1"/>
  <c r="J1518" i="1"/>
  <c r="I1518" i="1"/>
  <c r="H1518" i="1"/>
  <c r="G1518" i="1"/>
  <c r="F1518" i="1"/>
  <c r="E1518" i="1"/>
  <c r="D1518" i="1"/>
  <c r="A1518" i="1"/>
  <c r="K1517" i="1"/>
  <c r="J1517" i="1"/>
  <c r="I1517" i="1"/>
  <c r="H1517" i="1"/>
  <c r="G1517" i="1"/>
  <c r="F1517" i="1"/>
  <c r="E1517" i="1"/>
  <c r="D1517" i="1"/>
  <c r="A1517" i="1"/>
  <c r="A1414" i="1" s="1"/>
  <c r="N1516" i="1"/>
  <c r="M1516" i="1"/>
  <c r="L1516" i="1"/>
  <c r="K1516" i="1"/>
  <c r="J1516" i="1"/>
  <c r="I1516" i="1"/>
  <c r="H1516" i="1"/>
  <c r="G1516" i="1"/>
  <c r="F1516" i="1"/>
  <c r="E1516" i="1"/>
  <c r="D1516" i="1"/>
  <c r="A1516" i="1"/>
  <c r="K1515" i="1"/>
  <c r="J1515" i="1"/>
  <c r="I1515" i="1"/>
  <c r="H1515" i="1"/>
  <c r="G1515" i="1"/>
  <c r="F1515" i="1"/>
  <c r="E1515" i="1"/>
  <c r="D1515" i="1"/>
  <c r="A1515" i="1"/>
  <c r="I1514" i="1"/>
  <c r="H1514" i="1"/>
  <c r="G1514" i="1"/>
  <c r="F1514" i="1"/>
  <c r="E1514" i="1"/>
  <c r="D1514" i="1"/>
  <c r="A1514" i="1"/>
  <c r="G1513" i="1"/>
  <c r="F1513" i="1"/>
  <c r="E1513" i="1"/>
  <c r="D1513" i="1"/>
  <c r="A1513" i="1"/>
  <c r="A1410" i="1" s="1"/>
  <c r="R1512" i="1"/>
  <c r="Q1512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A1512" i="1"/>
  <c r="A1409" i="1" s="1"/>
  <c r="J1511" i="1"/>
  <c r="I1511" i="1"/>
  <c r="D1511" i="1"/>
  <c r="A1511" i="1"/>
  <c r="R1510" i="1"/>
  <c r="Q1510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A1510" i="1"/>
  <c r="R1509" i="1"/>
  <c r="Q1509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A1509" i="1"/>
  <c r="K1508" i="1"/>
  <c r="J1508" i="1"/>
  <c r="I1508" i="1"/>
  <c r="H1508" i="1"/>
  <c r="G1508" i="1"/>
  <c r="F1508" i="1"/>
  <c r="E1508" i="1"/>
  <c r="D1508" i="1"/>
  <c r="A1508" i="1"/>
  <c r="I1507" i="1"/>
  <c r="H1507" i="1"/>
  <c r="G1507" i="1"/>
  <c r="F1507" i="1"/>
  <c r="E1507" i="1"/>
  <c r="D1507" i="1"/>
  <c r="A1507" i="1"/>
  <c r="R1506" i="1"/>
  <c r="Q1506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A1506" i="1"/>
  <c r="N1505" i="1"/>
  <c r="M1505" i="1"/>
  <c r="L1505" i="1"/>
  <c r="K1505" i="1"/>
  <c r="J1505" i="1"/>
  <c r="I1505" i="1"/>
  <c r="H1505" i="1"/>
  <c r="G1505" i="1"/>
  <c r="F1505" i="1"/>
  <c r="E1505" i="1"/>
  <c r="D1505" i="1"/>
  <c r="A1505" i="1"/>
  <c r="A1402" i="1" s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A1504" i="1"/>
  <c r="N1503" i="1"/>
  <c r="M1503" i="1"/>
  <c r="L1503" i="1"/>
  <c r="K1503" i="1"/>
  <c r="J1503" i="1"/>
  <c r="I1503" i="1"/>
  <c r="H1503" i="1"/>
  <c r="G1503" i="1"/>
  <c r="F1503" i="1"/>
  <c r="E1503" i="1"/>
  <c r="D1503" i="1"/>
  <c r="A1503" i="1"/>
  <c r="K1502" i="1"/>
  <c r="J1502" i="1"/>
  <c r="I1502" i="1"/>
  <c r="H1502" i="1"/>
  <c r="G1502" i="1"/>
  <c r="F1502" i="1"/>
  <c r="E1502" i="1"/>
  <c r="D1502" i="1"/>
  <c r="A1502" i="1"/>
  <c r="R1501" i="1"/>
  <c r="Q1501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A1501" i="1"/>
  <c r="G1500" i="1"/>
  <c r="F1500" i="1"/>
  <c r="E1500" i="1"/>
  <c r="D1500" i="1"/>
  <c r="A1500" i="1"/>
  <c r="R1499" i="1"/>
  <c r="Q1499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A1499" i="1"/>
  <c r="R1498" i="1"/>
  <c r="Q1498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A1498" i="1"/>
  <c r="R1497" i="1"/>
  <c r="Q1497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A1497" i="1"/>
  <c r="R1496" i="1"/>
  <c r="Q1496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A1496" i="1"/>
  <c r="L1495" i="1"/>
  <c r="K1495" i="1"/>
  <c r="J1495" i="1"/>
  <c r="I1495" i="1"/>
  <c r="H1495" i="1"/>
  <c r="G1495" i="1"/>
  <c r="F1495" i="1"/>
  <c r="E1495" i="1"/>
  <c r="D1495" i="1"/>
  <c r="A1495" i="1"/>
  <c r="I1494" i="1"/>
  <c r="H1494" i="1"/>
  <c r="G1494" i="1"/>
  <c r="F1494" i="1"/>
  <c r="E1494" i="1"/>
  <c r="D1494" i="1"/>
  <c r="A1494" i="1"/>
  <c r="K1493" i="1"/>
  <c r="H1493" i="1"/>
  <c r="G1493" i="1"/>
  <c r="F1493" i="1"/>
  <c r="E1493" i="1"/>
  <c r="D1493" i="1"/>
  <c r="A1493" i="1"/>
  <c r="A1390" i="1" s="1"/>
  <c r="J1492" i="1"/>
  <c r="H1492" i="1"/>
  <c r="G1492" i="1"/>
  <c r="F1492" i="1"/>
  <c r="E1492" i="1"/>
  <c r="D1492" i="1"/>
  <c r="A1492" i="1"/>
  <c r="J1491" i="1"/>
  <c r="I1491" i="1"/>
  <c r="H1491" i="1"/>
  <c r="G1491" i="1"/>
  <c r="F1491" i="1"/>
  <c r="E1491" i="1"/>
  <c r="D1491" i="1"/>
  <c r="A1491" i="1"/>
  <c r="A1388" i="1" s="1"/>
  <c r="G1490" i="1"/>
  <c r="F1490" i="1"/>
  <c r="E1490" i="1"/>
  <c r="D1490" i="1"/>
  <c r="A1490" i="1"/>
  <c r="L1489" i="1"/>
  <c r="K1489" i="1"/>
  <c r="J1489" i="1"/>
  <c r="I1489" i="1"/>
  <c r="H1489" i="1"/>
  <c r="G1489" i="1"/>
  <c r="F1489" i="1"/>
  <c r="E1489" i="1"/>
  <c r="D1489" i="1"/>
  <c r="A1489" i="1"/>
  <c r="J1488" i="1"/>
  <c r="I1488" i="1"/>
  <c r="H1488" i="1"/>
  <c r="G1488" i="1"/>
  <c r="F1488" i="1"/>
  <c r="E1488" i="1"/>
  <c r="D1488" i="1"/>
  <c r="A1488" i="1"/>
  <c r="J1487" i="1"/>
  <c r="I1487" i="1"/>
  <c r="H1487" i="1"/>
  <c r="G1487" i="1"/>
  <c r="F1487" i="1"/>
  <c r="E1487" i="1"/>
  <c r="D1487" i="1"/>
  <c r="A1487" i="1"/>
  <c r="I1486" i="1"/>
  <c r="H1486" i="1"/>
  <c r="G1486" i="1"/>
  <c r="F1486" i="1"/>
  <c r="E1486" i="1"/>
  <c r="D1486" i="1"/>
  <c r="A1486" i="1"/>
  <c r="A1383" i="1" s="1"/>
  <c r="K1485" i="1"/>
  <c r="J1485" i="1"/>
  <c r="I1485" i="1"/>
  <c r="H1485" i="1"/>
  <c r="G1485" i="1"/>
  <c r="F1485" i="1"/>
  <c r="E1485" i="1"/>
  <c r="D1485" i="1"/>
  <c r="A1485" i="1"/>
  <c r="D1484" i="1"/>
  <c r="A1484" i="1"/>
  <c r="A1381" i="1" s="1"/>
  <c r="D1483" i="1"/>
  <c r="A1483" i="1"/>
  <c r="L1482" i="1"/>
  <c r="K1482" i="1"/>
  <c r="J1482" i="1"/>
  <c r="D1482" i="1"/>
  <c r="A1482" i="1"/>
  <c r="J1481" i="1"/>
  <c r="D1481" i="1"/>
  <c r="A1481" i="1"/>
  <c r="K1480" i="1"/>
  <c r="J1480" i="1"/>
  <c r="D1480" i="1"/>
  <c r="A1480" i="1"/>
  <c r="D1479" i="1"/>
  <c r="A1479" i="1"/>
  <c r="A1376" i="1" s="1"/>
  <c r="D1478" i="1"/>
  <c r="A1478" i="1"/>
  <c r="D1477" i="1"/>
  <c r="A1477" i="1"/>
  <c r="D1476" i="1"/>
  <c r="A1476" i="1"/>
  <c r="A1373" i="1" s="1"/>
  <c r="I1475" i="1"/>
  <c r="D1475" i="1"/>
  <c r="A1475" i="1"/>
  <c r="L1474" i="1"/>
  <c r="D1474" i="1"/>
  <c r="A1474" i="1"/>
  <c r="D1473" i="1"/>
  <c r="A1473" i="1"/>
  <c r="A1370" i="1" s="1"/>
  <c r="D1472" i="1"/>
  <c r="A1472" i="1"/>
  <c r="A1369" i="1" s="1"/>
  <c r="D1471" i="1"/>
  <c r="A1471" i="1"/>
  <c r="J1470" i="1"/>
  <c r="I1470" i="1"/>
  <c r="H1470" i="1"/>
  <c r="D1470" i="1"/>
  <c r="A1470" i="1"/>
  <c r="R1467" i="1"/>
  <c r="Q1467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A1467" i="1"/>
  <c r="R1466" i="1"/>
  <c r="Q1466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A1466" i="1"/>
  <c r="R1465" i="1"/>
  <c r="Q1465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A1465" i="1"/>
  <c r="R1464" i="1"/>
  <c r="Q1464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R1463" i="1"/>
  <c r="Q1463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A1463" i="1"/>
  <c r="R1462" i="1"/>
  <c r="Q1462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A1462" i="1"/>
  <c r="R1461" i="1"/>
  <c r="Q1461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R1460" i="1"/>
  <c r="Q1460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R1459" i="1"/>
  <c r="Q1459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A1459" i="1"/>
  <c r="R1458" i="1"/>
  <c r="Q1458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R1457" i="1"/>
  <c r="Q1457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R1456" i="1"/>
  <c r="Q1456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R1455" i="1"/>
  <c r="Q1455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R1454" i="1"/>
  <c r="Q1454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A1454" i="1"/>
  <c r="R1453" i="1"/>
  <c r="Q1453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A1453" i="1"/>
  <c r="R1452" i="1"/>
  <c r="Q1452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A1452" i="1"/>
  <c r="R1451" i="1"/>
  <c r="Q1451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A1451" i="1"/>
  <c r="R1450" i="1"/>
  <c r="Q1450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A1450" i="1"/>
  <c r="R1449" i="1"/>
  <c r="Q1449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A1449" i="1"/>
  <c r="R1448" i="1"/>
  <c r="Q1448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R1447" i="1"/>
  <c r="Q1447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A1447" i="1"/>
  <c r="R1446" i="1"/>
  <c r="Q1446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A1446" i="1"/>
  <c r="R1445" i="1"/>
  <c r="Q1445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A1445" i="1"/>
  <c r="R1444" i="1"/>
  <c r="Q1444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A1444" i="1"/>
  <c r="R1443" i="1"/>
  <c r="Q1443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R1442" i="1"/>
  <c r="Q1442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R1441" i="1"/>
  <c r="Q1441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A1441" i="1"/>
  <c r="R1440" i="1"/>
  <c r="Q1440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A1440" i="1"/>
  <c r="J1439" i="1"/>
  <c r="I1439" i="1"/>
  <c r="H1439" i="1"/>
  <c r="G1439" i="1"/>
  <c r="F1439" i="1"/>
  <c r="E1439" i="1"/>
  <c r="D1439" i="1"/>
  <c r="A1439" i="1"/>
  <c r="R1438" i="1"/>
  <c r="Q1438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A1438" i="1"/>
  <c r="R1437" i="1"/>
  <c r="Q1437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A1437" i="1"/>
  <c r="R1436" i="1"/>
  <c r="Q1436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R1435" i="1"/>
  <c r="Q1435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R1434" i="1"/>
  <c r="Q1434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R1433" i="1"/>
  <c r="Q1433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R1432" i="1"/>
  <c r="Q1432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A1432" i="1"/>
  <c r="R1431" i="1"/>
  <c r="Q1431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A1431" i="1"/>
  <c r="R1430" i="1"/>
  <c r="Q1430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A1430" i="1"/>
  <c r="R1429" i="1"/>
  <c r="Q1429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A1429" i="1"/>
  <c r="R1428" i="1"/>
  <c r="Q1428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A1428" i="1"/>
  <c r="R1427" i="1"/>
  <c r="Q1427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A1427" i="1"/>
  <c r="R1426" i="1"/>
  <c r="Q1426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A1426" i="1"/>
  <c r="R1425" i="1"/>
  <c r="Q1425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A1425" i="1"/>
  <c r="R1424" i="1"/>
  <c r="Q1424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A1424" i="1"/>
  <c r="R1423" i="1"/>
  <c r="Q1423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A1423" i="1"/>
  <c r="R1422" i="1"/>
  <c r="Q1422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A1422" i="1"/>
  <c r="R1421" i="1"/>
  <c r="Q1421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A1421" i="1"/>
  <c r="R1420" i="1"/>
  <c r="Q1420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A1420" i="1"/>
  <c r="R1419" i="1"/>
  <c r="Q1419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A1419" i="1"/>
  <c r="R1418" i="1"/>
  <c r="Q1418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A1418" i="1"/>
  <c r="J1417" i="1"/>
  <c r="I1417" i="1"/>
  <c r="H1417" i="1"/>
  <c r="G1417" i="1"/>
  <c r="F1417" i="1"/>
  <c r="E1417" i="1"/>
  <c r="D1417" i="1"/>
  <c r="A1417" i="1"/>
  <c r="J1416" i="1"/>
  <c r="I1416" i="1"/>
  <c r="H1416" i="1"/>
  <c r="G1416" i="1"/>
  <c r="F1416" i="1"/>
  <c r="E1416" i="1"/>
  <c r="D1416" i="1"/>
  <c r="A1416" i="1"/>
  <c r="J1415" i="1"/>
  <c r="I1415" i="1"/>
  <c r="H1415" i="1"/>
  <c r="G1415" i="1"/>
  <c r="F1415" i="1"/>
  <c r="E1415" i="1"/>
  <c r="D1415" i="1"/>
  <c r="A1415" i="1"/>
  <c r="J1414" i="1"/>
  <c r="I1414" i="1"/>
  <c r="H1414" i="1"/>
  <c r="G1414" i="1"/>
  <c r="F1414" i="1"/>
  <c r="E1414" i="1"/>
  <c r="D1414" i="1"/>
  <c r="R1413" i="1"/>
  <c r="Q1413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A1413" i="1"/>
  <c r="R1412" i="1"/>
  <c r="Q1412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A1412" i="1"/>
  <c r="R1411" i="1"/>
  <c r="Q1411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A1411" i="1"/>
  <c r="R1410" i="1"/>
  <c r="Q1410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R1409" i="1"/>
  <c r="Q1409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R1408" i="1"/>
  <c r="Q1408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A1408" i="1"/>
  <c r="R1407" i="1"/>
  <c r="Q1407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A1407" i="1"/>
  <c r="R1406" i="1"/>
  <c r="Q1406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A1406" i="1"/>
  <c r="R1405" i="1"/>
  <c r="Q1405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A1405" i="1"/>
  <c r="R1404" i="1"/>
  <c r="Q1404" i="1"/>
  <c r="P1404" i="1"/>
  <c r="O1404" i="1"/>
  <c r="N1404" i="1"/>
  <c r="E1404" i="1"/>
  <c r="D1404" i="1"/>
  <c r="A1404" i="1"/>
  <c r="R1403" i="1"/>
  <c r="Q1403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A1403" i="1"/>
  <c r="R1402" i="1"/>
  <c r="Q1402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R1401" i="1"/>
  <c r="Q1401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A1401" i="1"/>
  <c r="R1400" i="1"/>
  <c r="Q1400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A1400" i="1"/>
  <c r="R1399" i="1"/>
  <c r="Q1399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A1399" i="1"/>
  <c r="R1398" i="1"/>
  <c r="Q1398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A1398" i="1"/>
  <c r="R1397" i="1"/>
  <c r="Q1397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A1397" i="1"/>
  <c r="R1396" i="1"/>
  <c r="Q1396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A1396" i="1"/>
  <c r="R1395" i="1"/>
  <c r="Q1395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A1395" i="1"/>
  <c r="R1394" i="1"/>
  <c r="Q1394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A1394" i="1"/>
  <c r="R1393" i="1"/>
  <c r="Q1393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A1393" i="1"/>
  <c r="R1392" i="1"/>
  <c r="Q1392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A1392" i="1"/>
  <c r="H1391" i="1"/>
  <c r="G1391" i="1"/>
  <c r="F1391" i="1"/>
  <c r="E1391" i="1"/>
  <c r="D1391" i="1"/>
  <c r="A1391" i="1"/>
  <c r="H1390" i="1"/>
  <c r="G1390" i="1"/>
  <c r="F1390" i="1"/>
  <c r="E1390" i="1"/>
  <c r="D1390" i="1"/>
  <c r="H1389" i="1"/>
  <c r="G1389" i="1"/>
  <c r="F1389" i="1"/>
  <c r="E1389" i="1"/>
  <c r="D1389" i="1"/>
  <c r="A1389" i="1"/>
  <c r="R1388" i="1"/>
  <c r="Q1388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R1387" i="1"/>
  <c r="Q1387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A1387" i="1"/>
  <c r="R1386" i="1"/>
  <c r="Q1386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A1386" i="1"/>
  <c r="R1385" i="1"/>
  <c r="Q1385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A1385" i="1"/>
  <c r="R1384" i="1"/>
  <c r="Q1384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A1384" i="1"/>
  <c r="I1383" i="1"/>
  <c r="H1383" i="1"/>
  <c r="G1383" i="1"/>
  <c r="F1383" i="1"/>
  <c r="E1383" i="1"/>
  <c r="D1383" i="1"/>
  <c r="K1382" i="1"/>
  <c r="J1382" i="1"/>
  <c r="I1382" i="1"/>
  <c r="H1382" i="1"/>
  <c r="G1382" i="1"/>
  <c r="F1382" i="1"/>
  <c r="E1382" i="1"/>
  <c r="D1382" i="1"/>
  <c r="A1382" i="1"/>
  <c r="A1380" i="1"/>
  <c r="A1379" i="1"/>
  <c r="A1378" i="1"/>
  <c r="A1377" i="1"/>
  <c r="A1375" i="1"/>
  <c r="A1374" i="1"/>
  <c r="A1372" i="1"/>
  <c r="A1371" i="1"/>
  <c r="A1368" i="1"/>
  <c r="A1367" i="1"/>
  <c r="R1360" i="1"/>
  <c r="Q1360" i="1"/>
  <c r="O1360" i="1"/>
  <c r="D1360" i="1"/>
  <c r="R1353" i="1"/>
  <c r="Q1353" i="1"/>
  <c r="P1353" i="1"/>
  <c r="P1360" i="1" s="1"/>
  <c r="O1353" i="1"/>
  <c r="N1353" i="1"/>
  <c r="N1360" i="1" s="1"/>
  <c r="M1353" i="1"/>
  <c r="M1360" i="1" s="1"/>
  <c r="L1353" i="1"/>
  <c r="L1360" i="1" s="1"/>
  <c r="K1353" i="1"/>
  <c r="K1360" i="1" s="1"/>
  <c r="J1353" i="1"/>
  <c r="J1360" i="1" s="1"/>
  <c r="I1353" i="1"/>
  <c r="I1360" i="1" s="1"/>
  <c r="H1353" i="1"/>
  <c r="H1360" i="1" s="1"/>
  <c r="G1353" i="1"/>
  <c r="G1360" i="1" s="1"/>
  <c r="F1353" i="1"/>
  <c r="F1360" i="1" s="1"/>
  <c r="E1353" i="1"/>
  <c r="E1360" i="1" s="1"/>
  <c r="D1353" i="1"/>
  <c r="K1347" i="1"/>
  <c r="L1347" i="1" s="1"/>
  <c r="H1347" i="1"/>
  <c r="I1347" i="1" s="1"/>
  <c r="J1347" i="1" s="1"/>
  <c r="G1347" i="1"/>
  <c r="R1346" i="1"/>
  <c r="Q1346" i="1"/>
  <c r="P1346" i="1"/>
  <c r="O1346" i="1"/>
  <c r="N1346" i="1"/>
  <c r="M1346" i="1"/>
  <c r="L1346" i="1"/>
  <c r="K1346" i="1"/>
  <c r="K1345" i="1" s="1"/>
  <c r="J1346" i="1"/>
  <c r="I1346" i="1"/>
  <c r="I1345" i="1" s="1"/>
  <c r="H1346" i="1"/>
  <c r="H1345" i="1" s="1"/>
  <c r="G1346" i="1"/>
  <c r="G1345" i="1" s="1"/>
  <c r="G1343" i="1" s="1"/>
  <c r="G1342" i="1" s="1"/>
  <c r="H1344" i="1"/>
  <c r="H1570" i="1" s="1"/>
  <c r="H1337" i="1"/>
  <c r="I1337" i="1" s="1"/>
  <c r="I1336" i="1"/>
  <c r="J1336" i="1" s="1"/>
  <c r="K1336" i="1" s="1"/>
  <c r="L1336" i="1" s="1"/>
  <c r="M1336" i="1" s="1"/>
  <c r="N1336" i="1" s="1"/>
  <c r="O1336" i="1" s="1"/>
  <c r="P1336" i="1" s="1"/>
  <c r="Q1336" i="1" s="1"/>
  <c r="R1336" i="1" s="1"/>
  <c r="H1334" i="1"/>
  <c r="I1334" i="1" s="1"/>
  <c r="J1334" i="1" s="1"/>
  <c r="K1334" i="1" s="1"/>
  <c r="L1334" i="1" s="1"/>
  <c r="M1334" i="1" s="1"/>
  <c r="N1334" i="1" s="1"/>
  <c r="O1334" i="1" s="1"/>
  <c r="P1334" i="1" s="1"/>
  <c r="Q1334" i="1" s="1"/>
  <c r="R1334" i="1" s="1"/>
  <c r="M1331" i="1"/>
  <c r="M1569" i="1" s="1"/>
  <c r="H1331" i="1"/>
  <c r="H1569" i="1" s="1"/>
  <c r="M1324" i="1"/>
  <c r="M1320" i="1" s="1"/>
  <c r="M1319" i="1" s="1"/>
  <c r="M1317" i="1" s="1"/>
  <c r="M1316" i="1" s="1"/>
  <c r="F1323" i="1"/>
  <c r="G1323" i="1" s="1"/>
  <c r="H1323" i="1" s="1"/>
  <c r="I1323" i="1" s="1"/>
  <c r="J1323" i="1" s="1"/>
  <c r="K1323" i="1" s="1"/>
  <c r="L1323" i="1" s="1"/>
  <c r="M1323" i="1" s="1"/>
  <c r="N1323" i="1" s="1"/>
  <c r="O1323" i="1" s="1"/>
  <c r="P1323" i="1" s="1"/>
  <c r="Q1323" i="1" s="1"/>
  <c r="R1323" i="1" s="1"/>
  <c r="M1321" i="1"/>
  <c r="N1321" i="1" s="1"/>
  <c r="O1321" i="1" s="1"/>
  <c r="P1321" i="1" s="1"/>
  <c r="Q1321" i="1" s="1"/>
  <c r="R1321" i="1" s="1"/>
  <c r="O1318" i="1"/>
  <c r="O1568" i="1" s="1"/>
  <c r="N1318" i="1"/>
  <c r="N1568" i="1" s="1"/>
  <c r="K1311" i="1"/>
  <c r="K1312" i="1" s="1"/>
  <c r="L1310" i="1"/>
  <c r="M1310" i="1" s="1"/>
  <c r="N1310" i="1" s="1"/>
  <c r="O1310" i="1" s="1"/>
  <c r="P1310" i="1" s="1"/>
  <c r="Q1310" i="1" s="1"/>
  <c r="R1310" i="1" s="1"/>
  <c r="K1308" i="1"/>
  <c r="L1308" i="1" s="1"/>
  <c r="M1308" i="1" s="1"/>
  <c r="N1308" i="1" s="1"/>
  <c r="O1308" i="1" s="1"/>
  <c r="P1308" i="1" s="1"/>
  <c r="Q1308" i="1" s="1"/>
  <c r="R1308" i="1" s="1"/>
  <c r="N1305" i="1"/>
  <c r="N1567" i="1" s="1"/>
  <c r="M1305" i="1"/>
  <c r="M1567" i="1" s="1"/>
  <c r="M1298" i="1"/>
  <c r="M1294" i="1" s="1"/>
  <c r="M1293" i="1" s="1"/>
  <c r="M1291" i="1" s="1"/>
  <c r="M1290" i="1" s="1"/>
  <c r="N1297" i="1"/>
  <c r="O1297" i="1" s="1"/>
  <c r="P1297" i="1" s="1"/>
  <c r="Q1297" i="1" s="1"/>
  <c r="R1297" i="1" s="1"/>
  <c r="M1295" i="1"/>
  <c r="N1295" i="1" s="1"/>
  <c r="O1295" i="1" s="1"/>
  <c r="P1295" i="1" s="1"/>
  <c r="Q1295" i="1" s="1"/>
  <c r="R1295" i="1" s="1"/>
  <c r="N1292" i="1"/>
  <c r="N1566" i="1" s="1"/>
  <c r="E1285" i="1"/>
  <c r="E1286" i="1" s="1"/>
  <c r="F1284" i="1"/>
  <c r="G1284" i="1" s="1"/>
  <c r="H1284" i="1" s="1"/>
  <c r="I1284" i="1" s="1"/>
  <c r="J1284" i="1" s="1"/>
  <c r="K1284" i="1" s="1"/>
  <c r="L1284" i="1" s="1"/>
  <c r="M1284" i="1" s="1"/>
  <c r="N1284" i="1" s="1"/>
  <c r="O1284" i="1" s="1"/>
  <c r="P1284" i="1" s="1"/>
  <c r="Q1284" i="1" s="1"/>
  <c r="R1284" i="1" s="1"/>
  <c r="J1282" i="1"/>
  <c r="K1282" i="1" s="1"/>
  <c r="L1282" i="1" s="1"/>
  <c r="M1282" i="1" s="1"/>
  <c r="N1282" i="1" s="1"/>
  <c r="O1282" i="1" s="1"/>
  <c r="P1282" i="1" s="1"/>
  <c r="Q1282" i="1" s="1"/>
  <c r="R1282" i="1" s="1"/>
  <c r="K1279" i="1"/>
  <c r="K1565" i="1" s="1"/>
  <c r="H1272" i="1"/>
  <c r="I1272" i="1" s="1"/>
  <c r="I1271" i="1"/>
  <c r="J1271" i="1" s="1"/>
  <c r="K1271" i="1" s="1"/>
  <c r="L1271" i="1" s="1"/>
  <c r="M1271" i="1" s="1"/>
  <c r="N1271" i="1" s="1"/>
  <c r="O1271" i="1" s="1"/>
  <c r="P1271" i="1" s="1"/>
  <c r="Q1271" i="1" s="1"/>
  <c r="R1271" i="1" s="1"/>
  <c r="H1269" i="1"/>
  <c r="I1269" i="1" s="1"/>
  <c r="J1269" i="1" s="1"/>
  <c r="K1269" i="1" s="1"/>
  <c r="L1269" i="1" s="1"/>
  <c r="M1269" i="1" s="1"/>
  <c r="N1269" i="1" s="1"/>
  <c r="O1269" i="1" s="1"/>
  <c r="P1269" i="1" s="1"/>
  <c r="Q1269" i="1" s="1"/>
  <c r="R1269" i="1" s="1"/>
  <c r="I1266" i="1"/>
  <c r="J1259" i="1"/>
  <c r="J1260" i="1" s="1"/>
  <c r="K1258" i="1"/>
  <c r="L1258" i="1" s="1"/>
  <c r="M1258" i="1" s="1"/>
  <c r="N1258" i="1" s="1"/>
  <c r="O1258" i="1" s="1"/>
  <c r="P1258" i="1" s="1"/>
  <c r="Q1258" i="1" s="1"/>
  <c r="R1258" i="1" s="1"/>
  <c r="J1256" i="1"/>
  <c r="K1256" i="1" s="1"/>
  <c r="L1256" i="1" s="1"/>
  <c r="M1256" i="1" s="1"/>
  <c r="N1256" i="1" s="1"/>
  <c r="O1256" i="1" s="1"/>
  <c r="P1256" i="1" s="1"/>
  <c r="Q1256" i="1" s="1"/>
  <c r="R1256" i="1" s="1"/>
  <c r="J1255" i="1"/>
  <c r="J1254" i="1" s="1"/>
  <c r="J1253" i="1"/>
  <c r="J1563" i="1" s="1"/>
  <c r="K1246" i="1"/>
  <c r="K1247" i="1" s="1"/>
  <c r="L1245" i="1"/>
  <c r="M1245" i="1" s="1"/>
  <c r="N1245" i="1" s="1"/>
  <c r="O1245" i="1" s="1"/>
  <c r="P1245" i="1" s="1"/>
  <c r="Q1245" i="1" s="1"/>
  <c r="R1245" i="1" s="1"/>
  <c r="K1243" i="1"/>
  <c r="L1243" i="1" s="1"/>
  <c r="M1243" i="1" s="1"/>
  <c r="N1243" i="1" s="1"/>
  <c r="O1243" i="1" s="1"/>
  <c r="P1243" i="1" s="1"/>
  <c r="Q1243" i="1" s="1"/>
  <c r="R1243" i="1" s="1"/>
  <c r="M1240" i="1"/>
  <c r="M1562" i="1" s="1"/>
  <c r="J1233" i="1"/>
  <c r="J1234" i="1" s="1"/>
  <c r="K1232" i="1"/>
  <c r="L1232" i="1" s="1"/>
  <c r="M1232" i="1" s="1"/>
  <c r="N1232" i="1" s="1"/>
  <c r="O1232" i="1" s="1"/>
  <c r="P1232" i="1" s="1"/>
  <c r="Q1232" i="1" s="1"/>
  <c r="R1232" i="1" s="1"/>
  <c r="J1230" i="1"/>
  <c r="K1230" i="1" s="1"/>
  <c r="L1230" i="1" s="1"/>
  <c r="M1230" i="1" s="1"/>
  <c r="N1230" i="1" s="1"/>
  <c r="O1230" i="1" s="1"/>
  <c r="P1230" i="1" s="1"/>
  <c r="Q1230" i="1" s="1"/>
  <c r="R1230" i="1" s="1"/>
  <c r="J1229" i="1"/>
  <c r="J1228" i="1" s="1"/>
  <c r="J1226" i="1" s="1"/>
  <c r="J1225" i="1" s="1"/>
  <c r="K1227" i="1"/>
  <c r="K1561" i="1" s="1"/>
  <c r="I1207" i="1"/>
  <c r="J1207" i="1" s="1"/>
  <c r="J1206" i="1"/>
  <c r="K1206" i="1" s="1"/>
  <c r="L1206" i="1" s="1"/>
  <c r="M1206" i="1" s="1"/>
  <c r="N1206" i="1" s="1"/>
  <c r="O1206" i="1" s="1"/>
  <c r="P1206" i="1" s="1"/>
  <c r="Q1206" i="1" s="1"/>
  <c r="R1206" i="1" s="1"/>
  <c r="I1204" i="1"/>
  <c r="J1204" i="1" s="1"/>
  <c r="K1204" i="1" s="1"/>
  <c r="L1204" i="1" s="1"/>
  <c r="M1204" i="1" s="1"/>
  <c r="N1204" i="1" s="1"/>
  <c r="O1204" i="1" s="1"/>
  <c r="P1204" i="1" s="1"/>
  <c r="Q1204" i="1" s="1"/>
  <c r="R1204" i="1" s="1"/>
  <c r="I1203" i="1"/>
  <c r="I1202" i="1"/>
  <c r="I1201" i="1"/>
  <c r="I1559" i="1" s="1"/>
  <c r="I1181" i="1"/>
  <c r="J1180" i="1"/>
  <c r="K1180" i="1" s="1"/>
  <c r="L1180" i="1" s="1"/>
  <c r="M1180" i="1" s="1"/>
  <c r="N1180" i="1" s="1"/>
  <c r="O1180" i="1" s="1"/>
  <c r="P1180" i="1" s="1"/>
  <c r="Q1180" i="1" s="1"/>
  <c r="R1180" i="1" s="1"/>
  <c r="I1178" i="1"/>
  <c r="J1178" i="1" s="1"/>
  <c r="K1178" i="1" s="1"/>
  <c r="L1178" i="1" s="1"/>
  <c r="M1178" i="1" s="1"/>
  <c r="N1178" i="1" s="1"/>
  <c r="O1178" i="1" s="1"/>
  <c r="P1178" i="1" s="1"/>
  <c r="Q1178" i="1" s="1"/>
  <c r="R1178" i="1" s="1"/>
  <c r="J1175" i="1"/>
  <c r="J1557" i="1" s="1"/>
  <c r="I1175" i="1"/>
  <c r="I1557" i="1" s="1"/>
  <c r="E1166" i="1"/>
  <c r="E1167" i="1" s="1"/>
  <c r="F1165" i="1"/>
  <c r="G1165" i="1" s="1"/>
  <c r="H1165" i="1" s="1"/>
  <c r="I1165" i="1" s="1"/>
  <c r="J1165" i="1" s="1"/>
  <c r="K1165" i="1" s="1"/>
  <c r="L1165" i="1" s="1"/>
  <c r="M1165" i="1" s="1"/>
  <c r="N1165" i="1" s="1"/>
  <c r="O1165" i="1" s="1"/>
  <c r="P1165" i="1" s="1"/>
  <c r="Q1165" i="1" s="1"/>
  <c r="R1165" i="1" s="1"/>
  <c r="K1137" i="1"/>
  <c r="L1137" i="1" s="1"/>
  <c r="M1137" i="1" s="1"/>
  <c r="N1137" i="1" s="1"/>
  <c r="O1137" i="1" s="1"/>
  <c r="P1137" i="1" s="1"/>
  <c r="Q1137" i="1" s="1"/>
  <c r="R1136" i="1"/>
  <c r="Q1136" i="1"/>
  <c r="P1136" i="1"/>
  <c r="O1136" i="1"/>
  <c r="N1136" i="1"/>
  <c r="M1136" i="1"/>
  <c r="L1136" i="1"/>
  <c r="K1136" i="1"/>
  <c r="K1135" i="1" s="1"/>
  <c r="K1133" i="1" s="1"/>
  <c r="K1132" i="1" s="1"/>
  <c r="O1134" i="1"/>
  <c r="O1554" i="1" s="1"/>
  <c r="J1101" i="1"/>
  <c r="J1102" i="1" s="1"/>
  <c r="K1100" i="1"/>
  <c r="L1100" i="1" s="1"/>
  <c r="M1100" i="1" s="1"/>
  <c r="N1100" i="1" s="1"/>
  <c r="O1100" i="1" s="1"/>
  <c r="P1100" i="1" s="1"/>
  <c r="Q1100" i="1" s="1"/>
  <c r="R1100" i="1" s="1"/>
  <c r="J1098" i="1"/>
  <c r="K1098" i="1" s="1"/>
  <c r="L1098" i="1" s="1"/>
  <c r="M1098" i="1" s="1"/>
  <c r="N1098" i="1" s="1"/>
  <c r="O1098" i="1" s="1"/>
  <c r="P1098" i="1" s="1"/>
  <c r="Q1098" i="1" s="1"/>
  <c r="R1098" i="1" s="1"/>
  <c r="J1095" i="1"/>
  <c r="J1551" i="1" s="1"/>
  <c r="I1088" i="1"/>
  <c r="J1087" i="1"/>
  <c r="K1087" i="1" s="1"/>
  <c r="L1087" i="1" s="1"/>
  <c r="M1087" i="1" s="1"/>
  <c r="N1087" i="1" s="1"/>
  <c r="O1087" i="1" s="1"/>
  <c r="P1087" i="1" s="1"/>
  <c r="Q1087" i="1" s="1"/>
  <c r="R1087" i="1" s="1"/>
  <c r="J1085" i="1"/>
  <c r="K1085" i="1" s="1"/>
  <c r="L1085" i="1" s="1"/>
  <c r="M1085" i="1" s="1"/>
  <c r="N1085" i="1" s="1"/>
  <c r="O1085" i="1" s="1"/>
  <c r="P1085" i="1" s="1"/>
  <c r="Q1085" i="1" s="1"/>
  <c r="R1085" i="1" s="1"/>
  <c r="J1082" i="1"/>
  <c r="J1550" i="1" s="1"/>
  <c r="I1075" i="1"/>
  <c r="I1071" i="1" s="1"/>
  <c r="I1070" i="1" s="1"/>
  <c r="I1068" i="1" s="1"/>
  <c r="I1067" i="1" s="1"/>
  <c r="J1074" i="1"/>
  <c r="K1074" i="1" s="1"/>
  <c r="L1074" i="1" s="1"/>
  <c r="M1074" i="1" s="1"/>
  <c r="N1074" i="1" s="1"/>
  <c r="O1074" i="1" s="1"/>
  <c r="P1074" i="1" s="1"/>
  <c r="Q1074" i="1" s="1"/>
  <c r="R1074" i="1" s="1"/>
  <c r="I1072" i="1"/>
  <c r="J1072" i="1" s="1"/>
  <c r="K1072" i="1" s="1"/>
  <c r="L1072" i="1" s="1"/>
  <c r="M1072" i="1" s="1"/>
  <c r="N1072" i="1" s="1"/>
  <c r="O1072" i="1" s="1"/>
  <c r="P1072" i="1" s="1"/>
  <c r="Q1072" i="1" s="1"/>
  <c r="R1072" i="1" s="1"/>
  <c r="K1069" i="1"/>
  <c r="K1549" i="1" s="1"/>
  <c r="H1062" i="1"/>
  <c r="I1062" i="1" s="1"/>
  <c r="I1061" i="1"/>
  <c r="J1061" i="1" s="1"/>
  <c r="K1061" i="1" s="1"/>
  <c r="L1061" i="1" s="1"/>
  <c r="M1061" i="1" s="1"/>
  <c r="N1061" i="1" s="1"/>
  <c r="O1061" i="1" s="1"/>
  <c r="P1061" i="1" s="1"/>
  <c r="Q1061" i="1" s="1"/>
  <c r="R1061" i="1" s="1"/>
  <c r="H1059" i="1"/>
  <c r="I1059" i="1" s="1"/>
  <c r="J1059" i="1" s="1"/>
  <c r="K1059" i="1" s="1"/>
  <c r="L1059" i="1" s="1"/>
  <c r="M1059" i="1" s="1"/>
  <c r="N1059" i="1" s="1"/>
  <c r="O1059" i="1" s="1"/>
  <c r="P1059" i="1" s="1"/>
  <c r="Q1059" i="1" s="1"/>
  <c r="R1059" i="1" s="1"/>
  <c r="I1056" i="1"/>
  <c r="I1548" i="1" s="1"/>
  <c r="L1033" i="1"/>
  <c r="K1033" i="1"/>
  <c r="R1032" i="1"/>
  <c r="Q1032" i="1"/>
  <c r="P1032" i="1"/>
  <c r="O1032" i="1"/>
  <c r="N1032" i="1"/>
  <c r="M1032" i="1"/>
  <c r="L1032" i="1"/>
  <c r="K1032" i="1"/>
  <c r="K1031" i="1"/>
  <c r="K1029" i="1" s="1"/>
  <c r="K1028" i="1" s="1"/>
  <c r="P1030" i="1"/>
  <c r="P1546" i="1" s="1"/>
  <c r="O1030" i="1"/>
  <c r="O1546" i="1" s="1"/>
  <c r="O1023" i="1"/>
  <c r="J1022" i="1"/>
  <c r="K1022" i="1" s="1"/>
  <c r="J1020" i="1"/>
  <c r="K1020" i="1" s="1"/>
  <c r="K1018" i="1" s="1"/>
  <c r="N1019" i="1"/>
  <c r="M1019" i="1"/>
  <c r="L1019" i="1"/>
  <c r="K1019" i="1"/>
  <c r="J1019" i="1"/>
  <c r="K1017" i="1"/>
  <c r="J984" i="1"/>
  <c r="K983" i="1"/>
  <c r="L983" i="1" s="1"/>
  <c r="M983" i="1" s="1"/>
  <c r="N983" i="1" s="1"/>
  <c r="O983" i="1" s="1"/>
  <c r="P983" i="1" s="1"/>
  <c r="Q983" i="1" s="1"/>
  <c r="R983" i="1" s="1"/>
  <c r="K982" i="1"/>
  <c r="J981" i="1"/>
  <c r="K981" i="1" s="1"/>
  <c r="L981" i="1" s="1"/>
  <c r="M981" i="1" s="1"/>
  <c r="N981" i="1" s="1"/>
  <c r="O981" i="1" s="1"/>
  <c r="P981" i="1" s="1"/>
  <c r="Q981" i="1" s="1"/>
  <c r="R981" i="1" s="1"/>
  <c r="J980" i="1"/>
  <c r="J979" i="1" s="1"/>
  <c r="J978" i="1"/>
  <c r="J1542" i="1" s="1"/>
  <c r="D957" i="1"/>
  <c r="E956" i="1"/>
  <c r="E957" i="1" s="1"/>
  <c r="J955" i="1"/>
  <c r="K955" i="1" s="1"/>
  <c r="L955" i="1" s="1"/>
  <c r="M955" i="1" s="1"/>
  <c r="N955" i="1" s="1"/>
  <c r="O955" i="1" s="1"/>
  <c r="P955" i="1" s="1"/>
  <c r="Q955" i="1" s="1"/>
  <c r="R955" i="1" s="1"/>
  <c r="F955" i="1"/>
  <c r="G955" i="1" s="1"/>
  <c r="H955" i="1" s="1"/>
  <c r="I955" i="1" s="1"/>
  <c r="J953" i="1"/>
  <c r="K953" i="1" s="1"/>
  <c r="L953" i="1" s="1"/>
  <c r="M953" i="1" s="1"/>
  <c r="N953" i="1" s="1"/>
  <c r="O953" i="1" s="1"/>
  <c r="P953" i="1" s="1"/>
  <c r="Q953" i="1" s="1"/>
  <c r="R953" i="1" s="1"/>
  <c r="L950" i="1"/>
  <c r="L1540" i="1" s="1"/>
  <c r="D944" i="1"/>
  <c r="E943" i="1"/>
  <c r="F942" i="1"/>
  <c r="G942" i="1" s="1"/>
  <c r="H942" i="1" s="1"/>
  <c r="I942" i="1" s="1"/>
  <c r="J942" i="1" s="1"/>
  <c r="K942" i="1" s="1"/>
  <c r="L942" i="1" s="1"/>
  <c r="M942" i="1" s="1"/>
  <c r="N942" i="1" s="1"/>
  <c r="O942" i="1" s="1"/>
  <c r="P942" i="1" s="1"/>
  <c r="Q942" i="1" s="1"/>
  <c r="R942" i="1" s="1"/>
  <c r="F940" i="1"/>
  <c r="G940" i="1" s="1"/>
  <c r="H940" i="1" s="1"/>
  <c r="I940" i="1" s="1"/>
  <c r="J940" i="1" s="1"/>
  <c r="K940" i="1" s="1"/>
  <c r="L940" i="1" s="1"/>
  <c r="M940" i="1" s="1"/>
  <c r="N940" i="1" s="1"/>
  <c r="O940" i="1" s="1"/>
  <c r="P940" i="1" s="1"/>
  <c r="Q940" i="1" s="1"/>
  <c r="R940" i="1" s="1"/>
  <c r="K937" i="1"/>
  <c r="K1539" i="1" s="1"/>
  <c r="E889" i="1"/>
  <c r="E890" i="1" s="1"/>
  <c r="F888" i="1"/>
  <c r="G888" i="1" s="1"/>
  <c r="H888" i="1" s="1"/>
  <c r="I888" i="1" s="1"/>
  <c r="J888" i="1" s="1"/>
  <c r="K888" i="1" s="1"/>
  <c r="L888" i="1" s="1"/>
  <c r="M888" i="1" s="1"/>
  <c r="N888" i="1" s="1"/>
  <c r="O888" i="1" s="1"/>
  <c r="P888" i="1" s="1"/>
  <c r="Q888" i="1" s="1"/>
  <c r="R888" i="1" s="1"/>
  <c r="H886" i="1"/>
  <c r="I886" i="1" s="1"/>
  <c r="J886" i="1" s="1"/>
  <c r="K886" i="1" s="1"/>
  <c r="L886" i="1" s="1"/>
  <c r="M886" i="1" s="1"/>
  <c r="N886" i="1" s="1"/>
  <c r="O886" i="1" s="1"/>
  <c r="P886" i="1" s="1"/>
  <c r="Q886" i="1" s="1"/>
  <c r="R886" i="1" s="1"/>
  <c r="G886" i="1"/>
  <c r="G883" i="1"/>
  <c r="G1535" i="1" s="1"/>
  <c r="E876" i="1"/>
  <c r="F876" i="1" s="1"/>
  <c r="F875" i="1"/>
  <c r="G875" i="1" s="1"/>
  <c r="H875" i="1" s="1"/>
  <c r="I875" i="1" s="1"/>
  <c r="J875" i="1" s="1"/>
  <c r="K875" i="1" s="1"/>
  <c r="L875" i="1" s="1"/>
  <c r="M875" i="1" s="1"/>
  <c r="N875" i="1" s="1"/>
  <c r="O875" i="1" s="1"/>
  <c r="P875" i="1" s="1"/>
  <c r="Q875" i="1" s="1"/>
  <c r="R875" i="1" s="1"/>
  <c r="K873" i="1"/>
  <c r="L873" i="1" s="1"/>
  <c r="M873" i="1" s="1"/>
  <c r="N873" i="1" s="1"/>
  <c r="O873" i="1" s="1"/>
  <c r="P873" i="1" s="1"/>
  <c r="Q873" i="1" s="1"/>
  <c r="R873" i="1" s="1"/>
  <c r="M870" i="1"/>
  <c r="M1534" i="1" s="1"/>
  <c r="E864" i="1"/>
  <c r="E863" i="1"/>
  <c r="F863" i="1" s="1"/>
  <c r="F862" i="1"/>
  <c r="G862" i="1" s="1"/>
  <c r="H862" i="1" s="1"/>
  <c r="I862" i="1" s="1"/>
  <c r="J862" i="1" s="1"/>
  <c r="K862" i="1" s="1"/>
  <c r="L862" i="1" s="1"/>
  <c r="M862" i="1" s="1"/>
  <c r="N862" i="1" s="1"/>
  <c r="O862" i="1" s="1"/>
  <c r="P862" i="1" s="1"/>
  <c r="Q862" i="1" s="1"/>
  <c r="R862" i="1" s="1"/>
  <c r="K860" i="1"/>
  <c r="L860" i="1" s="1"/>
  <c r="M860" i="1" s="1"/>
  <c r="N860" i="1" s="1"/>
  <c r="O860" i="1" s="1"/>
  <c r="P860" i="1" s="1"/>
  <c r="Q860" i="1" s="1"/>
  <c r="R860" i="1" s="1"/>
  <c r="J860" i="1"/>
  <c r="K857" i="1"/>
  <c r="K1533" i="1" s="1"/>
  <c r="E850" i="1"/>
  <c r="E851" i="1" s="1"/>
  <c r="J849" i="1"/>
  <c r="K849" i="1" s="1"/>
  <c r="L849" i="1" s="1"/>
  <c r="M849" i="1" s="1"/>
  <c r="N849" i="1" s="1"/>
  <c r="O849" i="1" s="1"/>
  <c r="P849" i="1" s="1"/>
  <c r="Q849" i="1" s="1"/>
  <c r="R849" i="1" s="1"/>
  <c r="F849" i="1"/>
  <c r="G849" i="1" s="1"/>
  <c r="H849" i="1" s="1"/>
  <c r="I849" i="1" s="1"/>
  <c r="K847" i="1"/>
  <c r="L847" i="1" s="1"/>
  <c r="M847" i="1" s="1"/>
  <c r="N847" i="1" s="1"/>
  <c r="O847" i="1" s="1"/>
  <c r="P847" i="1" s="1"/>
  <c r="Q847" i="1" s="1"/>
  <c r="R847" i="1" s="1"/>
  <c r="L844" i="1"/>
  <c r="L1532" i="1" s="1"/>
  <c r="D838" i="1"/>
  <c r="I837" i="1"/>
  <c r="H837" i="1"/>
  <c r="E837" i="1"/>
  <c r="E838" i="1" s="1"/>
  <c r="F836" i="1"/>
  <c r="G836" i="1" s="1"/>
  <c r="F834" i="1"/>
  <c r="G834" i="1" s="1"/>
  <c r="H834" i="1" s="1"/>
  <c r="I834" i="1" s="1"/>
  <c r="J834" i="1" s="1"/>
  <c r="K834" i="1" s="1"/>
  <c r="L834" i="1" s="1"/>
  <c r="M834" i="1" s="1"/>
  <c r="N834" i="1" s="1"/>
  <c r="O834" i="1" s="1"/>
  <c r="P834" i="1" s="1"/>
  <c r="Q834" i="1" s="1"/>
  <c r="R834" i="1" s="1"/>
  <c r="G833" i="1"/>
  <c r="K831" i="1"/>
  <c r="K1531" i="1" s="1"/>
  <c r="K796" i="1"/>
  <c r="L796" i="1" s="1"/>
  <c r="M796" i="1" s="1"/>
  <c r="N796" i="1" s="1"/>
  <c r="O796" i="1" s="1"/>
  <c r="O792" i="1" s="1"/>
  <c r="L795" i="1"/>
  <c r="M795" i="1" s="1"/>
  <c r="N795" i="1" s="1"/>
  <c r="O795" i="1" s="1"/>
  <c r="P795" i="1" s="1"/>
  <c r="Q795" i="1" s="1"/>
  <c r="R795" i="1" s="1"/>
  <c r="I757" i="1"/>
  <c r="J757" i="1" s="1"/>
  <c r="M756" i="1"/>
  <c r="N756" i="1" s="1"/>
  <c r="O756" i="1" s="1"/>
  <c r="P756" i="1" s="1"/>
  <c r="Q756" i="1" s="1"/>
  <c r="R756" i="1" s="1"/>
  <c r="J756" i="1"/>
  <c r="K756" i="1" s="1"/>
  <c r="L756" i="1" s="1"/>
  <c r="I754" i="1"/>
  <c r="J754" i="1" s="1"/>
  <c r="K754" i="1" s="1"/>
  <c r="L754" i="1" s="1"/>
  <c r="M754" i="1" s="1"/>
  <c r="N754" i="1" s="1"/>
  <c r="O754" i="1" s="1"/>
  <c r="P754" i="1" s="1"/>
  <c r="Q754" i="1" s="1"/>
  <c r="R754" i="1" s="1"/>
  <c r="J751" i="1"/>
  <c r="J1525" i="1" s="1"/>
  <c r="I751" i="1"/>
  <c r="I1525" i="1" s="1"/>
  <c r="K744" i="1"/>
  <c r="L744" i="1" s="1"/>
  <c r="M744" i="1" s="1"/>
  <c r="N744" i="1" s="1"/>
  <c r="O744" i="1" s="1"/>
  <c r="P744" i="1" s="1"/>
  <c r="Q744" i="1" s="1"/>
  <c r="R744" i="1" s="1"/>
  <c r="L743" i="1"/>
  <c r="K740" i="1"/>
  <c r="L740" i="1" s="1"/>
  <c r="M740" i="1" s="1"/>
  <c r="N740" i="1" s="1"/>
  <c r="O740" i="1" s="1"/>
  <c r="P740" i="1" s="1"/>
  <c r="Q740" i="1" s="1"/>
  <c r="R740" i="1" s="1"/>
  <c r="K739" i="1"/>
  <c r="K738" i="1" s="1"/>
  <c r="K737" i="1"/>
  <c r="K1524" i="1" s="1"/>
  <c r="E728" i="1"/>
  <c r="F728" i="1" s="1"/>
  <c r="F729" i="1" s="1"/>
  <c r="F727" i="1"/>
  <c r="G727" i="1" s="1"/>
  <c r="H727" i="1" s="1"/>
  <c r="I727" i="1" s="1"/>
  <c r="J727" i="1" s="1"/>
  <c r="K727" i="1" s="1"/>
  <c r="L727" i="1" s="1"/>
  <c r="M727" i="1" s="1"/>
  <c r="N727" i="1" s="1"/>
  <c r="O727" i="1" s="1"/>
  <c r="P727" i="1" s="1"/>
  <c r="Q727" i="1" s="1"/>
  <c r="R727" i="1" s="1"/>
  <c r="G725" i="1"/>
  <c r="H725" i="1" s="1"/>
  <c r="I725" i="1" s="1"/>
  <c r="J725" i="1" s="1"/>
  <c r="K725" i="1" s="1"/>
  <c r="L725" i="1" s="1"/>
  <c r="M725" i="1" s="1"/>
  <c r="N725" i="1" s="1"/>
  <c r="O725" i="1" s="1"/>
  <c r="P725" i="1" s="1"/>
  <c r="Q725" i="1" s="1"/>
  <c r="R725" i="1" s="1"/>
  <c r="M722" i="1"/>
  <c r="M1523" i="1" s="1"/>
  <c r="E715" i="1"/>
  <c r="F715" i="1" s="1"/>
  <c r="F714" i="1"/>
  <c r="G714" i="1" s="1"/>
  <c r="H714" i="1" s="1"/>
  <c r="I714" i="1" s="1"/>
  <c r="J714" i="1" s="1"/>
  <c r="K714" i="1" s="1"/>
  <c r="L714" i="1" s="1"/>
  <c r="M714" i="1" s="1"/>
  <c r="N714" i="1" s="1"/>
  <c r="O714" i="1" s="1"/>
  <c r="P714" i="1" s="1"/>
  <c r="Q714" i="1" s="1"/>
  <c r="R714" i="1" s="1"/>
  <c r="L712" i="1"/>
  <c r="M712" i="1" s="1"/>
  <c r="N712" i="1" s="1"/>
  <c r="O712" i="1" s="1"/>
  <c r="P712" i="1" s="1"/>
  <c r="Q712" i="1" s="1"/>
  <c r="R712" i="1" s="1"/>
  <c r="R709" i="1"/>
  <c r="R1522" i="1" s="1"/>
  <c r="L709" i="1"/>
  <c r="L1522" i="1" s="1"/>
  <c r="P702" i="1"/>
  <c r="Q702" i="1" s="1"/>
  <c r="E701" i="1"/>
  <c r="F701" i="1" s="1"/>
  <c r="G701" i="1" s="1"/>
  <c r="H701" i="1" s="1"/>
  <c r="I701" i="1" s="1"/>
  <c r="J701" i="1" s="1"/>
  <c r="K701" i="1" s="1"/>
  <c r="L701" i="1" s="1"/>
  <c r="M701" i="1" s="1"/>
  <c r="M699" i="1"/>
  <c r="N699" i="1" s="1"/>
  <c r="O699" i="1" s="1"/>
  <c r="P699" i="1" s="1"/>
  <c r="Q699" i="1" s="1"/>
  <c r="R699" i="1" s="1"/>
  <c r="O698" i="1"/>
  <c r="O697" i="1" s="1"/>
  <c r="N698" i="1"/>
  <c r="M698" i="1"/>
  <c r="M697" i="1" s="1"/>
  <c r="M695" i="1" s="1"/>
  <c r="M694" i="1" s="1"/>
  <c r="N696" i="1"/>
  <c r="F690" i="1"/>
  <c r="E690" i="1"/>
  <c r="O689" i="1"/>
  <c r="P689" i="1" s="1"/>
  <c r="F688" i="1"/>
  <c r="G688" i="1" s="1"/>
  <c r="K687" i="1"/>
  <c r="K1417" i="1" s="1"/>
  <c r="K686" i="1"/>
  <c r="L686" i="1" s="1"/>
  <c r="M686" i="1" s="1"/>
  <c r="N686" i="1" s="1"/>
  <c r="O686" i="1" s="1"/>
  <c r="P686" i="1" s="1"/>
  <c r="Q686" i="1" s="1"/>
  <c r="R686" i="1" s="1"/>
  <c r="L683" i="1"/>
  <c r="L1520" i="1" s="1"/>
  <c r="E677" i="1"/>
  <c r="H676" i="1"/>
  <c r="G676" i="1"/>
  <c r="F675" i="1"/>
  <c r="F677" i="1" s="1"/>
  <c r="K674" i="1"/>
  <c r="K673" i="1"/>
  <c r="L673" i="1" s="1"/>
  <c r="M673" i="1" s="1"/>
  <c r="N673" i="1" s="1"/>
  <c r="O673" i="1" s="1"/>
  <c r="P673" i="1" s="1"/>
  <c r="Q673" i="1" s="1"/>
  <c r="R673" i="1" s="1"/>
  <c r="L670" i="1"/>
  <c r="L1519" i="1" s="1"/>
  <c r="E664" i="1"/>
  <c r="I663" i="1"/>
  <c r="J663" i="1" s="1"/>
  <c r="F662" i="1"/>
  <c r="F664" i="1" s="1"/>
  <c r="K661" i="1"/>
  <c r="K1415" i="1" s="1"/>
  <c r="L660" i="1"/>
  <c r="M660" i="1" s="1"/>
  <c r="N660" i="1" s="1"/>
  <c r="O660" i="1" s="1"/>
  <c r="P660" i="1" s="1"/>
  <c r="Q660" i="1" s="1"/>
  <c r="R660" i="1" s="1"/>
  <c r="K660" i="1"/>
  <c r="L657" i="1"/>
  <c r="L1518" i="1" s="1"/>
  <c r="E651" i="1"/>
  <c r="D651" i="1"/>
  <c r="I650" i="1"/>
  <c r="J650" i="1" s="1"/>
  <c r="F649" i="1"/>
  <c r="K648" i="1"/>
  <c r="K1414" i="1" s="1"/>
  <c r="K647" i="1"/>
  <c r="L647" i="1" s="1"/>
  <c r="M647" i="1" s="1"/>
  <c r="N647" i="1" s="1"/>
  <c r="O647" i="1" s="1"/>
  <c r="P647" i="1" s="1"/>
  <c r="Q647" i="1" s="1"/>
  <c r="R647" i="1" s="1"/>
  <c r="L644" i="1"/>
  <c r="L1517" i="1" s="1"/>
  <c r="D638" i="1"/>
  <c r="E637" i="1"/>
  <c r="E638" i="1" s="1"/>
  <c r="F636" i="1"/>
  <c r="G636" i="1" s="1"/>
  <c r="H636" i="1" s="1"/>
  <c r="I636" i="1" s="1"/>
  <c r="J636" i="1" s="1"/>
  <c r="K636" i="1" s="1"/>
  <c r="L636" i="1" s="1"/>
  <c r="M636" i="1" s="1"/>
  <c r="N636" i="1" s="1"/>
  <c r="O636" i="1" s="1"/>
  <c r="P636" i="1" s="1"/>
  <c r="Q636" i="1" s="1"/>
  <c r="R636" i="1" s="1"/>
  <c r="O634" i="1"/>
  <c r="P634" i="1" s="1"/>
  <c r="Q634" i="1" s="1"/>
  <c r="R634" i="1" s="1"/>
  <c r="O631" i="1"/>
  <c r="O1516" i="1" s="1"/>
  <c r="E625" i="1"/>
  <c r="D625" i="1"/>
  <c r="E624" i="1"/>
  <c r="F624" i="1" s="1"/>
  <c r="F623" i="1"/>
  <c r="G623" i="1" s="1"/>
  <c r="H623" i="1" s="1"/>
  <c r="I623" i="1" s="1"/>
  <c r="J623" i="1" s="1"/>
  <c r="K623" i="1" s="1"/>
  <c r="L623" i="1" s="1"/>
  <c r="M623" i="1" s="1"/>
  <c r="N623" i="1" s="1"/>
  <c r="O623" i="1" s="1"/>
  <c r="P623" i="1" s="1"/>
  <c r="Q623" i="1" s="1"/>
  <c r="R623" i="1" s="1"/>
  <c r="K621" i="1"/>
  <c r="L621" i="1" s="1"/>
  <c r="M621" i="1" s="1"/>
  <c r="N621" i="1" s="1"/>
  <c r="O621" i="1" s="1"/>
  <c r="P621" i="1" s="1"/>
  <c r="Q621" i="1" s="1"/>
  <c r="R621" i="1" s="1"/>
  <c r="L618" i="1"/>
  <c r="L1515" i="1" s="1"/>
  <c r="D610" i="1"/>
  <c r="E609" i="1"/>
  <c r="F609" i="1" s="1"/>
  <c r="G609" i="1" s="1"/>
  <c r="F608" i="1"/>
  <c r="G608" i="1" s="1"/>
  <c r="H608" i="1" s="1"/>
  <c r="I608" i="1" s="1"/>
  <c r="J608" i="1" s="1"/>
  <c r="K608" i="1" s="1"/>
  <c r="L608" i="1" s="1"/>
  <c r="M608" i="1" s="1"/>
  <c r="N608" i="1" s="1"/>
  <c r="O608" i="1" s="1"/>
  <c r="P608" i="1" s="1"/>
  <c r="Q608" i="1" s="1"/>
  <c r="R608" i="1" s="1"/>
  <c r="J606" i="1"/>
  <c r="K606" i="1" s="1"/>
  <c r="L606" i="1" s="1"/>
  <c r="M606" i="1" s="1"/>
  <c r="N606" i="1" s="1"/>
  <c r="O606" i="1" s="1"/>
  <c r="P606" i="1" s="1"/>
  <c r="Q606" i="1" s="1"/>
  <c r="R606" i="1" s="1"/>
  <c r="K603" i="1"/>
  <c r="J603" i="1"/>
  <c r="J1514" i="1" s="1"/>
  <c r="D597" i="1"/>
  <c r="E596" i="1"/>
  <c r="F596" i="1" s="1"/>
  <c r="G596" i="1" s="1"/>
  <c r="H596" i="1" s="1"/>
  <c r="F595" i="1"/>
  <c r="G595" i="1" s="1"/>
  <c r="H595" i="1" s="1"/>
  <c r="I595" i="1" s="1"/>
  <c r="J595" i="1" s="1"/>
  <c r="K595" i="1" s="1"/>
  <c r="L595" i="1" s="1"/>
  <c r="M595" i="1" s="1"/>
  <c r="N595" i="1" s="1"/>
  <c r="O595" i="1" s="1"/>
  <c r="P595" i="1" s="1"/>
  <c r="Q595" i="1" s="1"/>
  <c r="R595" i="1" s="1"/>
  <c r="H593" i="1"/>
  <c r="I593" i="1" s="1"/>
  <c r="J593" i="1" s="1"/>
  <c r="K593" i="1" s="1"/>
  <c r="L593" i="1" s="1"/>
  <c r="M593" i="1" s="1"/>
  <c r="N593" i="1" s="1"/>
  <c r="O593" i="1" s="1"/>
  <c r="P593" i="1" s="1"/>
  <c r="Q593" i="1" s="1"/>
  <c r="R593" i="1" s="1"/>
  <c r="H590" i="1"/>
  <c r="H1513" i="1" s="1"/>
  <c r="D571" i="1"/>
  <c r="E570" i="1"/>
  <c r="F570" i="1" s="1"/>
  <c r="F569" i="1"/>
  <c r="G569" i="1" s="1"/>
  <c r="H569" i="1" s="1"/>
  <c r="I569" i="1" s="1"/>
  <c r="J569" i="1" s="1"/>
  <c r="K569" i="1" s="1"/>
  <c r="L569" i="1" s="1"/>
  <c r="M569" i="1" s="1"/>
  <c r="N569" i="1" s="1"/>
  <c r="O569" i="1" s="1"/>
  <c r="P569" i="1" s="1"/>
  <c r="Q569" i="1" s="1"/>
  <c r="R569" i="1" s="1"/>
  <c r="E567" i="1"/>
  <c r="F567" i="1" s="1"/>
  <c r="G567" i="1" s="1"/>
  <c r="H567" i="1" s="1"/>
  <c r="I567" i="1" s="1"/>
  <c r="J567" i="1" s="1"/>
  <c r="K567" i="1" s="1"/>
  <c r="L567" i="1" s="1"/>
  <c r="M567" i="1" s="1"/>
  <c r="N567" i="1" s="1"/>
  <c r="O567" i="1" s="1"/>
  <c r="P567" i="1" s="1"/>
  <c r="Q567" i="1" s="1"/>
  <c r="R567" i="1" s="1"/>
  <c r="E566" i="1"/>
  <c r="E565" i="1"/>
  <c r="E563" i="1" s="1"/>
  <c r="E562" i="1" s="1"/>
  <c r="K564" i="1"/>
  <c r="K1511" i="1" s="1"/>
  <c r="E564" i="1"/>
  <c r="E1511" i="1" s="1"/>
  <c r="E543" i="1"/>
  <c r="F542" i="1"/>
  <c r="G542" i="1" s="1"/>
  <c r="F541" i="1"/>
  <c r="G541" i="1" s="1"/>
  <c r="H541" i="1" s="1"/>
  <c r="I541" i="1" s="1"/>
  <c r="J541" i="1" s="1"/>
  <c r="K541" i="1" s="1"/>
  <c r="L541" i="1" s="1"/>
  <c r="M541" i="1" s="1"/>
  <c r="N541" i="1" s="1"/>
  <c r="O541" i="1" s="1"/>
  <c r="P541" i="1" s="1"/>
  <c r="Q541" i="1" s="1"/>
  <c r="R541" i="1" s="1"/>
  <c r="E530" i="1"/>
  <c r="D530" i="1"/>
  <c r="E529" i="1"/>
  <c r="F529" i="1" s="1"/>
  <c r="F528" i="1"/>
  <c r="G528" i="1" s="1"/>
  <c r="H528" i="1" s="1"/>
  <c r="I528" i="1" s="1"/>
  <c r="J528" i="1" s="1"/>
  <c r="K528" i="1" s="1"/>
  <c r="L528" i="1" s="1"/>
  <c r="M528" i="1" s="1"/>
  <c r="N528" i="1" s="1"/>
  <c r="O528" i="1" s="1"/>
  <c r="P528" i="1" s="1"/>
  <c r="Q528" i="1" s="1"/>
  <c r="R528" i="1" s="1"/>
  <c r="I526" i="1"/>
  <c r="J526" i="1" s="1"/>
  <c r="K526" i="1" s="1"/>
  <c r="L526" i="1" s="1"/>
  <c r="M526" i="1" s="1"/>
  <c r="N526" i="1" s="1"/>
  <c r="O526" i="1" s="1"/>
  <c r="P526" i="1" s="1"/>
  <c r="Q526" i="1" s="1"/>
  <c r="R526" i="1" s="1"/>
  <c r="L523" i="1"/>
  <c r="L1508" i="1" s="1"/>
  <c r="E517" i="1"/>
  <c r="D517" i="1"/>
  <c r="E516" i="1"/>
  <c r="F516" i="1" s="1"/>
  <c r="F515" i="1"/>
  <c r="G515" i="1" s="1"/>
  <c r="H515" i="1" s="1"/>
  <c r="I515" i="1" s="1"/>
  <c r="J515" i="1" s="1"/>
  <c r="K515" i="1" s="1"/>
  <c r="L515" i="1" s="1"/>
  <c r="M515" i="1" s="1"/>
  <c r="N515" i="1" s="1"/>
  <c r="O515" i="1" s="1"/>
  <c r="P515" i="1" s="1"/>
  <c r="Q515" i="1" s="1"/>
  <c r="R515" i="1" s="1"/>
  <c r="F514" i="1"/>
  <c r="F1404" i="1" s="1"/>
  <c r="F513" i="1"/>
  <c r="G513" i="1" s="1"/>
  <c r="H513" i="1" s="1"/>
  <c r="I513" i="1" s="1"/>
  <c r="J513" i="1" s="1"/>
  <c r="K513" i="1" s="1"/>
  <c r="L513" i="1" s="1"/>
  <c r="M513" i="1" s="1"/>
  <c r="N513" i="1" s="1"/>
  <c r="O513" i="1" s="1"/>
  <c r="P513" i="1" s="1"/>
  <c r="Q513" i="1" s="1"/>
  <c r="R513" i="1" s="1"/>
  <c r="J510" i="1"/>
  <c r="J1507" i="1" s="1"/>
  <c r="D504" i="1"/>
  <c r="E503" i="1"/>
  <c r="E504" i="1" s="1"/>
  <c r="F502" i="1"/>
  <c r="G502" i="1" s="1"/>
  <c r="H502" i="1" s="1"/>
  <c r="I502" i="1" s="1"/>
  <c r="J502" i="1" s="1"/>
  <c r="K502" i="1" s="1"/>
  <c r="L502" i="1" s="1"/>
  <c r="M502" i="1" s="1"/>
  <c r="N502" i="1" s="1"/>
  <c r="O502" i="1" s="1"/>
  <c r="P502" i="1" s="1"/>
  <c r="Q502" i="1" s="1"/>
  <c r="R502" i="1" s="1"/>
  <c r="E491" i="1"/>
  <c r="D491" i="1"/>
  <c r="F490" i="1"/>
  <c r="G490" i="1" s="1"/>
  <c r="F489" i="1"/>
  <c r="G489" i="1" s="1"/>
  <c r="H489" i="1" s="1"/>
  <c r="I489" i="1" s="1"/>
  <c r="J489" i="1" s="1"/>
  <c r="K489" i="1" s="1"/>
  <c r="L489" i="1" s="1"/>
  <c r="M489" i="1" s="1"/>
  <c r="N489" i="1" s="1"/>
  <c r="O489" i="1" s="1"/>
  <c r="P489" i="1" s="1"/>
  <c r="Q489" i="1" s="1"/>
  <c r="R489" i="1" s="1"/>
  <c r="O487" i="1"/>
  <c r="P487" i="1" s="1"/>
  <c r="Q487" i="1" s="1"/>
  <c r="R487" i="1" s="1"/>
  <c r="O484" i="1"/>
  <c r="O1505" i="1" s="1"/>
  <c r="E478" i="1"/>
  <c r="D478" i="1"/>
  <c r="I477" i="1"/>
  <c r="J477" i="1" s="1"/>
  <c r="H477" i="1"/>
  <c r="F476" i="1"/>
  <c r="G476" i="1" s="1"/>
  <c r="P474" i="1"/>
  <c r="Q474" i="1" s="1"/>
  <c r="R474" i="1" s="1"/>
  <c r="P471" i="1"/>
  <c r="P1504" i="1" s="1"/>
  <c r="D465" i="1"/>
  <c r="E464" i="1"/>
  <c r="F464" i="1" s="1"/>
  <c r="F463" i="1"/>
  <c r="G463" i="1" s="1"/>
  <c r="H463" i="1" s="1"/>
  <c r="I463" i="1" s="1"/>
  <c r="J463" i="1" s="1"/>
  <c r="K463" i="1" s="1"/>
  <c r="L463" i="1" s="1"/>
  <c r="M463" i="1" s="1"/>
  <c r="N463" i="1" s="1"/>
  <c r="O463" i="1" s="1"/>
  <c r="P463" i="1" s="1"/>
  <c r="Q463" i="1" s="1"/>
  <c r="R463" i="1" s="1"/>
  <c r="K461" i="1"/>
  <c r="L461" i="1" s="1"/>
  <c r="M461" i="1" s="1"/>
  <c r="N461" i="1" s="1"/>
  <c r="O461" i="1" s="1"/>
  <c r="P461" i="1" s="1"/>
  <c r="Q461" i="1" s="1"/>
  <c r="R461" i="1" s="1"/>
  <c r="O458" i="1"/>
  <c r="O1503" i="1" s="1"/>
  <c r="K451" i="1"/>
  <c r="L450" i="1"/>
  <c r="M450" i="1" s="1"/>
  <c r="N450" i="1" s="1"/>
  <c r="O450" i="1" s="1"/>
  <c r="P450" i="1" s="1"/>
  <c r="Q450" i="1" s="1"/>
  <c r="R450" i="1" s="1"/>
  <c r="K448" i="1"/>
  <c r="L448" i="1" s="1"/>
  <c r="M448" i="1" s="1"/>
  <c r="N448" i="1" s="1"/>
  <c r="O448" i="1" s="1"/>
  <c r="P448" i="1" s="1"/>
  <c r="Q448" i="1" s="1"/>
  <c r="R448" i="1" s="1"/>
  <c r="L445" i="1"/>
  <c r="L1502" i="1" s="1"/>
  <c r="E439" i="1"/>
  <c r="D439" i="1"/>
  <c r="G438" i="1"/>
  <c r="H438" i="1" s="1"/>
  <c r="H439" i="1" s="1"/>
  <c r="F437" i="1"/>
  <c r="G437" i="1" s="1"/>
  <c r="H437" i="1" s="1"/>
  <c r="I437" i="1" s="1"/>
  <c r="J437" i="1" s="1"/>
  <c r="K437" i="1" s="1"/>
  <c r="L437" i="1" s="1"/>
  <c r="M437" i="1" s="1"/>
  <c r="N437" i="1" s="1"/>
  <c r="O437" i="1" s="1"/>
  <c r="P437" i="1" s="1"/>
  <c r="Q437" i="1" s="1"/>
  <c r="R437" i="1" s="1"/>
  <c r="D426" i="1"/>
  <c r="F425" i="1"/>
  <c r="G425" i="1" s="1"/>
  <c r="E425" i="1"/>
  <c r="E426" i="1" s="1"/>
  <c r="F424" i="1"/>
  <c r="G424" i="1" s="1"/>
  <c r="H424" i="1" s="1"/>
  <c r="I424" i="1" s="1"/>
  <c r="J424" i="1" s="1"/>
  <c r="K424" i="1" s="1"/>
  <c r="L424" i="1" s="1"/>
  <c r="M424" i="1" s="1"/>
  <c r="N424" i="1" s="1"/>
  <c r="O424" i="1" s="1"/>
  <c r="P424" i="1" s="1"/>
  <c r="Q424" i="1" s="1"/>
  <c r="R424" i="1" s="1"/>
  <c r="H422" i="1"/>
  <c r="I422" i="1" s="1"/>
  <c r="J422" i="1" s="1"/>
  <c r="K422" i="1" s="1"/>
  <c r="L422" i="1" s="1"/>
  <c r="M422" i="1" s="1"/>
  <c r="N422" i="1" s="1"/>
  <c r="O422" i="1" s="1"/>
  <c r="P422" i="1" s="1"/>
  <c r="Q422" i="1" s="1"/>
  <c r="R422" i="1" s="1"/>
  <c r="H419" i="1"/>
  <c r="H1500" i="1" s="1"/>
  <c r="D413" i="1"/>
  <c r="E412" i="1"/>
  <c r="F412" i="1" s="1"/>
  <c r="F411" i="1"/>
  <c r="G411" i="1" s="1"/>
  <c r="H411" i="1" s="1"/>
  <c r="I411" i="1" s="1"/>
  <c r="J411" i="1" s="1"/>
  <c r="K411" i="1" s="1"/>
  <c r="L411" i="1" s="1"/>
  <c r="M411" i="1" s="1"/>
  <c r="N411" i="1" s="1"/>
  <c r="O411" i="1" s="1"/>
  <c r="P411" i="1" s="1"/>
  <c r="Q411" i="1" s="1"/>
  <c r="R411" i="1" s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387" i="1"/>
  <c r="E386" i="1"/>
  <c r="E387" i="1" s="1"/>
  <c r="F385" i="1"/>
  <c r="G385" i="1" s="1"/>
  <c r="H385" i="1" s="1"/>
  <c r="I385" i="1" s="1"/>
  <c r="J385" i="1" s="1"/>
  <c r="K385" i="1" s="1"/>
  <c r="L385" i="1" s="1"/>
  <c r="M385" i="1" s="1"/>
  <c r="N385" i="1" s="1"/>
  <c r="O385" i="1" s="1"/>
  <c r="P385" i="1" s="1"/>
  <c r="Q385" i="1" s="1"/>
  <c r="R385" i="1" s="1"/>
  <c r="E374" i="1"/>
  <c r="D374" i="1"/>
  <c r="E373" i="1"/>
  <c r="F373" i="1" s="1"/>
  <c r="E372" i="1"/>
  <c r="F372" i="1" s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Q372" i="1" s="1"/>
  <c r="R372" i="1" s="1"/>
  <c r="K358" i="1"/>
  <c r="L358" i="1" s="1"/>
  <c r="M358" i="1" s="1"/>
  <c r="N358" i="1" s="1"/>
  <c r="L357" i="1"/>
  <c r="M357" i="1" s="1"/>
  <c r="N357" i="1" s="1"/>
  <c r="O357" i="1" s="1"/>
  <c r="P357" i="1" s="1"/>
  <c r="Q357" i="1" s="1"/>
  <c r="R357" i="1" s="1"/>
  <c r="K355" i="1"/>
  <c r="L355" i="1" s="1"/>
  <c r="M355" i="1" s="1"/>
  <c r="N355" i="1" s="1"/>
  <c r="O355" i="1" s="1"/>
  <c r="P355" i="1" s="1"/>
  <c r="Q355" i="1" s="1"/>
  <c r="R355" i="1" s="1"/>
  <c r="M352" i="1"/>
  <c r="I345" i="1"/>
  <c r="I344" i="1"/>
  <c r="J344" i="1" s="1"/>
  <c r="K344" i="1" s="1"/>
  <c r="L344" i="1" s="1"/>
  <c r="M344" i="1" s="1"/>
  <c r="N344" i="1" s="1"/>
  <c r="O344" i="1" s="1"/>
  <c r="P344" i="1" s="1"/>
  <c r="Q344" i="1" s="1"/>
  <c r="R344" i="1" s="1"/>
  <c r="I343" i="1"/>
  <c r="I1391" i="1" s="1"/>
  <c r="I342" i="1"/>
  <c r="J342" i="1" s="1"/>
  <c r="K342" i="1" s="1"/>
  <c r="L342" i="1" s="1"/>
  <c r="M342" i="1" s="1"/>
  <c r="N342" i="1" s="1"/>
  <c r="O342" i="1" s="1"/>
  <c r="P342" i="1" s="1"/>
  <c r="Q342" i="1" s="1"/>
  <c r="R342" i="1" s="1"/>
  <c r="J339" i="1"/>
  <c r="J1494" i="1" s="1"/>
  <c r="I332" i="1"/>
  <c r="I331" i="1"/>
  <c r="J331" i="1" s="1"/>
  <c r="K331" i="1" s="1"/>
  <c r="L331" i="1" s="1"/>
  <c r="M331" i="1" s="1"/>
  <c r="N331" i="1" s="1"/>
  <c r="O331" i="1" s="1"/>
  <c r="P331" i="1" s="1"/>
  <c r="Q331" i="1" s="1"/>
  <c r="R331" i="1" s="1"/>
  <c r="I330" i="1"/>
  <c r="I1390" i="1" s="1"/>
  <c r="I329" i="1"/>
  <c r="J329" i="1" s="1"/>
  <c r="K329" i="1" s="1"/>
  <c r="L329" i="1" s="1"/>
  <c r="M329" i="1" s="1"/>
  <c r="N329" i="1" s="1"/>
  <c r="O329" i="1" s="1"/>
  <c r="P329" i="1" s="1"/>
  <c r="Q329" i="1" s="1"/>
  <c r="R329" i="1" s="1"/>
  <c r="L326" i="1"/>
  <c r="I326" i="1"/>
  <c r="I1493" i="1" s="1"/>
  <c r="I319" i="1"/>
  <c r="J319" i="1" s="1"/>
  <c r="K319" i="1" s="1"/>
  <c r="I318" i="1"/>
  <c r="J318" i="1" s="1"/>
  <c r="K318" i="1" s="1"/>
  <c r="L318" i="1" s="1"/>
  <c r="M318" i="1" s="1"/>
  <c r="N318" i="1" s="1"/>
  <c r="O318" i="1" s="1"/>
  <c r="P318" i="1" s="1"/>
  <c r="Q318" i="1" s="1"/>
  <c r="R318" i="1" s="1"/>
  <c r="J317" i="1"/>
  <c r="J1389" i="1" s="1"/>
  <c r="I317" i="1"/>
  <c r="I1389" i="1" s="1"/>
  <c r="I316" i="1"/>
  <c r="J316" i="1" s="1"/>
  <c r="K316" i="1" s="1"/>
  <c r="L316" i="1" s="1"/>
  <c r="M316" i="1" s="1"/>
  <c r="N316" i="1" s="1"/>
  <c r="O316" i="1" s="1"/>
  <c r="P316" i="1" s="1"/>
  <c r="Q316" i="1" s="1"/>
  <c r="R316" i="1" s="1"/>
  <c r="K313" i="1"/>
  <c r="K1492" i="1" s="1"/>
  <c r="I313" i="1"/>
  <c r="I1492" i="1" s="1"/>
  <c r="H306" i="1"/>
  <c r="H302" i="1" s="1"/>
  <c r="H301" i="1" s="1"/>
  <c r="H299" i="1" s="1"/>
  <c r="H298" i="1" s="1"/>
  <c r="I305" i="1"/>
  <c r="J305" i="1" s="1"/>
  <c r="K305" i="1" s="1"/>
  <c r="L305" i="1" s="1"/>
  <c r="M305" i="1" s="1"/>
  <c r="N305" i="1" s="1"/>
  <c r="O305" i="1" s="1"/>
  <c r="P305" i="1" s="1"/>
  <c r="Q305" i="1" s="1"/>
  <c r="R305" i="1" s="1"/>
  <c r="H303" i="1"/>
  <c r="I303" i="1" s="1"/>
  <c r="J303" i="1" s="1"/>
  <c r="K303" i="1" s="1"/>
  <c r="L303" i="1" s="1"/>
  <c r="M303" i="1" s="1"/>
  <c r="N303" i="1" s="1"/>
  <c r="O303" i="1" s="1"/>
  <c r="P303" i="1" s="1"/>
  <c r="Q303" i="1" s="1"/>
  <c r="R303" i="1" s="1"/>
  <c r="L300" i="1"/>
  <c r="L1491" i="1" s="1"/>
  <c r="K300" i="1"/>
  <c r="K1491" i="1" s="1"/>
  <c r="D292" i="1"/>
  <c r="E291" i="1"/>
  <c r="F291" i="1" s="1"/>
  <c r="F290" i="1"/>
  <c r="G290" i="1" s="1"/>
  <c r="H290" i="1" s="1"/>
  <c r="I290" i="1" s="1"/>
  <c r="J290" i="1" s="1"/>
  <c r="K290" i="1" s="1"/>
  <c r="L290" i="1" s="1"/>
  <c r="M290" i="1" s="1"/>
  <c r="N290" i="1" s="1"/>
  <c r="O290" i="1" s="1"/>
  <c r="P290" i="1" s="1"/>
  <c r="Q290" i="1" s="1"/>
  <c r="R290" i="1" s="1"/>
  <c r="H288" i="1"/>
  <c r="I288" i="1" s="1"/>
  <c r="J288" i="1" s="1"/>
  <c r="K288" i="1" s="1"/>
  <c r="L288" i="1" s="1"/>
  <c r="M288" i="1" s="1"/>
  <c r="N288" i="1" s="1"/>
  <c r="O288" i="1" s="1"/>
  <c r="P288" i="1" s="1"/>
  <c r="Q288" i="1" s="1"/>
  <c r="R288" i="1" s="1"/>
  <c r="I285" i="1"/>
  <c r="I1490" i="1" s="1"/>
  <c r="H285" i="1"/>
  <c r="H1490" i="1" s="1"/>
  <c r="D279" i="1"/>
  <c r="E278" i="1"/>
  <c r="F277" i="1"/>
  <c r="G277" i="1" s="1"/>
  <c r="H277" i="1" s="1"/>
  <c r="I277" i="1" s="1"/>
  <c r="J277" i="1" s="1"/>
  <c r="K277" i="1" s="1"/>
  <c r="L277" i="1" s="1"/>
  <c r="M277" i="1" s="1"/>
  <c r="N277" i="1" s="1"/>
  <c r="O277" i="1" s="1"/>
  <c r="P277" i="1" s="1"/>
  <c r="Q277" i="1" s="1"/>
  <c r="R277" i="1" s="1"/>
  <c r="P275" i="1"/>
  <c r="Q275" i="1" s="1"/>
  <c r="R275" i="1" s="1"/>
  <c r="I275" i="1"/>
  <c r="J275" i="1" s="1"/>
  <c r="K275" i="1" s="1"/>
  <c r="L275" i="1" s="1"/>
  <c r="M275" i="1" s="1"/>
  <c r="N275" i="1" s="1"/>
  <c r="O275" i="1" s="1"/>
  <c r="M272" i="1"/>
  <c r="M1489" i="1" s="1"/>
  <c r="D266" i="1"/>
  <c r="E265" i="1"/>
  <c r="F265" i="1" s="1"/>
  <c r="F264" i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R264" i="1" s="1"/>
  <c r="K262" i="1"/>
  <c r="L262" i="1" s="1"/>
  <c r="M262" i="1" s="1"/>
  <c r="N262" i="1" s="1"/>
  <c r="O262" i="1" s="1"/>
  <c r="P262" i="1" s="1"/>
  <c r="Q262" i="1" s="1"/>
  <c r="R262" i="1" s="1"/>
  <c r="L259" i="1"/>
  <c r="L1488" i="1" s="1"/>
  <c r="K259" i="1"/>
  <c r="K1488" i="1" s="1"/>
  <c r="D253" i="1"/>
  <c r="E252" i="1"/>
  <c r="E253" i="1" s="1"/>
  <c r="F251" i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R251" i="1" s="1"/>
  <c r="L249" i="1"/>
  <c r="M249" i="1" s="1"/>
  <c r="N249" i="1" s="1"/>
  <c r="O249" i="1" s="1"/>
  <c r="P249" i="1" s="1"/>
  <c r="Q249" i="1" s="1"/>
  <c r="R249" i="1" s="1"/>
  <c r="J249" i="1"/>
  <c r="K249" i="1" s="1"/>
  <c r="K246" i="1"/>
  <c r="K1487" i="1" s="1"/>
  <c r="J237" i="1"/>
  <c r="K237" i="1" s="1"/>
  <c r="E236" i="1"/>
  <c r="F236" i="1" s="1"/>
  <c r="G236" i="1" s="1"/>
  <c r="H236" i="1" s="1"/>
  <c r="I236" i="1" s="1"/>
  <c r="J235" i="1"/>
  <c r="J1383" i="1" s="1"/>
  <c r="I234" i="1"/>
  <c r="J234" i="1" s="1"/>
  <c r="K234" i="1" s="1"/>
  <c r="L234" i="1" s="1"/>
  <c r="M234" i="1" s="1"/>
  <c r="N234" i="1" s="1"/>
  <c r="O234" i="1" s="1"/>
  <c r="P234" i="1" s="1"/>
  <c r="Q234" i="1" s="1"/>
  <c r="R234" i="1" s="1"/>
  <c r="I233" i="1"/>
  <c r="I232" i="1" s="1"/>
  <c r="I230" i="1" s="1"/>
  <c r="I229" i="1" s="1"/>
  <c r="J231" i="1"/>
  <c r="J1486" i="1" s="1"/>
  <c r="K224" i="1"/>
  <c r="L224" i="1" s="1"/>
  <c r="M224" i="1" s="1"/>
  <c r="N224" i="1" s="1"/>
  <c r="O224" i="1" s="1"/>
  <c r="P224" i="1" s="1"/>
  <c r="E223" i="1"/>
  <c r="F223" i="1" s="1"/>
  <c r="G223" i="1" s="1"/>
  <c r="H223" i="1" s="1"/>
  <c r="I223" i="1" s="1"/>
  <c r="J223" i="1" s="1"/>
  <c r="K223" i="1" s="1"/>
  <c r="L222" i="1"/>
  <c r="L1382" i="1" s="1"/>
  <c r="K221" i="1"/>
  <c r="L221" i="1" s="1"/>
  <c r="M221" i="1" s="1"/>
  <c r="N221" i="1" s="1"/>
  <c r="O221" i="1" s="1"/>
  <c r="P221" i="1" s="1"/>
  <c r="Q221" i="1" s="1"/>
  <c r="R221" i="1" s="1"/>
  <c r="M218" i="1"/>
  <c r="M1485" i="1" s="1"/>
  <c r="L218" i="1"/>
  <c r="L1485" i="1" s="1"/>
  <c r="F210" i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C210" i="1"/>
  <c r="C211" i="1" s="1"/>
  <c r="D211" i="1" s="1"/>
  <c r="E208" i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D207" i="1"/>
  <c r="D206" i="1" s="1"/>
  <c r="D204" i="1" s="1"/>
  <c r="D203" i="1" s="1"/>
  <c r="C207" i="1"/>
  <c r="C206" i="1" s="1"/>
  <c r="C204" i="1" s="1"/>
  <c r="C203" i="1" s="1"/>
  <c r="E205" i="1"/>
  <c r="E1484" i="1" s="1"/>
  <c r="F197" i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Q197" i="1" s="1"/>
  <c r="R197" i="1" s="1"/>
  <c r="C197" i="1"/>
  <c r="C198" i="1" s="1"/>
  <c r="D198" i="1" s="1"/>
  <c r="E195" i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Q195" i="1" s="1"/>
  <c r="R195" i="1" s="1"/>
  <c r="D194" i="1"/>
  <c r="D193" i="1" s="1"/>
  <c r="D191" i="1" s="1"/>
  <c r="D190" i="1" s="1"/>
  <c r="C194" i="1"/>
  <c r="C193" i="1" s="1"/>
  <c r="C191" i="1" s="1"/>
  <c r="C190" i="1" s="1"/>
  <c r="E192" i="1"/>
  <c r="E1483" i="1" s="1"/>
  <c r="E184" i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R184" i="1" s="1"/>
  <c r="C184" i="1"/>
  <c r="C185" i="1" s="1"/>
  <c r="D185" i="1" s="1"/>
  <c r="E182" i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D181" i="1"/>
  <c r="C181" i="1"/>
  <c r="D180" i="1"/>
  <c r="D178" i="1" s="1"/>
  <c r="D177" i="1" s="1"/>
  <c r="C180" i="1"/>
  <c r="C178" i="1" s="1"/>
  <c r="C177" i="1" s="1"/>
  <c r="M179" i="1"/>
  <c r="M1482" i="1" s="1"/>
  <c r="E179" i="1"/>
  <c r="E1482" i="1" s="1"/>
  <c r="C172" i="1"/>
  <c r="D172" i="1" s="1"/>
  <c r="F171" i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R171" i="1" s="1"/>
  <c r="C171" i="1"/>
  <c r="E169" i="1"/>
  <c r="F169" i="1" s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Q169" i="1" s="1"/>
  <c r="R169" i="1" s="1"/>
  <c r="D168" i="1"/>
  <c r="C168" i="1"/>
  <c r="C170" i="1" s="1"/>
  <c r="D167" i="1"/>
  <c r="K166" i="1"/>
  <c r="E166" i="1"/>
  <c r="E1481" i="1" s="1"/>
  <c r="D165" i="1"/>
  <c r="D164" i="1"/>
  <c r="F158" i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Q158" i="1" s="1"/>
  <c r="R158" i="1" s="1"/>
  <c r="C158" i="1"/>
  <c r="C159" i="1" s="1"/>
  <c r="D159" i="1" s="1"/>
  <c r="D160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R156" i="1" s="1"/>
  <c r="D155" i="1"/>
  <c r="D157" i="1" s="1"/>
  <c r="D1377" i="1" s="1"/>
  <c r="C155" i="1"/>
  <c r="C157" i="1" s="1"/>
  <c r="D154" i="1"/>
  <c r="C154" i="1"/>
  <c r="C152" i="1" s="1"/>
  <c r="C151" i="1" s="1"/>
  <c r="L153" i="1"/>
  <c r="L1480" i="1" s="1"/>
  <c r="E153" i="1"/>
  <c r="E1480" i="1" s="1"/>
  <c r="D152" i="1"/>
  <c r="D151" i="1"/>
  <c r="F145" i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C145" i="1"/>
  <c r="C146" i="1" s="1"/>
  <c r="D146" i="1" s="1"/>
  <c r="E143" i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R143" i="1" s="1"/>
  <c r="D142" i="1"/>
  <c r="D144" i="1" s="1"/>
  <c r="C142" i="1"/>
  <c r="C141" i="1" s="1"/>
  <c r="C139" i="1" s="1"/>
  <c r="C138" i="1" s="1"/>
  <c r="E140" i="1"/>
  <c r="E1479" i="1" s="1"/>
  <c r="F132" i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C132" i="1"/>
  <c r="C133" i="1" s="1"/>
  <c r="D133" i="1" s="1"/>
  <c r="D134" i="1" s="1"/>
  <c r="C131" i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D129" i="1"/>
  <c r="D128" i="1" s="1"/>
  <c r="D126" i="1" s="1"/>
  <c r="D125" i="1" s="1"/>
  <c r="C129" i="1"/>
  <c r="C128" i="1"/>
  <c r="C126" i="1" s="1"/>
  <c r="C125" i="1" s="1"/>
  <c r="F127" i="1"/>
  <c r="F1478" i="1" s="1"/>
  <c r="E127" i="1"/>
  <c r="E1478" i="1" s="1"/>
  <c r="F119" i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C119" i="1"/>
  <c r="C120" i="1" s="1"/>
  <c r="D120" i="1" s="1"/>
  <c r="E117" i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D116" i="1"/>
  <c r="D115" i="1" s="1"/>
  <c r="D113" i="1" s="1"/>
  <c r="D112" i="1" s="1"/>
  <c r="C116" i="1"/>
  <c r="C115" i="1"/>
  <c r="C113" i="1" s="1"/>
  <c r="C112" i="1" s="1"/>
  <c r="E114" i="1"/>
  <c r="E1477" i="1" s="1"/>
  <c r="F106" i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C106" i="1"/>
  <c r="C107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D103" i="1"/>
  <c r="C103" i="1"/>
  <c r="D102" i="1"/>
  <c r="D100" i="1" s="1"/>
  <c r="D99" i="1" s="1"/>
  <c r="C102" i="1"/>
  <c r="C100" i="1" s="1"/>
  <c r="C99" i="1" s="1"/>
  <c r="E101" i="1"/>
  <c r="E1476" i="1" s="1"/>
  <c r="F93" i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C93" i="1"/>
  <c r="C94" i="1" s="1"/>
  <c r="C92" i="1" s="1"/>
  <c r="E91" i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D90" i="1"/>
  <c r="C90" i="1"/>
  <c r="C89" i="1" s="1"/>
  <c r="C87" i="1" s="1"/>
  <c r="C86" i="1" s="1"/>
  <c r="D89" i="1"/>
  <c r="D87" i="1" s="1"/>
  <c r="D86" i="1" s="1"/>
  <c r="J88" i="1"/>
  <c r="J1475" i="1" s="1"/>
  <c r="E88" i="1"/>
  <c r="E1475" i="1" s="1"/>
  <c r="F80" i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C80" i="1"/>
  <c r="C81" i="1" s="1"/>
  <c r="D81" i="1" s="1"/>
  <c r="E78" i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D77" i="1"/>
  <c r="D76" i="1" s="1"/>
  <c r="D74" i="1" s="1"/>
  <c r="D73" i="1" s="1"/>
  <c r="C77" i="1"/>
  <c r="C76" i="1" s="1"/>
  <c r="C74" i="1" s="1"/>
  <c r="C73" i="1" s="1"/>
  <c r="M75" i="1"/>
  <c r="M1474" i="1" s="1"/>
  <c r="F75" i="1"/>
  <c r="F1474" i="1" s="1"/>
  <c r="E75" i="1"/>
  <c r="E1474" i="1" s="1"/>
  <c r="F67" i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C67" i="1"/>
  <c r="C68" i="1" s="1"/>
  <c r="D68" i="1" s="1"/>
  <c r="E65" i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D64" i="1"/>
  <c r="D63" i="1" s="1"/>
  <c r="D61" i="1" s="1"/>
  <c r="D60" i="1" s="1"/>
  <c r="C64" i="1"/>
  <c r="C63" i="1" s="1"/>
  <c r="C61" i="1" s="1"/>
  <c r="C60" i="1" s="1"/>
  <c r="E62" i="1"/>
  <c r="E1473" i="1" s="1"/>
  <c r="F54" i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C54" i="1"/>
  <c r="C55" i="1" s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D51" i="1"/>
  <c r="C51" i="1"/>
  <c r="C50" i="1" s="1"/>
  <c r="C48" i="1" s="1"/>
  <c r="C47" i="1" s="1"/>
  <c r="D50" i="1"/>
  <c r="E49" i="1"/>
  <c r="E1472" i="1" s="1"/>
  <c r="D48" i="1"/>
  <c r="D47" i="1"/>
  <c r="F41" i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C41" i="1"/>
  <c r="C42" i="1" s="1"/>
  <c r="D42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D38" i="1"/>
  <c r="D40" i="1" s="1"/>
  <c r="C38" i="1"/>
  <c r="C37" i="1"/>
  <c r="E36" i="1"/>
  <c r="E1471" i="1" s="1"/>
  <c r="C35" i="1"/>
  <c r="C34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C28" i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E23" i="1"/>
  <c r="F23" i="1" s="1"/>
  <c r="D22" i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C21" i="1"/>
  <c r="C2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C19" i="1"/>
  <c r="C27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C18" i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G16" i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F16" i="1"/>
  <c r="F15" i="1"/>
  <c r="C15" i="1"/>
  <c r="C23" i="1" s="1"/>
  <c r="E14" i="1"/>
  <c r="D14" i="1"/>
  <c r="D1354" i="1" s="1"/>
  <c r="D12" i="1"/>
  <c r="D1357" i="1" s="1"/>
  <c r="C12" i="1"/>
  <c r="C10" i="1" s="1"/>
  <c r="C8" i="1" s="1"/>
  <c r="C7" i="1" s="1"/>
  <c r="D11" i="1"/>
  <c r="C11" i="1"/>
  <c r="K9" i="1"/>
  <c r="K1470" i="1" s="1"/>
  <c r="F9" i="1"/>
  <c r="F1470" i="1" s="1"/>
  <c r="E9" i="1"/>
  <c r="E1470" i="1" s="1"/>
  <c r="K1307" i="1" l="1"/>
  <c r="K1306" i="1" s="1"/>
  <c r="K1304" i="1" s="1"/>
  <c r="K1303" i="1" s="1"/>
  <c r="N791" i="1"/>
  <c r="N789" i="1" s="1"/>
  <c r="N788" i="1" s="1"/>
  <c r="N792" i="1"/>
  <c r="M792" i="1"/>
  <c r="M791" i="1" s="1"/>
  <c r="M789" i="1" s="1"/>
  <c r="M788" i="1" s="1"/>
  <c r="L792" i="1"/>
  <c r="L791" i="1" s="1"/>
  <c r="L789" i="1" s="1"/>
  <c r="L788" i="1" s="1"/>
  <c r="K220" i="1"/>
  <c r="K219" i="1" s="1"/>
  <c r="K217" i="1" s="1"/>
  <c r="K216" i="1" s="1"/>
  <c r="K1242" i="1"/>
  <c r="K1241" i="1" s="1"/>
  <c r="K1239" i="1" s="1"/>
  <c r="K1238" i="1" s="1"/>
  <c r="K792" i="1"/>
  <c r="K791" i="1" s="1"/>
  <c r="K789" i="1" s="1"/>
  <c r="K788" i="1" s="1"/>
  <c r="H1333" i="1"/>
  <c r="H1332" i="1" s="1"/>
  <c r="H1330" i="1" s="1"/>
  <c r="H1329" i="1" s="1"/>
  <c r="O793" i="1"/>
  <c r="J1528" i="1"/>
  <c r="K1527" i="1"/>
  <c r="K1526" i="1"/>
  <c r="F62" i="1"/>
  <c r="G9" i="1"/>
  <c r="G1470" i="1" s="1"/>
  <c r="F88" i="1"/>
  <c r="E465" i="1"/>
  <c r="N1298" i="1"/>
  <c r="N1299" i="1" s="1"/>
  <c r="J977" i="1"/>
  <c r="J976" i="1" s="1"/>
  <c r="L1279" i="1"/>
  <c r="L1565" i="1" s="1"/>
  <c r="D131" i="1"/>
  <c r="E292" i="1"/>
  <c r="F386" i="1"/>
  <c r="E729" i="1"/>
  <c r="M1299" i="1"/>
  <c r="N1331" i="1"/>
  <c r="N1569" i="1" s="1"/>
  <c r="L246" i="1"/>
  <c r="C167" i="1"/>
  <c r="C165" i="1" s="1"/>
  <c r="C164" i="1" s="1"/>
  <c r="Q471" i="1"/>
  <c r="E610" i="1"/>
  <c r="J1252" i="1"/>
  <c r="J1251" i="1" s="1"/>
  <c r="I320" i="1"/>
  <c r="F439" i="1"/>
  <c r="F491" i="1"/>
  <c r="D66" i="1"/>
  <c r="F205" i="1"/>
  <c r="F1484" i="1" s="1"/>
  <c r="M300" i="1"/>
  <c r="M1491" i="1" s="1"/>
  <c r="K354" i="1"/>
  <c r="K353" i="1" s="1"/>
  <c r="K351" i="1" s="1"/>
  <c r="K350" i="1" s="1"/>
  <c r="G439" i="1"/>
  <c r="M618" i="1"/>
  <c r="M1515" i="1" s="1"/>
  <c r="M670" i="1"/>
  <c r="M1519" i="1" s="1"/>
  <c r="K736" i="1"/>
  <c r="K735" i="1" s="1"/>
  <c r="I1200" i="1"/>
  <c r="I1199" i="1" s="1"/>
  <c r="F637" i="1"/>
  <c r="G637" i="1" s="1"/>
  <c r="G638" i="1" s="1"/>
  <c r="N870" i="1"/>
  <c r="N1534" i="1" s="1"/>
  <c r="J326" i="1"/>
  <c r="J1493" i="1" s="1"/>
  <c r="M354" i="1"/>
  <c r="M353" i="1" s="1"/>
  <c r="M351" i="1" s="1"/>
  <c r="M350" i="1" s="1"/>
  <c r="E571" i="1"/>
  <c r="M950" i="1"/>
  <c r="J1075" i="1"/>
  <c r="K1075" i="1" s="1"/>
  <c r="F1285" i="1"/>
  <c r="I419" i="1"/>
  <c r="F850" i="1"/>
  <c r="E877" i="1"/>
  <c r="I1076" i="1"/>
  <c r="K1253" i="1"/>
  <c r="E1354" i="1"/>
  <c r="D37" i="1"/>
  <c r="D35" i="1" s="1"/>
  <c r="D34" i="1" s="1"/>
  <c r="C209" i="1"/>
  <c r="K231" i="1"/>
  <c r="I328" i="1"/>
  <c r="I327" i="1" s="1"/>
  <c r="I325" i="1" s="1"/>
  <c r="I324" i="1" s="1"/>
  <c r="N697" i="1"/>
  <c r="K1175" i="1"/>
  <c r="K1557" i="1" s="1"/>
  <c r="C40" i="1"/>
  <c r="D209" i="1"/>
  <c r="E716" i="1"/>
  <c r="K745" i="1"/>
  <c r="K1259" i="1"/>
  <c r="O1292" i="1"/>
  <c r="O1566" i="1" s="1"/>
  <c r="H1338" i="1"/>
  <c r="N272" i="1"/>
  <c r="J343" i="1"/>
  <c r="K343" i="1" s="1"/>
  <c r="D141" i="1"/>
  <c r="D139" i="1" s="1"/>
  <c r="D138" i="1" s="1"/>
  <c r="M259" i="1"/>
  <c r="M1488" i="1" s="1"/>
  <c r="L1031" i="1"/>
  <c r="L1029" i="1" s="1"/>
  <c r="L1028" i="1" s="1"/>
  <c r="I1208" i="1"/>
  <c r="J1345" i="1"/>
  <c r="N75" i="1"/>
  <c r="N1474" i="1" s="1"/>
  <c r="F14" i="1"/>
  <c r="F1354" i="1" s="1"/>
  <c r="J233" i="1"/>
  <c r="J232" i="1" s="1"/>
  <c r="J230" i="1" s="1"/>
  <c r="J229" i="1" s="1"/>
  <c r="K1016" i="1"/>
  <c r="K1015" i="1" s="1"/>
  <c r="H1268" i="1"/>
  <c r="H1267" i="1" s="1"/>
  <c r="H1265" i="1" s="1"/>
  <c r="H1264" i="1" s="1"/>
  <c r="C196" i="1"/>
  <c r="F478" i="1"/>
  <c r="E597" i="1"/>
  <c r="M657" i="1"/>
  <c r="K751" i="1"/>
  <c r="K1525" i="1" s="1"/>
  <c r="H1058" i="1"/>
  <c r="H1057" i="1" s="1"/>
  <c r="H1055" i="1" s="1"/>
  <c r="H1054" i="1" s="1"/>
  <c r="L1227" i="1"/>
  <c r="C66" i="1"/>
  <c r="F956" i="1"/>
  <c r="F1166" i="1"/>
  <c r="G1166" i="1" s="1"/>
  <c r="L687" i="1"/>
  <c r="D1356" i="1"/>
  <c r="C14" i="1"/>
  <c r="F101" i="1"/>
  <c r="F1476" i="1" s="1"/>
  <c r="C118" i="1"/>
  <c r="E159" i="1"/>
  <c r="E160" i="1" s="1"/>
  <c r="F179" i="1"/>
  <c r="F1482" i="1" s="1"/>
  <c r="K339" i="1"/>
  <c r="P698" i="1"/>
  <c r="P697" i="1" s="1"/>
  <c r="F889" i="1"/>
  <c r="H1343" i="1"/>
  <c r="H1342" i="1" s="1"/>
  <c r="N797" i="1"/>
  <c r="O797" i="1"/>
  <c r="I758" i="1"/>
  <c r="K359" i="1"/>
  <c r="J1024" i="1"/>
  <c r="L359" i="1"/>
  <c r="M359" i="1"/>
  <c r="H1063" i="1"/>
  <c r="L1246" i="1"/>
  <c r="M1246" i="1" s="1"/>
  <c r="P796" i="1"/>
  <c r="I753" i="1"/>
  <c r="I752" i="1" s="1"/>
  <c r="I750" i="1" s="1"/>
  <c r="I749" i="1" s="1"/>
  <c r="H1273" i="1"/>
  <c r="K797" i="1"/>
  <c r="D79" i="1"/>
  <c r="E81" i="1"/>
  <c r="D82" i="1"/>
  <c r="Q224" i="1"/>
  <c r="G23" i="1"/>
  <c r="F22" i="1"/>
  <c r="D55" i="1"/>
  <c r="C53" i="1"/>
  <c r="D92" i="1"/>
  <c r="L9" i="1"/>
  <c r="C26" i="1"/>
  <c r="C22" i="1" s="1"/>
  <c r="C13" i="1" s="1"/>
  <c r="D1370" i="1"/>
  <c r="E66" i="1"/>
  <c r="E68" i="1"/>
  <c r="D69" i="1"/>
  <c r="D1368" i="1"/>
  <c r="E40" i="1"/>
  <c r="F159" i="1"/>
  <c r="O75" i="1"/>
  <c r="F114" i="1"/>
  <c r="D196" i="1"/>
  <c r="E198" i="1"/>
  <c r="D199" i="1"/>
  <c r="C105" i="1"/>
  <c r="D107" i="1"/>
  <c r="D13" i="1"/>
  <c r="D30" i="1"/>
  <c r="E120" i="1"/>
  <c r="D121" i="1"/>
  <c r="D1376" i="1"/>
  <c r="E144" i="1"/>
  <c r="K1481" i="1"/>
  <c r="L166" i="1"/>
  <c r="D10" i="1"/>
  <c r="D8" i="1" s="1"/>
  <c r="D7" i="1" s="1"/>
  <c r="D1361" i="1" s="1"/>
  <c r="D1363" i="1" s="1"/>
  <c r="D1364" i="1" s="1"/>
  <c r="E12" i="1"/>
  <c r="G15" i="1"/>
  <c r="E22" i="1"/>
  <c r="D118" i="1"/>
  <c r="D1362" i="1"/>
  <c r="C79" i="1"/>
  <c r="E42" i="1"/>
  <c r="D43" i="1"/>
  <c r="K88" i="1"/>
  <c r="E185" i="1"/>
  <c r="D186" i="1"/>
  <c r="F49" i="1"/>
  <c r="E133" i="1"/>
  <c r="K1514" i="1"/>
  <c r="L603" i="1"/>
  <c r="G75" i="1"/>
  <c r="D94" i="1"/>
  <c r="G101" i="1"/>
  <c r="D170" i="1"/>
  <c r="E172" i="1"/>
  <c r="D173" i="1"/>
  <c r="E279" i="1"/>
  <c r="F278" i="1"/>
  <c r="L1493" i="1"/>
  <c r="M326" i="1"/>
  <c r="E146" i="1"/>
  <c r="D147" i="1"/>
  <c r="E157" i="1"/>
  <c r="C183" i="1"/>
  <c r="F36" i="1"/>
  <c r="D183" i="1"/>
  <c r="L223" i="1"/>
  <c r="K225" i="1"/>
  <c r="C144" i="1"/>
  <c r="I238" i="1"/>
  <c r="J236" i="1"/>
  <c r="F530" i="1"/>
  <c r="G529" i="1"/>
  <c r="J315" i="1"/>
  <c r="J314" i="1" s="1"/>
  <c r="J312" i="1" s="1"/>
  <c r="J311" i="1" s="1"/>
  <c r="K447" i="1"/>
  <c r="K446" i="1" s="1"/>
  <c r="K444" i="1" s="1"/>
  <c r="K443" i="1" s="1"/>
  <c r="K452" i="1"/>
  <c r="L451" i="1"/>
  <c r="L319" i="1"/>
  <c r="K320" i="1"/>
  <c r="G127" i="1"/>
  <c r="J1391" i="1"/>
  <c r="I438" i="1"/>
  <c r="F153" i="1"/>
  <c r="G179" i="1"/>
  <c r="G205" i="1"/>
  <c r="F252" i="1"/>
  <c r="J285" i="1"/>
  <c r="G291" i="1"/>
  <c r="F292" i="1"/>
  <c r="J320" i="1"/>
  <c r="I346" i="1"/>
  <c r="I341" i="1"/>
  <c r="I340" i="1" s="1"/>
  <c r="I338" i="1" s="1"/>
  <c r="I337" i="1" s="1"/>
  <c r="G386" i="1"/>
  <c r="F387" i="1"/>
  <c r="F266" i="1"/>
  <c r="J345" i="1"/>
  <c r="N618" i="1"/>
  <c r="N179" i="1"/>
  <c r="D1381" i="1"/>
  <c r="E209" i="1"/>
  <c r="N259" i="1"/>
  <c r="G265" i="1"/>
  <c r="M153" i="1"/>
  <c r="F192" i="1"/>
  <c r="L237" i="1"/>
  <c r="N300" i="1"/>
  <c r="F140" i="1"/>
  <c r="F166" i="1"/>
  <c r="E211" i="1"/>
  <c r="D212" i="1"/>
  <c r="K317" i="1"/>
  <c r="K1494" i="1"/>
  <c r="L339" i="1"/>
  <c r="H307" i="1"/>
  <c r="I306" i="1"/>
  <c r="G516" i="1"/>
  <c r="F517" i="1"/>
  <c r="Q1135" i="1"/>
  <c r="R1137" i="1"/>
  <c r="R1135" i="1" s="1"/>
  <c r="I333" i="1"/>
  <c r="J330" i="1"/>
  <c r="J332" i="1"/>
  <c r="M1495" i="1"/>
  <c r="N352" i="1"/>
  <c r="H476" i="1"/>
  <c r="G478" i="1"/>
  <c r="L220" i="1"/>
  <c r="L219" i="1" s="1"/>
  <c r="L217" i="1" s="1"/>
  <c r="L216" i="1" s="1"/>
  <c r="M222" i="1"/>
  <c r="K235" i="1"/>
  <c r="F503" i="1"/>
  <c r="G570" i="1"/>
  <c r="F571" i="1"/>
  <c r="F566" i="1"/>
  <c r="F565" i="1" s="1"/>
  <c r="K663" i="1"/>
  <c r="N218" i="1"/>
  <c r="H490" i="1"/>
  <c r="G491" i="1"/>
  <c r="K1528" i="1"/>
  <c r="N354" i="1"/>
  <c r="N353" i="1" s="1"/>
  <c r="N351" i="1" s="1"/>
  <c r="N350" i="1" s="1"/>
  <c r="N359" i="1"/>
  <c r="I596" i="1"/>
  <c r="H592" i="1"/>
  <c r="H591" i="1" s="1"/>
  <c r="H589" i="1" s="1"/>
  <c r="H588" i="1" s="1"/>
  <c r="H597" i="1"/>
  <c r="H609" i="1"/>
  <c r="G610" i="1"/>
  <c r="F651" i="1"/>
  <c r="G649" i="1"/>
  <c r="H836" i="1"/>
  <c r="I836" i="1" s="1"/>
  <c r="J836" i="1" s="1"/>
  <c r="K836" i="1" s="1"/>
  <c r="L836" i="1" s="1"/>
  <c r="M836" i="1" s="1"/>
  <c r="N836" i="1" s="1"/>
  <c r="O836" i="1" s="1"/>
  <c r="P836" i="1" s="1"/>
  <c r="Q836" i="1" s="1"/>
  <c r="R836" i="1" s="1"/>
  <c r="G838" i="1"/>
  <c r="O358" i="1"/>
  <c r="P631" i="1"/>
  <c r="E266" i="1"/>
  <c r="G373" i="1"/>
  <c r="F374" i="1"/>
  <c r="F837" i="1"/>
  <c r="L313" i="1"/>
  <c r="H425" i="1"/>
  <c r="G426" i="1"/>
  <c r="F597" i="1"/>
  <c r="F610" i="1"/>
  <c r="H688" i="1"/>
  <c r="G690" i="1"/>
  <c r="I315" i="1"/>
  <c r="I314" i="1" s="1"/>
  <c r="I312" i="1" s="1"/>
  <c r="I311" i="1" s="1"/>
  <c r="L354" i="1"/>
  <c r="L353" i="1" s="1"/>
  <c r="L351" i="1" s="1"/>
  <c r="L350" i="1" s="1"/>
  <c r="G412" i="1"/>
  <c r="F413" i="1"/>
  <c r="P458" i="1"/>
  <c r="G464" i="1"/>
  <c r="F465" i="1"/>
  <c r="K477" i="1"/>
  <c r="G597" i="1"/>
  <c r="M703" i="1"/>
  <c r="N701" i="1"/>
  <c r="G624" i="1"/>
  <c r="F625" i="1"/>
  <c r="H833" i="1"/>
  <c r="H832" i="1" s="1"/>
  <c r="H830" i="1" s="1"/>
  <c r="H829" i="1" s="1"/>
  <c r="J1062" i="1"/>
  <c r="I1058" i="1"/>
  <c r="I1057" i="1" s="1"/>
  <c r="I1055" i="1" s="1"/>
  <c r="I1054" i="1" s="1"/>
  <c r="I1063" i="1"/>
  <c r="I833" i="1"/>
  <c r="I832" i="1" s="1"/>
  <c r="I830" i="1" s="1"/>
  <c r="I829" i="1" s="1"/>
  <c r="J837" i="1"/>
  <c r="K650" i="1"/>
  <c r="G850" i="1"/>
  <c r="F851" i="1"/>
  <c r="L739" i="1"/>
  <c r="L738" i="1" s="1"/>
  <c r="L736" i="1" s="1"/>
  <c r="L735" i="1" s="1"/>
  <c r="M743" i="1"/>
  <c r="G543" i="1"/>
  <c r="G863" i="1"/>
  <c r="F864" i="1"/>
  <c r="F426" i="1"/>
  <c r="K510" i="1"/>
  <c r="G514" i="1"/>
  <c r="H542" i="1"/>
  <c r="M683" i="1"/>
  <c r="L831" i="1"/>
  <c r="K1416" i="1"/>
  <c r="F564" i="1"/>
  <c r="L674" i="1"/>
  <c r="L1020" i="1"/>
  <c r="E413" i="1"/>
  <c r="P484" i="1"/>
  <c r="R702" i="1"/>
  <c r="Q698" i="1"/>
  <c r="Q697" i="1" s="1"/>
  <c r="K1076" i="1"/>
  <c r="K1071" i="1"/>
  <c r="K1070" i="1" s="1"/>
  <c r="K1068" i="1" s="1"/>
  <c r="K1067" i="1" s="1"/>
  <c r="G677" i="1"/>
  <c r="J758" i="1"/>
  <c r="K757" i="1"/>
  <c r="J753" i="1"/>
  <c r="J752" i="1" s="1"/>
  <c r="J750" i="1" s="1"/>
  <c r="J749" i="1" s="1"/>
  <c r="O1019" i="1"/>
  <c r="P1023" i="1"/>
  <c r="L1075" i="1"/>
  <c r="I1182" i="1"/>
  <c r="I1177" i="1"/>
  <c r="I1176" i="1" s="1"/>
  <c r="I1174" i="1" s="1"/>
  <c r="I1173" i="1" s="1"/>
  <c r="J1181" i="1"/>
  <c r="F512" i="1"/>
  <c r="F511" i="1" s="1"/>
  <c r="F509" i="1" s="1"/>
  <c r="F508" i="1" s="1"/>
  <c r="N1521" i="1"/>
  <c r="O696" i="1"/>
  <c r="M445" i="1"/>
  <c r="M523" i="1"/>
  <c r="G662" i="1"/>
  <c r="I676" i="1"/>
  <c r="N695" i="1"/>
  <c r="N694" i="1" s="1"/>
  <c r="G728" i="1"/>
  <c r="N670" i="1"/>
  <c r="G675" i="1"/>
  <c r="H675" i="1" s="1"/>
  <c r="I675" i="1" s="1"/>
  <c r="J675" i="1" s="1"/>
  <c r="K675" i="1" s="1"/>
  <c r="L675" i="1" s="1"/>
  <c r="M675" i="1" s="1"/>
  <c r="N675" i="1" s="1"/>
  <c r="O675" i="1" s="1"/>
  <c r="P675" i="1" s="1"/>
  <c r="Q675" i="1" s="1"/>
  <c r="R675" i="1" s="1"/>
  <c r="O870" i="1"/>
  <c r="F877" i="1"/>
  <c r="E944" i="1"/>
  <c r="F943" i="1"/>
  <c r="L661" i="1"/>
  <c r="Q689" i="1"/>
  <c r="G876" i="1"/>
  <c r="L564" i="1"/>
  <c r="G715" i="1"/>
  <c r="F716" i="1"/>
  <c r="F543" i="1"/>
  <c r="I590" i="1"/>
  <c r="L648" i="1"/>
  <c r="M644" i="1"/>
  <c r="K685" i="1"/>
  <c r="K684" i="1" s="1"/>
  <c r="K682" i="1" s="1"/>
  <c r="K681" i="1" s="1"/>
  <c r="N722" i="1"/>
  <c r="G832" i="1"/>
  <c r="G830" i="1" s="1"/>
  <c r="G829" i="1" s="1"/>
  <c r="L685" i="1"/>
  <c r="L684" i="1" s="1"/>
  <c r="L682" i="1" s="1"/>
  <c r="L681" i="1" s="1"/>
  <c r="L745" i="1"/>
  <c r="L797" i="1"/>
  <c r="I1089" i="1"/>
  <c r="J1088" i="1"/>
  <c r="M1135" i="1"/>
  <c r="M1133" i="1" s="1"/>
  <c r="M1132" i="1" s="1"/>
  <c r="L1175" i="1"/>
  <c r="M709" i="1"/>
  <c r="L737" i="1"/>
  <c r="M797" i="1"/>
  <c r="H883" i="1"/>
  <c r="K1545" i="1"/>
  <c r="L1017" i="1"/>
  <c r="J985" i="1"/>
  <c r="K984" i="1"/>
  <c r="Q1030" i="1"/>
  <c r="M1033" i="1"/>
  <c r="P1318" i="1"/>
  <c r="L1022" i="1"/>
  <c r="K1024" i="1"/>
  <c r="L857" i="1"/>
  <c r="L1135" i="1"/>
  <c r="L1133" i="1" s="1"/>
  <c r="L1132" i="1" s="1"/>
  <c r="N1135" i="1"/>
  <c r="N1133" i="1" s="1"/>
  <c r="N1132" i="1" s="1"/>
  <c r="F957" i="1"/>
  <c r="J1018" i="1"/>
  <c r="J1016" i="1" s="1"/>
  <c r="J1015" i="1" s="1"/>
  <c r="O1135" i="1"/>
  <c r="O1133" i="1" s="1"/>
  <c r="O1132" i="1" s="1"/>
  <c r="L1345" i="1"/>
  <c r="M1347" i="1"/>
  <c r="N1347" i="1" s="1"/>
  <c r="L937" i="1"/>
  <c r="G956" i="1"/>
  <c r="P1135" i="1"/>
  <c r="P1133" i="1" s="1"/>
  <c r="P1132" i="1" s="1"/>
  <c r="M844" i="1"/>
  <c r="J1056" i="1"/>
  <c r="L1069" i="1"/>
  <c r="F1286" i="1"/>
  <c r="G1285" i="1"/>
  <c r="K1439" i="1"/>
  <c r="L982" i="1"/>
  <c r="J1076" i="1"/>
  <c r="J1071" i="1"/>
  <c r="J1070" i="1" s="1"/>
  <c r="J1068" i="1" s="1"/>
  <c r="J1067" i="1" s="1"/>
  <c r="J1203" i="1"/>
  <c r="J1202" i="1" s="1"/>
  <c r="K1207" i="1"/>
  <c r="J1208" i="1"/>
  <c r="I1564" i="1"/>
  <c r="J1266" i="1"/>
  <c r="M1345" i="1"/>
  <c r="K1101" i="1"/>
  <c r="K1082" i="1"/>
  <c r="N1246" i="1"/>
  <c r="M1242" i="1"/>
  <c r="M1241" i="1" s="1"/>
  <c r="M1239" i="1" s="1"/>
  <c r="M1238" i="1" s="1"/>
  <c r="M1247" i="1"/>
  <c r="P1134" i="1"/>
  <c r="M1279" i="1"/>
  <c r="K1095" i="1"/>
  <c r="J1201" i="1"/>
  <c r="J1097" i="1"/>
  <c r="J1096" i="1" s="1"/>
  <c r="J1094" i="1" s="1"/>
  <c r="J1093" i="1" s="1"/>
  <c r="M1325" i="1"/>
  <c r="K978" i="1"/>
  <c r="J1272" i="1"/>
  <c r="I1268" i="1"/>
  <c r="I1267" i="1" s="1"/>
  <c r="I1265" i="1" s="1"/>
  <c r="I1264" i="1" s="1"/>
  <c r="I1273" i="1"/>
  <c r="O1305" i="1"/>
  <c r="J1337" i="1"/>
  <c r="I1333" i="1"/>
  <c r="I1332" i="1" s="1"/>
  <c r="I1338" i="1"/>
  <c r="N1294" i="1"/>
  <c r="N1293" i="1" s="1"/>
  <c r="N1291" i="1" s="1"/>
  <c r="N1290" i="1" s="1"/>
  <c r="K1260" i="1"/>
  <c r="O1298" i="1"/>
  <c r="L1311" i="1"/>
  <c r="N1324" i="1"/>
  <c r="K1233" i="1"/>
  <c r="I1331" i="1"/>
  <c r="N1240" i="1"/>
  <c r="P1292" i="1"/>
  <c r="I1344" i="1"/>
  <c r="I1343" i="1" s="1"/>
  <c r="I1342" i="1" s="1"/>
  <c r="O1331" i="1"/>
  <c r="Q796" i="1" l="1"/>
  <c r="P792" i="1"/>
  <c r="O791" i="1"/>
  <c r="O789" i="1" s="1"/>
  <c r="O788" i="1" s="1"/>
  <c r="P793" i="1"/>
  <c r="L1527" i="1"/>
  <c r="L1526" i="1"/>
  <c r="Q1504" i="1"/>
  <c r="R471" i="1"/>
  <c r="R1504" i="1" s="1"/>
  <c r="L1487" i="1"/>
  <c r="M246" i="1"/>
  <c r="L1561" i="1"/>
  <c r="M1227" i="1"/>
  <c r="K1563" i="1"/>
  <c r="L1253" i="1"/>
  <c r="N1489" i="1"/>
  <c r="O272" i="1"/>
  <c r="F890" i="1"/>
  <c r="G889" i="1"/>
  <c r="M1518" i="1"/>
  <c r="N657" i="1"/>
  <c r="F638" i="1"/>
  <c r="F1167" i="1"/>
  <c r="H838" i="1"/>
  <c r="L1259" i="1"/>
  <c r="K1255" i="1"/>
  <c r="K1254" i="1" s="1"/>
  <c r="K1252" i="1" s="1"/>
  <c r="K1251" i="1" s="1"/>
  <c r="I1500" i="1"/>
  <c r="J419" i="1"/>
  <c r="D1375" i="1"/>
  <c r="E131" i="1"/>
  <c r="L751" i="1"/>
  <c r="K1486" i="1"/>
  <c r="L231" i="1"/>
  <c r="M1540" i="1"/>
  <c r="N950" i="1"/>
  <c r="F1475" i="1"/>
  <c r="G88" i="1"/>
  <c r="I1330" i="1"/>
  <c r="I1329" i="1" s="1"/>
  <c r="H637" i="1"/>
  <c r="H638" i="1" s="1"/>
  <c r="E129" i="1"/>
  <c r="E128" i="1" s="1"/>
  <c r="E126" i="1" s="1"/>
  <c r="E125" i="1" s="1"/>
  <c r="L1417" i="1"/>
  <c r="M687" i="1"/>
  <c r="F1473" i="1"/>
  <c r="G62" i="1"/>
  <c r="Q797" i="1"/>
  <c r="L1242" i="1"/>
  <c r="L1241" i="1" s="1"/>
  <c r="L1239" i="1" s="1"/>
  <c r="L1238" i="1" s="1"/>
  <c r="P797" i="1"/>
  <c r="L1247" i="1"/>
  <c r="P1019" i="1"/>
  <c r="Q1023" i="1"/>
  <c r="M1022" i="1"/>
  <c r="L1024" i="1"/>
  <c r="L1511" i="1"/>
  <c r="M564" i="1"/>
  <c r="M739" i="1"/>
  <c r="M738" i="1" s="1"/>
  <c r="N743" i="1"/>
  <c r="H690" i="1"/>
  <c r="I688" i="1"/>
  <c r="G651" i="1"/>
  <c r="H649" i="1"/>
  <c r="F563" i="1"/>
  <c r="F562" i="1" s="1"/>
  <c r="F1483" i="1"/>
  <c r="G192" i="1"/>
  <c r="M319" i="1"/>
  <c r="L320" i="1"/>
  <c r="F1472" i="1"/>
  <c r="G49" i="1"/>
  <c r="D105" i="1"/>
  <c r="E107" i="1"/>
  <c r="D108" i="1"/>
  <c r="L1549" i="1"/>
  <c r="M1069" i="1"/>
  <c r="G877" i="1"/>
  <c r="H876" i="1"/>
  <c r="L447" i="1"/>
  <c r="L446" i="1" s="1"/>
  <c r="L444" i="1" s="1"/>
  <c r="L443" i="1" s="1"/>
  <c r="L452" i="1"/>
  <c r="M451" i="1"/>
  <c r="F146" i="1"/>
  <c r="E147" i="1"/>
  <c r="E30" i="1"/>
  <c r="L1470" i="1"/>
  <c r="M9" i="1"/>
  <c r="J1390" i="1"/>
  <c r="K330" i="1"/>
  <c r="J328" i="1"/>
  <c r="J327" i="1" s="1"/>
  <c r="J325" i="1" s="1"/>
  <c r="J324" i="1" s="1"/>
  <c r="K1102" i="1"/>
  <c r="K1097" i="1"/>
  <c r="K1096" i="1" s="1"/>
  <c r="K1094" i="1" s="1"/>
  <c r="K1093" i="1" s="1"/>
  <c r="L1101" i="1"/>
  <c r="G625" i="1"/>
  <c r="H624" i="1"/>
  <c r="H570" i="1"/>
  <c r="G571" i="1"/>
  <c r="G566" i="1"/>
  <c r="G565" i="1" s="1"/>
  <c r="M1480" i="1"/>
  <c r="N153" i="1"/>
  <c r="H291" i="1"/>
  <c r="G292" i="1"/>
  <c r="M1493" i="1"/>
  <c r="N326" i="1"/>
  <c r="G14" i="1"/>
  <c r="G1354" i="1" s="1"/>
  <c r="H15" i="1"/>
  <c r="D1372" i="1"/>
  <c r="E92" i="1"/>
  <c r="N1033" i="1"/>
  <c r="M1031" i="1"/>
  <c r="M1029" i="1" s="1"/>
  <c r="M1028" i="1" s="1"/>
  <c r="I1513" i="1"/>
  <c r="J590" i="1"/>
  <c r="R689" i="1"/>
  <c r="G664" i="1"/>
  <c r="H662" i="1"/>
  <c r="H850" i="1"/>
  <c r="G851" i="1"/>
  <c r="O701" i="1"/>
  <c r="N703" i="1"/>
  <c r="I609" i="1"/>
  <c r="H610" i="1"/>
  <c r="H516" i="1"/>
  <c r="G517" i="1"/>
  <c r="G266" i="1"/>
  <c r="H265" i="1"/>
  <c r="J1490" i="1"/>
  <c r="K285" i="1"/>
  <c r="E186" i="1"/>
  <c r="F185" i="1"/>
  <c r="E1357" i="1"/>
  <c r="F12" i="1"/>
  <c r="F198" i="1"/>
  <c r="E199" i="1"/>
  <c r="E1370" i="1"/>
  <c r="E64" i="1"/>
  <c r="E63" i="1" s="1"/>
  <c r="E61" i="1" s="1"/>
  <c r="E60" i="1" s="1"/>
  <c r="F66" i="1"/>
  <c r="D1380" i="1"/>
  <c r="E196" i="1"/>
  <c r="P1566" i="1"/>
  <c r="Q1292" i="1"/>
  <c r="J1548" i="1"/>
  <c r="K1056" i="1"/>
  <c r="K1272" i="1"/>
  <c r="J1268" i="1"/>
  <c r="J1267" i="1" s="1"/>
  <c r="J1265" i="1" s="1"/>
  <c r="J1264" i="1" s="1"/>
  <c r="J1273" i="1"/>
  <c r="L1415" i="1"/>
  <c r="M661" i="1"/>
  <c r="I307" i="1"/>
  <c r="I302" i="1"/>
  <c r="I301" i="1" s="1"/>
  <c r="I299" i="1" s="1"/>
  <c r="I298" i="1" s="1"/>
  <c r="J306" i="1"/>
  <c r="K985" i="1"/>
  <c r="L984" i="1"/>
  <c r="K980" i="1"/>
  <c r="K979" i="1" s="1"/>
  <c r="K977" i="1" s="1"/>
  <c r="K976" i="1" s="1"/>
  <c r="F939" i="1"/>
  <c r="F938" i="1" s="1"/>
  <c r="F936" i="1" s="1"/>
  <c r="F935" i="1" s="1"/>
  <c r="F944" i="1"/>
  <c r="G943" i="1"/>
  <c r="M1502" i="1"/>
  <c r="N445" i="1"/>
  <c r="L1492" i="1"/>
  <c r="M313" i="1"/>
  <c r="K1383" i="1"/>
  <c r="L235" i="1"/>
  <c r="K233" i="1"/>
  <c r="K232" i="1" s="1"/>
  <c r="K230" i="1" s="1"/>
  <c r="K229" i="1" s="1"/>
  <c r="E1381" i="1"/>
  <c r="E207" i="1"/>
  <c r="E206" i="1" s="1"/>
  <c r="E204" i="1" s="1"/>
  <c r="E203" i="1" s="1"/>
  <c r="F209" i="1"/>
  <c r="G1484" i="1"/>
  <c r="H205" i="1"/>
  <c r="G530" i="1"/>
  <c r="H529" i="1"/>
  <c r="L1481" i="1"/>
  <c r="M166" i="1"/>
  <c r="F1477" i="1"/>
  <c r="G114" i="1"/>
  <c r="D56" i="1"/>
  <c r="E55" i="1"/>
  <c r="G1286" i="1"/>
  <c r="H1285" i="1"/>
  <c r="I677" i="1"/>
  <c r="J676" i="1"/>
  <c r="M1520" i="1"/>
  <c r="N683" i="1"/>
  <c r="O1521" i="1"/>
  <c r="P696" i="1"/>
  <c r="H543" i="1"/>
  <c r="I542" i="1"/>
  <c r="F833" i="1"/>
  <c r="F832" i="1" s="1"/>
  <c r="F830" i="1" s="1"/>
  <c r="F829" i="1" s="1"/>
  <c r="F838" i="1"/>
  <c r="J596" i="1"/>
  <c r="I592" i="1"/>
  <c r="I591" i="1" s="1"/>
  <c r="I589" i="1" s="1"/>
  <c r="I588" i="1" s="1"/>
  <c r="I597" i="1"/>
  <c r="M1382" i="1"/>
  <c r="N222" i="1"/>
  <c r="M220" i="1"/>
  <c r="M219" i="1" s="1"/>
  <c r="M217" i="1" s="1"/>
  <c r="M216" i="1" s="1"/>
  <c r="G1482" i="1"/>
  <c r="H179" i="1"/>
  <c r="O1474" i="1"/>
  <c r="P75" i="1"/>
  <c r="F30" i="1"/>
  <c r="G1478" i="1"/>
  <c r="H127" i="1"/>
  <c r="K659" i="1"/>
  <c r="K658" i="1" s="1"/>
  <c r="K656" i="1" s="1"/>
  <c r="K655" i="1" s="1"/>
  <c r="L663" i="1"/>
  <c r="N1242" i="1"/>
  <c r="N1241" i="1" s="1"/>
  <c r="N1239" i="1" s="1"/>
  <c r="N1238" i="1" s="1"/>
  <c r="N1247" i="1"/>
  <c r="O1246" i="1"/>
  <c r="K1550" i="1"/>
  <c r="L1082" i="1"/>
  <c r="G1167" i="1"/>
  <c r="H1166" i="1"/>
  <c r="M1532" i="1"/>
  <c r="N844" i="1"/>
  <c r="L477" i="1"/>
  <c r="L1494" i="1"/>
  <c r="M339" i="1"/>
  <c r="N1482" i="1"/>
  <c r="O179" i="1"/>
  <c r="F1480" i="1"/>
  <c r="G153" i="1"/>
  <c r="J238" i="1"/>
  <c r="K236" i="1"/>
  <c r="F172" i="1"/>
  <c r="E173" i="1"/>
  <c r="E1376" i="1"/>
  <c r="E142" i="1"/>
  <c r="E141" i="1" s="1"/>
  <c r="E139" i="1" s="1"/>
  <c r="E138" i="1" s="1"/>
  <c r="F144" i="1"/>
  <c r="H23" i="1"/>
  <c r="G22" i="1"/>
  <c r="D1374" i="1"/>
  <c r="E118" i="1"/>
  <c r="O1569" i="1"/>
  <c r="P1331" i="1"/>
  <c r="I1570" i="1"/>
  <c r="J1344" i="1"/>
  <c r="L1414" i="1"/>
  <c r="M648" i="1"/>
  <c r="I425" i="1"/>
  <c r="H426" i="1"/>
  <c r="H421" i="1"/>
  <c r="H420" i="1" s="1"/>
  <c r="H418" i="1" s="1"/>
  <c r="H417" i="1" s="1"/>
  <c r="F504" i="1"/>
  <c r="G503" i="1"/>
  <c r="K1234" i="1"/>
  <c r="L1233" i="1"/>
  <c r="K1229" i="1"/>
  <c r="K1228" i="1" s="1"/>
  <c r="K1226" i="1" s="1"/>
  <c r="K1225" i="1" s="1"/>
  <c r="L1307" i="1"/>
  <c r="L1306" i="1" s="1"/>
  <c r="L1304" i="1" s="1"/>
  <c r="L1303" i="1" s="1"/>
  <c r="L1312" i="1"/>
  <c r="M1311" i="1"/>
  <c r="L1545" i="1"/>
  <c r="M1017" i="1"/>
  <c r="O1534" i="1"/>
  <c r="P870" i="1"/>
  <c r="H677" i="1"/>
  <c r="R698" i="1"/>
  <c r="R697" i="1" s="1"/>
  <c r="K1507" i="1"/>
  <c r="L510" i="1"/>
  <c r="J833" i="1"/>
  <c r="J832" i="1" s="1"/>
  <c r="J830" i="1" s="1"/>
  <c r="J829" i="1" s="1"/>
  <c r="J838" i="1"/>
  <c r="K837" i="1"/>
  <c r="O695" i="1"/>
  <c r="O694" i="1" s="1"/>
  <c r="L1525" i="1"/>
  <c r="M751" i="1"/>
  <c r="I439" i="1"/>
  <c r="J438" i="1"/>
  <c r="D1378" i="1"/>
  <c r="E170" i="1"/>
  <c r="L1533" i="1"/>
  <c r="M857" i="1"/>
  <c r="N1491" i="1"/>
  <c r="O300" i="1"/>
  <c r="L1531" i="1"/>
  <c r="M831" i="1"/>
  <c r="M1508" i="1"/>
  <c r="N523" i="1"/>
  <c r="F279" i="1"/>
  <c r="G278" i="1"/>
  <c r="P1505" i="1"/>
  <c r="Q484" i="1"/>
  <c r="I838" i="1"/>
  <c r="H464" i="1"/>
  <c r="G465" i="1"/>
  <c r="L1528" i="1"/>
  <c r="K1389" i="1"/>
  <c r="L317" i="1"/>
  <c r="K315" i="1"/>
  <c r="K314" i="1" s="1"/>
  <c r="K312" i="1" s="1"/>
  <c r="K311" i="1" s="1"/>
  <c r="N1515" i="1"/>
  <c r="O618" i="1"/>
  <c r="G1476" i="1"/>
  <c r="H101" i="1"/>
  <c r="F42" i="1"/>
  <c r="E43" i="1"/>
  <c r="F160" i="1"/>
  <c r="G159" i="1"/>
  <c r="R224" i="1"/>
  <c r="N1562" i="1"/>
  <c r="O1240" i="1"/>
  <c r="I1569" i="1"/>
  <c r="J1331" i="1"/>
  <c r="F253" i="1"/>
  <c r="G252" i="1"/>
  <c r="J1564" i="1"/>
  <c r="K1266" i="1"/>
  <c r="L1539" i="1"/>
  <c r="M937" i="1"/>
  <c r="N1320" i="1"/>
  <c r="N1319" i="1" s="1"/>
  <c r="N1317" i="1" s="1"/>
  <c r="N1316" i="1" s="1"/>
  <c r="N1325" i="1"/>
  <c r="O1324" i="1"/>
  <c r="N1345" i="1"/>
  <c r="O1347" i="1"/>
  <c r="G1404" i="1"/>
  <c r="G512" i="1"/>
  <c r="G511" i="1" s="1"/>
  <c r="G509" i="1" s="1"/>
  <c r="G508" i="1" s="1"/>
  <c r="H514" i="1"/>
  <c r="J1559" i="1"/>
  <c r="K1201" i="1"/>
  <c r="J1200" i="1"/>
  <c r="J1199" i="1" s="1"/>
  <c r="H1535" i="1"/>
  <c r="I883" i="1"/>
  <c r="N1519" i="1"/>
  <c r="O670" i="1"/>
  <c r="J1182" i="1"/>
  <c r="J1177" i="1"/>
  <c r="J1176" i="1" s="1"/>
  <c r="J1174" i="1" s="1"/>
  <c r="J1173" i="1" s="1"/>
  <c r="K1181" i="1"/>
  <c r="P1503" i="1"/>
  <c r="Q458" i="1"/>
  <c r="H373" i="1"/>
  <c r="G374" i="1"/>
  <c r="I476" i="1"/>
  <c r="H478" i="1"/>
  <c r="J346" i="1"/>
  <c r="K345" i="1"/>
  <c r="K341" i="1" s="1"/>
  <c r="K340" i="1" s="1"/>
  <c r="K338" i="1" s="1"/>
  <c r="K337" i="1" s="1"/>
  <c r="E94" i="1"/>
  <c r="D95" i="1"/>
  <c r="D53" i="1"/>
  <c r="F120" i="1"/>
  <c r="E121" i="1"/>
  <c r="E1368" i="1"/>
  <c r="E38" i="1"/>
  <c r="E37" i="1" s="1"/>
  <c r="E35" i="1" s="1"/>
  <c r="E34" i="1" s="1"/>
  <c r="F40" i="1"/>
  <c r="M237" i="1"/>
  <c r="L1557" i="1"/>
  <c r="M1175" i="1"/>
  <c r="K758" i="1"/>
  <c r="L757" i="1"/>
  <c r="K753" i="1"/>
  <c r="K752" i="1" s="1"/>
  <c r="K750" i="1" s="1"/>
  <c r="K749" i="1" s="1"/>
  <c r="N1488" i="1"/>
  <c r="O259" i="1"/>
  <c r="H956" i="1"/>
  <c r="G957" i="1"/>
  <c r="O1299" i="1"/>
  <c r="P1298" i="1"/>
  <c r="O1294" i="1"/>
  <c r="O1293" i="1" s="1"/>
  <c r="O1291" i="1" s="1"/>
  <c r="O1290" i="1" s="1"/>
  <c r="K1551" i="1"/>
  <c r="L1095" i="1"/>
  <c r="M1565" i="1"/>
  <c r="N1279" i="1"/>
  <c r="N1523" i="1"/>
  <c r="O722" i="1"/>
  <c r="G716" i="1"/>
  <c r="H715" i="1"/>
  <c r="M1020" i="1"/>
  <c r="L1018" i="1"/>
  <c r="L1016" i="1" s="1"/>
  <c r="L1015" i="1" s="1"/>
  <c r="N1495" i="1"/>
  <c r="O352" i="1"/>
  <c r="F211" i="1"/>
  <c r="E212" i="1"/>
  <c r="K1391" i="1"/>
  <c r="L343" i="1"/>
  <c r="M223" i="1"/>
  <c r="L225" i="1"/>
  <c r="G1474" i="1"/>
  <c r="H75" i="1"/>
  <c r="M1522" i="1"/>
  <c r="N709" i="1"/>
  <c r="N1522" i="1" s="1"/>
  <c r="E1377" i="1"/>
  <c r="E155" i="1"/>
  <c r="E154" i="1" s="1"/>
  <c r="E152" i="1" s="1"/>
  <c r="E151" i="1" s="1"/>
  <c r="F157" i="1"/>
  <c r="O1567" i="1"/>
  <c r="P1305" i="1"/>
  <c r="K1542" i="1"/>
  <c r="L978" i="1"/>
  <c r="K646" i="1"/>
  <c r="K645" i="1" s="1"/>
  <c r="K643" i="1" s="1"/>
  <c r="K642" i="1" s="1"/>
  <c r="L650" i="1"/>
  <c r="L646" i="1" s="1"/>
  <c r="L645" i="1" s="1"/>
  <c r="L643" i="1" s="1"/>
  <c r="L642" i="1" s="1"/>
  <c r="K1475" i="1"/>
  <c r="L88" i="1"/>
  <c r="P1554" i="1"/>
  <c r="Q1134" i="1"/>
  <c r="M745" i="1"/>
  <c r="L1416" i="1"/>
  <c r="M674" i="1"/>
  <c r="H412" i="1"/>
  <c r="G413" i="1"/>
  <c r="P1516" i="1"/>
  <c r="Q631" i="1"/>
  <c r="I490" i="1"/>
  <c r="H491" i="1"/>
  <c r="F1481" i="1"/>
  <c r="G166" i="1"/>
  <c r="J341" i="1"/>
  <c r="J340" i="1" s="1"/>
  <c r="J338" i="1" s="1"/>
  <c r="J337" i="1" s="1"/>
  <c r="D1379" i="1"/>
  <c r="E183" i="1"/>
  <c r="L1514" i="1"/>
  <c r="M603" i="1"/>
  <c r="D1355" i="1"/>
  <c r="D1358" i="1" s="1"/>
  <c r="F81" i="1"/>
  <c r="E82" i="1"/>
  <c r="F1511" i="1"/>
  <c r="G564" i="1"/>
  <c r="E134" i="1"/>
  <c r="F133" i="1"/>
  <c r="K1337" i="1"/>
  <c r="J1333" i="1"/>
  <c r="J1332" i="1" s="1"/>
  <c r="J1330" i="1" s="1"/>
  <c r="J1329" i="1" s="1"/>
  <c r="J1338" i="1"/>
  <c r="P1568" i="1"/>
  <c r="Q1318" i="1"/>
  <c r="J1089" i="1"/>
  <c r="J1084" i="1"/>
  <c r="J1083" i="1" s="1"/>
  <c r="J1081" i="1" s="1"/>
  <c r="J1080" i="1" s="1"/>
  <c r="K1088" i="1"/>
  <c r="Q1546" i="1"/>
  <c r="R1030" i="1"/>
  <c r="R1546" i="1" s="1"/>
  <c r="K1203" i="1"/>
  <c r="K1202" i="1" s="1"/>
  <c r="K1200" i="1" s="1"/>
  <c r="K1199" i="1" s="1"/>
  <c r="L1207" i="1"/>
  <c r="K1208" i="1"/>
  <c r="L1439" i="1"/>
  <c r="L980" i="1"/>
  <c r="L979" i="1" s="1"/>
  <c r="M982" i="1"/>
  <c r="L1524" i="1"/>
  <c r="M737" i="1"/>
  <c r="M1517" i="1"/>
  <c r="N644" i="1"/>
  <c r="H728" i="1"/>
  <c r="G729" i="1"/>
  <c r="G724" i="1"/>
  <c r="G723" i="1" s="1"/>
  <c r="G721" i="1" s="1"/>
  <c r="G720" i="1" s="1"/>
  <c r="L1076" i="1"/>
  <c r="M1075" i="1"/>
  <c r="L1071" i="1"/>
  <c r="L1070" i="1" s="1"/>
  <c r="L1068" i="1" s="1"/>
  <c r="L1067" i="1" s="1"/>
  <c r="G864" i="1"/>
  <c r="H863" i="1"/>
  <c r="K1062" i="1"/>
  <c r="J1058" i="1"/>
  <c r="J1057" i="1" s="1"/>
  <c r="J1055" i="1" s="1"/>
  <c r="J1054" i="1" s="1"/>
  <c r="J1063" i="1"/>
  <c r="O359" i="1"/>
  <c r="P358" i="1"/>
  <c r="O354" i="1"/>
  <c r="O353" i="1" s="1"/>
  <c r="N1485" i="1"/>
  <c r="O218" i="1"/>
  <c r="J333" i="1"/>
  <c r="K332" i="1"/>
  <c r="F1479" i="1"/>
  <c r="G140" i="1"/>
  <c r="H386" i="1"/>
  <c r="G387" i="1"/>
  <c r="F1471" i="1"/>
  <c r="G36" i="1"/>
  <c r="D1367" i="1"/>
  <c r="E13" i="1"/>
  <c r="F68" i="1"/>
  <c r="E69" i="1"/>
  <c r="D1371" i="1"/>
  <c r="E79" i="1"/>
  <c r="Q792" i="1" l="1"/>
  <c r="R796" i="1"/>
  <c r="P791" i="1"/>
  <c r="P789" i="1" s="1"/>
  <c r="P788" i="1" s="1"/>
  <c r="Q793" i="1"/>
  <c r="M1527" i="1"/>
  <c r="M1526" i="1"/>
  <c r="G1475" i="1"/>
  <c r="H88" i="1"/>
  <c r="H1475" i="1" s="1"/>
  <c r="N1518" i="1"/>
  <c r="O657" i="1"/>
  <c r="N1540" i="1"/>
  <c r="O950" i="1"/>
  <c r="G890" i="1"/>
  <c r="H889" i="1"/>
  <c r="G885" i="1"/>
  <c r="G884" i="1" s="1"/>
  <c r="G882" i="1" s="1"/>
  <c r="G881" i="1" s="1"/>
  <c r="I637" i="1"/>
  <c r="L1486" i="1"/>
  <c r="M231" i="1"/>
  <c r="O1489" i="1"/>
  <c r="P272" i="1"/>
  <c r="L1563" i="1"/>
  <c r="M1253" i="1"/>
  <c r="E1375" i="1"/>
  <c r="F131" i="1"/>
  <c r="M1561" i="1"/>
  <c r="N1227" i="1"/>
  <c r="G1473" i="1"/>
  <c r="H62" i="1"/>
  <c r="J1500" i="1"/>
  <c r="K419" i="1"/>
  <c r="M1487" i="1"/>
  <c r="N246" i="1"/>
  <c r="M1417" i="1"/>
  <c r="M685" i="1"/>
  <c r="M684" i="1" s="1"/>
  <c r="M682" i="1" s="1"/>
  <c r="M681" i="1" s="1"/>
  <c r="N687" i="1"/>
  <c r="F129" i="1"/>
  <c r="F128" i="1" s="1"/>
  <c r="F126" i="1" s="1"/>
  <c r="F125" i="1" s="1"/>
  <c r="O351" i="1"/>
  <c r="O350" i="1" s="1"/>
  <c r="L1255" i="1"/>
  <c r="L1254" i="1" s="1"/>
  <c r="L1252" i="1" s="1"/>
  <c r="L1251" i="1" s="1"/>
  <c r="M1259" i="1"/>
  <c r="L1260" i="1"/>
  <c r="H1404" i="1"/>
  <c r="H512" i="1"/>
  <c r="H511" i="1" s="1"/>
  <c r="H509" i="1" s="1"/>
  <c r="H508" i="1" s="1"/>
  <c r="I514" i="1"/>
  <c r="P1521" i="1"/>
  <c r="Q696" i="1"/>
  <c r="P695" i="1"/>
  <c r="P694" i="1" s="1"/>
  <c r="P1534" i="1"/>
  <c r="Q870" i="1"/>
  <c r="I373" i="1"/>
  <c r="H374" i="1"/>
  <c r="E1378" i="1"/>
  <c r="E168" i="1"/>
  <c r="E167" i="1" s="1"/>
  <c r="E165" i="1" s="1"/>
  <c r="E164" i="1" s="1"/>
  <c r="F170" i="1"/>
  <c r="M1414" i="1"/>
  <c r="N648" i="1"/>
  <c r="N1502" i="1"/>
  <c r="O445" i="1"/>
  <c r="G198" i="1"/>
  <c r="F199" i="1"/>
  <c r="I850" i="1"/>
  <c r="H851" i="1"/>
  <c r="N1493" i="1"/>
  <c r="O326" i="1"/>
  <c r="I690" i="1"/>
  <c r="J688" i="1"/>
  <c r="J425" i="1"/>
  <c r="I426" i="1"/>
  <c r="I421" i="1"/>
  <c r="I420" i="1" s="1"/>
  <c r="I418" i="1" s="1"/>
  <c r="I417" i="1" s="1"/>
  <c r="L1272" i="1"/>
  <c r="K1268" i="1"/>
  <c r="K1267" i="1" s="1"/>
  <c r="K1265" i="1" s="1"/>
  <c r="K1264" i="1" s="1"/>
  <c r="K1273" i="1"/>
  <c r="F1357" i="1"/>
  <c r="G12" i="1"/>
  <c r="H664" i="1"/>
  <c r="I662" i="1"/>
  <c r="M1470" i="1"/>
  <c r="N9" i="1"/>
  <c r="N223" i="1"/>
  <c r="M225" i="1"/>
  <c r="N1517" i="1"/>
  <c r="O644" i="1"/>
  <c r="L1391" i="1"/>
  <c r="M343" i="1"/>
  <c r="F107" i="1"/>
  <c r="E108" i="1"/>
  <c r="N739" i="1"/>
  <c r="N738" i="1" s="1"/>
  <c r="O743" i="1"/>
  <c r="N745" i="1"/>
  <c r="L1337" i="1"/>
  <c r="K1333" i="1"/>
  <c r="K1332" i="1" s="1"/>
  <c r="K1338" i="1"/>
  <c r="L1062" i="1"/>
  <c r="K1058" i="1"/>
  <c r="K1057" i="1" s="1"/>
  <c r="K1055" i="1" s="1"/>
  <c r="K1054" i="1" s="1"/>
  <c r="K1063" i="1"/>
  <c r="L977" i="1"/>
  <c r="L976" i="1" s="1"/>
  <c r="F186" i="1"/>
  <c r="G185" i="1"/>
  <c r="H292" i="1"/>
  <c r="H287" i="1"/>
  <c r="H286" i="1" s="1"/>
  <c r="H284" i="1" s="1"/>
  <c r="H283" i="1" s="1"/>
  <c r="I291" i="1"/>
  <c r="D1373" i="1"/>
  <c r="E105" i="1"/>
  <c r="M736" i="1"/>
  <c r="M735" i="1" s="1"/>
  <c r="L758" i="1"/>
  <c r="M757" i="1"/>
  <c r="L753" i="1"/>
  <c r="L752" i="1" s="1"/>
  <c r="L750" i="1" s="1"/>
  <c r="L749" i="1" s="1"/>
  <c r="M1415" i="1"/>
  <c r="N661" i="1"/>
  <c r="M659" i="1"/>
  <c r="M658" i="1" s="1"/>
  <c r="M656" i="1" s="1"/>
  <c r="M655" i="1" s="1"/>
  <c r="P354" i="1"/>
  <c r="P353" i="1" s="1"/>
  <c r="P351" i="1" s="1"/>
  <c r="P350" i="1" s="1"/>
  <c r="Q358" i="1"/>
  <c r="P359" i="1"/>
  <c r="M1533" i="1"/>
  <c r="N857" i="1"/>
  <c r="M1307" i="1"/>
  <c r="M1306" i="1" s="1"/>
  <c r="M1304" i="1" s="1"/>
  <c r="M1303" i="1" s="1"/>
  <c r="M1312" i="1"/>
  <c r="N1311" i="1"/>
  <c r="R1292" i="1"/>
  <c r="R1566" i="1" s="1"/>
  <c r="Q1566" i="1"/>
  <c r="N1480" i="1"/>
  <c r="O153" i="1"/>
  <c r="E1355" i="1"/>
  <c r="G1481" i="1"/>
  <c r="H166" i="1"/>
  <c r="H651" i="1"/>
  <c r="I649" i="1"/>
  <c r="M1557" i="1"/>
  <c r="N1175" i="1"/>
  <c r="L1542" i="1"/>
  <c r="M978" i="1"/>
  <c r="L1550" i="1"/>
  <c r="M1082" i="1"/>
  <c r="F134" i="1"/>
  <c r="G133" i="1"/>
  <c r="K438" i="1"/>
  <c r="J439" i="1"/>
  <c r="N1382" i="1"/>
  <c r="O222" i="1"/>
  <c r="N220" i="1"/>
  <c r="N219" i="1" s="1"/>
  <c r="N217" i="1" s="1"/>
  <c r="N216" i="1" s="1"/>
  <c r="G1471" i="1"/>
  <c r="H36" i="1"/>
  <c r="K1182" i="1"/>
  <c r="K1177" i="1"/>
  <c r="K1176" i="1" s="1"/>
  <c r="K1174" i="1" s="1"/>
  <c r="K1173" i="1" s="1"/>
  <c r="L1181" i="1"/>
  <c r="L236" i="1"/>
  <c r="K238" i="1"/>
  <c r="G1511" i="1"/>
  <c r="H564" i="1"/>
  <c r="H1511" i="1" s="1"/>
  <c r="G42" i="1"/>
  <c r="F43" i="1"/>
  <c r="G1480" i="1"/>
  <c r="H153" i="1"/>
  <c r="K1490" i="1"/>
  <c r="L285" i="1"/>
  <c r="J1513" i="1"/>
  <c r="K590" i="1"/>
  <c r="M1511" i="1"/>
  <c r="N564" i="1"/>
  <c r="N1565" i="1"/>
  <c r="O1279" i="1"/>
  <c r="N1532" i="1"/>
  <c r="O844" i="1"/>
  <c r="I1166" i="1"/>
  <c r="H1167" i="1"/>
  <c r="M1545" i="1"/>
  <c r="N1017" i="1"/>
  <c r="P1299" i="1"/>
  <c r="Q1298" i="1"/>
  <c r="P1294" i="1"/>
  <c r="P1293" i="1" s="1"/>
  <c r="P1291" i="1" s="1"/>
  <c r="P1290" i="1" s="1"/>
  <c r="N1520" i="1"/>
  <c r="O683" i="1"/>
  <c r="I863" i="1"/>
  <c r="H864" i="1"/>
  <c r="H413" i="1"/>
  <c r="I412" i="1"/>
  <c r="L1203" i="1"/>
  <c r="L1202" i="1" s="1"/>
  <c r="M1207" i="1"/>
  <c r="L1208" i="1"/>
  <c r="M1018" i="1"/>
  <c r="M1016" i="1" s="1"/>
  <c r="M1015" i="1" s="1"/>
  <c r="N1020" i="1"/>
  <c r="O1519" i="1"/>
  <c r="P670" i="1"/>
  <c r="M1539" i="1"/>
  <c r="N937" i="1"/>
  <c r="H1476" i="1"/>
  <c r="I101" i="1"/>
  <c r="H278" i="1"/>
  <c r="G279" i="1"/>
  <c r="E1374" i="1"/>
  <c r="E116" i="1"/>
  <c r="E115" i="1" s="1"/>
  <c r="E113" i="1" s="1"/>
  <c r="E112" i="1" s="1"/>
  <c r="F118" i="1"/>
  <c r="M663" i="1"/>
  <c r="K596" i="1"/>
  <c r="J597" i="1"/>
  <c r="J592" i="1"/>
  <c r="J591" i="1" s="1"/>
  <c r="J589" i="1" s="1"/>
  <c r="J588" i="1" s="1"/>
  <c r="H1484" i="1"/>
  <c r="I205" i="1"/>
  <c r="G563" i="1"/>
  <c r="G562" i="1" s="1"/>
  <c r="G1472" i="1"/>
  <c r="H49" i="1"/>
  <c r="L985" i="1"/>
  <c r="M984" i="1"/>
  <c r="I265" i="1"/>
  <c r="H266" i="1"/>
  <c r="L1389" i="1"/>
  <c r="M317" i="1"/>
  <c r="L315" i="1"/>
  <c r="L314" i="1" s="1"/>
  <c r="L312" i="1" s="1"/>
  <c r="L311" i="1" s="1"/>
  <c r="J476" i="1"/>
  <c r="I478" i="1"/>
  <c r="F1376" i="1"/>
  <c r="F142" i="1"/>
  <c r="F141" i="1" s="1"/>
  <c r="F139" i="1" s="1"/>
  <c r="F138" i="1" s="1"/>
  <c r="G144" i="1"/>
  <c r="K1390" i="1"/>
  <c r="L330" i="1"/>
  <c r="K328" i="1"/>
  <c r="K327" i="1" s="1"/>
  <c r="K325" i="1" s="1"/>
  <c r="K324" i="1" s="1"/>
  <c r="Q1503" i="1"/>
  <c r="R458" i="1"/>
  <c r="R1503" i="1" s="1"/>
  <c r="K1548" i="1"/>
  <c r="L1056" i="1"/>
  <c r="O1320" i="1"/>
  <c r="O1319" i="1" s="1"/>
  <c r="O1317" i="1" s="1"/>
  <c r="O1316" i="1" s="1"/>
  <c r="O1325" i="1"/>
  <c r="P1324" i="1"/>
  <c r="J637" i="1"/>
  <c r="I638" i="1"/>
  <c r="F1377" i="1"/>
  <c r="F155" i="1"/>
  <c r="F154" i="1" s="1"/>
  <c r="F152" i="1" s="1"/>
  <c r="F151" i="1" s="1"/>
  <c r="G157" i="1"/>
  <c r="I386" i="1"/>
  <c r="H387" i="1"/>
  <c r="K1564" i="1"/>
  <c r="L1266" i="1"/>
  <c r="M1233" i="1"/>
  <c r="L1234" i="1"/>
  <c r="L1229" i="1"/>
  <c r="L1228" i="1" s="1"/>
  <c r="L1226" i="1" s="1"/>
  <c r="L1225" i="1" s="1"/>
  <c r="F1381" i="1"/>
  <c r="G209" i="1"/>
  <c r="F207" i="1"/>
  <c r="F206" i="1" s="1"/>
  <c r="F204" i="1" s="1"/>
  <c r="F203" i="1" s="1"/>
  <c r="E1380" i="1"/>
  <c r="E194" i="1"/>
  <c r="E193" i="1" s="1"/>
  <c r="E191" i="1" s="1"/>
  <c r="E190" i="1" s="1"/>
  <c r="F196" i="1"/>
  <c r="O1033" i="1"/>
  <c r="N1031" i="1"/>
  <c r="N1029" i="1" s="1"/>
  <c r="N1028" i="1" s="1"/>
  <c r="I570" i="1"/>
  <c r="H571" i="1"/>
  <c r="H566" i="1"/>
  <c r="H565" i="1" s="1"/>
  <c r="G146" i="1"/>
  <c r="F147" i="1"/>
  <c r="N1022" i="1"/>
  <c r="M1024" i="1"/>
  <c r="E1371" i="1"/>
  <c r="E77" i="1"/>
  <c r="E76" i="1" s="1"/>
  <c r="E74" i="1" s="1"/>
  <c r="E73" i="1" s="1"/>
  <c r="F79" i="1"/>
  <c r="H877" i="1"/>
  <c r="I876" i="1"/>
  <c r="M650" i="1"/>
  <c r="M1492" i="1"/>
  <c r="N313" i="1"/>
  <c r="L1551" i="1"/>
  <c r="M1095" i="1"/>
  <c r="E1367" i="1"/>
  <c r="F13" i="1"/>
  <c r="E11" i="1"/>
  <c r="P1347" i="1"/>
  <c r="O1345" i="1"/>
  <c r="H159" i="1"/>
  <c r="G160" i="1"/>
  <c r="J1570" i="1"/>
  <c r="K1344" i="1"/>
  <c r="J1343" i="1"/>
  <c r="J1342" i="1" s="1"/>
  <c r="P1569" i="1"/>
  <c r="Q1331" i="1"/>
  <c r="G1479" i="1"/>
  <c r="H140" i="1"/>
  <c r="G81" i="1"/>
  <c r="F82" i="1"/>
  <c r="G120" i="1"/>
  <c r="F121" i="1"/>
  <c r="K833" i="1"/>
  <c r="K832" i="1" s="1"/>
  <c r="K830" i="1" s="1"/>
  <c r="K829" i="1" s="1"/>
  <c r="L837" i="1"/>
  <c r="K838" i="1"/>
  <c r="O1482" i="1"/>
  <c r="P179" i="1"/>
  <c r="I1535" i="1"/>
  <c r="J883" i="1"/>
  <c r="M1494" i="1"/>
  <c r="N339" i="1"/>
  <c r="H1478" i="1"/>
  <c r="I127" i="1"/>
  <c r="I1285" i="1"/>
  <c r="H1286" i="1"/>
  <c r="J307" i="1"/>
  <c r="J302" i="1"/>
  <c r="J301" i="1" s="1"/>
  <c r="J299" i="1" s="1"/>
  <c r="J298" i="1" s="1"/>
  <c r="K306" i="1"/>
  <c r="H625" i="1"/>
  <c r="I624" i="1"/>
  <c r="M447" i="1"/>
  <c r="M446" i="1" s="1"/>
  <c r="M444" i="1" s="1"/>
  <c r="M443" i="1" s="1"/>
  <c r="M452" i="1"/>
  <c r="N451" i="1"/>
  <c r="N319" i="1"/>
  <c r="M320" i="1"/>
  <c r="P1474" i="1"/>
  <c r="Q75" i="1"/>
  <c r="M1549" i="1"/>
  <c r="N1069" i="1"/>
  <c r="N237" i="1"/>
  <c r="Q1516" i="1"/>
  <c r="R631" i="1"/>
  <c r="R1516" i="1" s="1"/>
  <c r="H465" i="1"/>
  <c r="I464" i="1"/>
  <c r="F1368" i="1"/>
  <c r="F38" i="1"/>
  <c r="F37" i="1" s="1"/>
  <c r="F35" i="1" s="1"/>
  <c r="F34" i="1" s="1"/>
  <c r="G40" i="1"/>
  <c r="O1242" i="1"/>
  <c r="O1241" i="1" s="1"/>
  <c r="O1239" i="1" s="1"/>
  <c r="O1238" i="1" s="1"/>
  <c r="O1247" i="1"/>
  <c r="P1246" i="1"/>
  <c r="Q1505" i="1"/>
  <c r="R484" i="1"/>
  <c r="R1505" i="1" s="1"/>
  <c r="D1369" i="1"/>
  <c r="E53" i="1"/>
  <c r="N1508" i="1"/>
  <c r="O523" i="1"/>
  <c r="Q1554" i="1"/>
  <c r="R1134" i="1"/>
  <c r="O1488" i="1"/>
  <c r="P259" i="1"/>
  <c r="E90" i="1"/>
  <c r="E89" i="1" s="1"/>
  <c r="E87" i="1" s="1"/>
  <c r="E86" i="1" s="1"/>
  <c r="F94" i="1"/>
  <c r="E95" i="1"/>
  <c r="H252" i="1"/>
  <c r="G253" i="1"/>
  <c r="O1515" i="1"/>
  <c r="P618" i="1"/>
  <c r="M1531" i="1"/>
  <c r="N831" i="1"/>
  <c r="L1507" i="1"/>
  <c r="M510" i="1"/>
  <c r="G504" i="1"/>
  <c r="H503" i="1"/>
  <c r="G30" i="1"/>
  <c r="F1370" i="1"/>
  <c r="G66" i="1"/>
  <c r="F64" i="1"/>
  <c r="F63" i="1" s="1"/>
  <c r="F61" i="1" s="1"/>
  <c r="F60" i="1" s="1"/>
  <c r="H517" i="1"/>
  <c r="I516" i="1"/>
  <c r="G1483" i="1"/>
  <c r="H192" i="1"/>
  <c r="Q1019" i="1"/>
  <c r="R1023" i="1"/>
  <c r="O1562" i="1"/>
  <c r="P1240" i="1"/>
  <c r="H14" i="1"/>
  <c r="H1354" i="1" s="1"/>
  <c r="I15" i="1"/>
  <c r="M1528" i="1"/>
  <c r="G68" i="1"/>
  <c r="F69" i="1"/>
  <c r="M1524" i="1"/>
  <c r="N737" i="1"/>
  <c r="J490" i="1"/>
  <c r="I491" i="1"/>
  <c r="G211" i="1"/>
  <c r="F212" i="1"/>
  <c r="G939" i="1"/>
  <c r="G938" i="1" s="1"/>
  <c r="G936" i="1" s="1"/>
  <c r="G935" i="1" s="1"/>
  <c r="G944" i="1"/>
  <c r="H943" i="1"/>
  <c r="P1567" i="1"/>
  <c r="Q1305" i="1"/>
  <c r="J677" i="1"/>
  <c r="K676" i="1"/>
  <c r="M1416" i="1"/>
  <c r="N674" i="1"/>
  <c r="M1076" i="1"/>
  <c r="M1071" i="1"/>
  <c r="M1070" i="1" s="1"/>
  <c r="M1068" i="1" s="1"/>
  <c r="M1067" i="1" s="1"/>
  <c r="N1075" i="1"/>
  <c r="M1514" i="1"/>
  <c r="N603" i="1"/>
  <c r="I956" i="1"/>
  <c r="H957" i="1"/>
  <c r="K346" i="1"/>
  <c r="L345" i="1"/>
  <c r="I23" i="1"/>
  <c r="H22" i="1"/>
  <c r="F55" i="1"/>
  <c r="E56" i="1"/>
  <c r="L1102" i="1"/>
  <c r="L1097" i="1"/>
  <c r="L1096" i="1" s="1"/>
  <c r="L1094" i="1" s="1"/>
  <c r="L1093" i="1" s="1"/>
  <c r="M1101" i="1"/>
  <c r="Q1568" i="1"/>
  <c r="R1318" i="1"/>
  <c r="R1568" i="1" s="1"/>
  <c r="G1477" i="1"/>
  <c r="H114" i="1"/>
  <c r="P701" i="1"/>
  <c r="O703" i="1"/>
  <c r="H1482" i="1"/>
  <c r="I179" i="1"/>
  <c r="I1482" i="1" s="1"/>
  <c r="M1481" i="1"/>
  <c r="N166" i="1"/>
  <c r="M1439" i="1"/>
  <c r="M980" i="1"/>
  <c r="M979" i="1" s="1"/>
  <c r="M977" i="1" s="1"/>
  <c r="M976" i="1" s="1"/>
  <c r="N982" i="1"/>
  <c r="G172" i="1"/>
  <c r="F173" i="1"/>
  <c r="O1495" i="1"/>
  <c r="P352" i="1"/>
  <c r="M1525" i="1"/>
  <c r="N751" i="1"/>
  <c r="I529" i="1"/>
  <c r="H530" i="1"/>
  <c r="K333" i="1"/>
  <c r="L332" i="1"/>
  <c r="H716" i="1"/>
  <c r="I715" i="1"/>
  <c r="K1089" i="1"/>
  <c r="K1084" i="1"/>
  <c r="K1083" i="1" s="1"/>
  <c r="K1081" i="1" s="1"/>
  <c r="K1080" i="1" s="1"/>
  <c r="L1088" i="1"/>
  <c r="H1474" i="1"/>
  <c r="I75" i="1"/>
  <c r="O1485" i="1"/>
  <c r="P218" i="1"/>
  <c r="E1379" i="1"/>
  <c r="E181" i="1"/>
  <c r="E180" i="1" s="1"/>
  <c r="E178" i="1" s="1"/>
  <c r="E177" i="1" s="1"/>
  <c r="F183" i="1"/>
  <c r="O1523" i="1"/>
  <c r="P722" i="1"/>
  <c r="I728" i="1"/>
  <c r="H729" i="1"/>
  <c r="H724" i="1"/>
  <c r="H723" i="1" s="1"/>
  <c r="H721" i="1" s="1"/>
  <c r="H720" i="1" s="1"/>
  <c r="L1475" i="1"/>
  <c r="M88" i="1"/>
  <c r="K1559" i="1"/>
  <c r="L1201" i="1"/>
  <c r="J1569" i="1"/>
  <c r="K1331" i="1"/>
  <c r="K1569" i="1" s="1"/>
  <c r="O1491" i="1"/>
  <c r="P300" i="1"/>
  <c r="M477" i="1"/>
  <c r="I543" i="1"/>
  <c r="J542" i="1"/>
  <c r="L1383" i="1"/>
  <c r="M235" i="1"/>
  <c r="L233" i="1"/>
  <c r="L232" i="1" s="1"/>
  <c r="L230" i="1" s="1"/>
  <c r="L229" i="1" s="1"/>
  <c r="L659" i="1"/>
  <c r="L658" i="1" s="1"/>
  <c r="L656" i="1" s="1"/>
  <c r="L655" i="1" s="1"/>
  <c r="J609" i="1"/>
  <c r="I610" i="1"/>
  <c r="E1372" i="1"/>
  <c r="F92" i="1"/>
  <c r="Q1133" i="1"/>
  <c r="Q1132" i="1" s="1"/>
  <c r="R792" i="1" l="1"/>
  <c r="R797" i="1"/>
  <c r="Q791" i="1"/>
  <c r="Q789" i="1" s="1"/>
  <c r="Q788" i="1" s="1"/>
  <c r="R793" i="1"/>
  <c r="R791" i="1" s="1"/>
  <c r="R789" i="1" s="1"/>
  <c r="R788" i="1" s="1"/>
  <c r="N1527" i="1"/>
  <c r="N1526" i="1"/>
  <c r="Q272" i="1"/>
  <c r="P1489" i="1"/>
  <c r="N1417" i="1"/>
  <c r="O687" i="1"/>
  <c r="N685" i="1"/>
  <c r="N684" i="1" s="1"/>
  <c r="N682" i="1" s="1"/>
  <c r="N681" i="1" s="1"/>
  <c r="M1486" i="1"/>
  <c r="N231" i="1"/>
  <c r="N1487" i="1"/>
  <c r="O246" i="1"/>
  <c r="K1500" i="1"/>
  <c r="L419" i="1"/>
  <c r="H885" i="1"/>
  <c r="H884" i="1" s="1"/>
  <c r="H882" i="1" s="1"/>
  <c r="H881" i="1" s="1"/>
  <c r="H890" i="1"/>
  <c r="I889" i="1"/>
  <c r="H1473" i="1"/>
  <c r="I62" i="1"/>
  <c r="O1540" i="1"/>
  <c r="P950" i="1"/>
  <c r="O1227" i="1"/>
  <c r="N1561" i="1"/>
  <c r="O1518" i="1"/>
  <c r="P657" i="1"/>
  <c r="N1253" i="1"/>
  <c r="M1563" i="1"/>
  <c r="F1375" i="1"/>
  <c r="G131" i="1"/>
  <c r="M1260" i="1"/>
  <c r="N1259" i="1"/>
  <c r="M1255" i="1"/>
  <c r="M1254" i="1" s="1"/>
  <c r="M1252" i="1" s="1"/>
  <c r="M1251" i="1" s="1"/>
  <c r="M1475" i="1"/>
  <c r="N88" i="1"/>
  <c r="G1376" i="1"/>
  <c r="G142" i="1"/>
  <c r="G141" i="1" s="1"/>
  <c r="G139" i="1" s="1"/>
  <c r="G138" i="1" s="1"/>
  <c r="H144" i="1"/>
  <c r="H279" i="1"/>
  <c r="I278" i="1"/>
  <c r="J690" i="1"/>
  <c r="K688" i="1"/>
  <c r="M1383" i="1"/>
  <c r="N235" i="1"/>
  <c r="M233" i="1"/>
  <c r="M232" i="1" s="1"/>
  <c r="M230" i="1" s="1"/>
  <c r="M229" i="1" s="1"/>
  <c r="I716" i="1"/>
  <c r="J715" i="1"/>
  <c r="N1439" i="1"/>
  <c r="O982" i="1"/>
  <c r="I517" i="1"/>
  <c r="J516" i="1"/>
  <c r="I252" i="1"/>
  <c r="H253" i="1"/>
  <c r="I1478" i="1"/>
  <c r="J127" i="1"/>
  <c r="H1479" i="1"/>
  <c r="I140" i="1"/>
  <c r="N1492" i="1"/>
  <c r="O313" i="1"/>
  <c r="I1476" i="1"/>
  <c r="J101" i="1"/>
  <c r="K1513" i="1"/>
  <c r="L590" i="1"/>
  <c r="H1481" i="1"/>
  <c r="I166" i="1"/>
  <c r="I1481" i="1" s="1"/>
  <c r="N1524" i="1"/>
  <c r="O737" i="1"/>
  <c r="G1377" i="1"/>
  <c r="G155" i="1"/>
  <c r="G154" i="1" s="1"/>
  <c r="G152" i="1" s="1"/>
  <c r="G151" i="1" s="1"/>
  <c r="H157" i="1"/>
  <c r="G1368" i="1"/>
  <c r="G38" i="1"/>
  <c r="G37" i="1" s="1"/>
  <c r="G35" i="1" s="1"/>
  <c r="G34" i="1" s="1"/>
  <c r="H40" i="1"/>
  <c r="P1033" i="1"/>
  <c r="O1031" i="1"/>
  <c r="O1029" i="1" s="1"/>
  <c r="O1028" i="1" s="1"/>
  <c r="O1493" i="1"/>
  <c r="P326" i="1"/>
  <c r="O319" i="1"/>
  <c r="N320" i="1"/>
  <c r="F1380" i="1"/>
  <c r="F194" i="1"/>
  <c r="F193" i="1" s="1"/>
  <c r="F191" i="1" s="1"/>
  <c r="F190" i="1" s="1"/>
  <c r="G196" i="1"/>
  <c r="L1490" i="1"/>
  <c r="M285" i="1"/>
  <c r="J728" i="1"/>
  <c r="I729" i="1"/>
  <c r="I724" i="1"/>
  <c r="I723" i="1" s="1"/>
  <c r="I721" i="1" s="1"/>
  <c r="I720" i="1" s="1"/>
  <c r="N1481" i="1"/>
  <c r="O166" i="1"/>
  <c r="H30" i="1"/>
  <c r="N1528" i="1"/>
  <c r="G1370" i="1"/>
  <c r="H66" i="1"/>
  <c r="G64" i="1"/>
  <c r="G63" i="1" s="1"/>
  <c r="G61" i="1" s="1"/>
  <c r="G60" i="1" s="1"/>
  <c r="N447" i="1"/>
  <c r="N446" i="1" s="1"/>
  <c r="N444" i="1" s="1"/>
  <c r="N443" i="1" s="1"/>
  <c r="N452" i="1"/>
  <c r="O451" i="1"/>
  <c r="N650" i="1"/>
  <c r="K637" i="1"/>
  <c r="J638" i="1"/>
  <c r="K476" i="1"/>
  <c r="J478" i="1"/>
  <c r="I1484" i="1"/>
  <c r="J205" i="1"/>
  <c r="M1062" i="1"/>
  <c r="L1058" i="1"/>
  <c r="L1057" i="1" s="1"/>
  <c r="L1055" i="1" s="1"/>
  <c r="L1054" i="1" s="1"/>
  <c r="L1063" i="1"/>
  <c r="N1470" i="1"/>
  <c r="O9" i="1"/>
  <c r="J373" i="1"/>
  <c r="I374" i="1"/>
  <c r="H81" i="1"/>
  <c r="G82" i="1"/>
  <c r="P1320" i="1"/>
  <c r="P1319" i="1" s="1"/>
  <c r="P1317" i="1" s="1"/>
  <c r="P1316" i="1" s="1"/>
  <c r="P1325" i="1"/>
  <c r="Q1324" i="1"/>
  <c r="P1519" i="1"/>
  <c r="Q670" i="1"/>
  <c r="N1545" i="1"/>
  <c r="O1017" i="1"/>
  <c r="H1480" i="1"/>
  <c r="I153" i="1"/>
  <c r="I1480" i="1" s="1"/>
  <c r="J850" i="1"/>
  <c r="I851" i="1"/>
  <c r="Q1534" i="1"/>
  <c r="R870" i="1"/>
  <c r="R1534" i="1" s="1"/>
  <c r="H1471" i="1"/>
  <c r="I36" i="1"/>
  <c r="H68" i="1"/>
  <c r="G69" i="1"/>
  <c r="N1415" i="1"/>
  <c r="O661" i="1"/>
  <c r="N659" i="1"/>
  <c r="N658" i="1" s="1"/>
  <c r="N656" i="1" s="1"/>
  <c r="N655" i="1" s="1"/>
  <c r="K677" i="1"/>
  <c r="L676" i="1"/>
  <c r="K672" i="1"/>
  <c r="K671" i="1" s="1"/>
  <c r="K669" i="1" s="1"/>
  <c r="K668" i="1" s="1"/>
  <c r="I465" i="1"/>
  <c r="J464" i="1"/>
  <c r="J876" i="1"/>
  <c r="I877" i="1"/>
  <c r="L346" i="1"/>
  <c r="M345" i="1"/>
  <c r="I14" i="1"/>
  <c r="I1354" i="1" s="1"/>
  <c r="J15" i="1"/>
  <c r="J1535" i="1"/>
  <c r="K883" i="1"/>
  <c r="K1570" i="1"/>
  <c r="L1344" i="1"/>
  <c r="K1343" i="1"/>
  <c r="K1342" i="1" s="1"/>
  <c r="M1389" i="1"/>
  <c r="N317" i="1"/>
  <c r="M315" i="1"/>
  <c r="M314" i="1" s="1"/>
  <c r="M312" i="1" s="1"/>
  <c r="M311" i="1" s="1"/>
  <c r="L438" i="1"/>
  <c r="K439" i="1"/>
  <c r="O1480" i="1"/>
  <c r="P153" i="1"/>
  <c r="M758" i="1"/>
  <c r="M753" i="1"/>
  <c r="M752" i="1" s="1"/>
  <c r="M750" i="1" s="1"/>
  <c r="M749" i="1" s="1"/>
  <c r="N757" i="1"/>
  <c r="K1330" i="1"/>
  <c r="K1329" i="1" s="1"/>
  <c r="I664" i="1"/>
  <c r="J662" i="1"/>
  <c r="P1242" i="1"/>
  <c r="P1241" i="1" s="1"/>
  <c r="P1239" i="1" s="1"/>
  <c r="P1238" i="1" s="1"/>
  <c r="P1247" i="1"/>
  <c r="Q1246" i="1"/>
  <c r="H1472" i="1"/>
  <c r="I49" i="1"/>
  <c r="O1517" i="1"/>
  <c r="P644" i="1"/>
  <c r="L333" i="1"/>
  <c r="M332" i="1"/>
  <c r="N1416" i="1"/>
  <c r="O674" i="1"/>
  <c r="Q1569" i="1"/>
  <c r="R1331" i="1"/>
  <c r="R1569" i="1" s="1"/>
  <c r="N1539" i="1"/>
  <c r="O937" i="1"/>
  <c r="R1554" i="1"/>
  <c r="R1133" i="1"/>
  <c r="R1132" i="1" s="1"/>
  <c r="I625" i="1"/>
  <c r="J624" i="1"/>
  <c r="F1371" i="1"/>
  <c r="F77" i="1"/>
  <c r="F76" i="1" s="1"/>
  <c r="F74" i="1" s="1"/>
  <c r="F73" i="1" s="1"/>
  <c r="G79" i="1"/>
  <c r="G1381" i="1"/>
  <c r="H209" i="1"/>
  <c r="G207" i="1"/>
  <c r="G206" i="1" s="1"/>
  <c r="G204" i="1" s="1"/>
  <c r="G203" i="1" s="1"/>
  <c r="N1018" i="1"/>
  <c r="N1016" i="1" s="1"/>
  <c r="N1015" i="1" s="1"/>
  <c r="O1020" i="1"/>
  <c r="H133" i="1"/>
  <c r="G134" i="1"/>
  <c r="L1333" i="1"/>
  <c r="L1332" i="1" s="1"/>
  <c r="L1330" i="1" s="1"/>
  <c r="L1329" i="1" s="1"/>
  <c r="L1338" i="1"/>
  <c r="M1337" i="1"/>
  <c r="H198" i="1"/>
  <c r="G199" i="1"/>
  <c r="K490" i="1"/>
  <c r="J491" i="1"/>
  <c r="J863" i="1"/>
  <c r="I864" i="1"/>
  <c r="H172" i="1"/>
  <c r="G173" i="1"/>
  <c r="Q354" i="1"/>
  <c r="Q353" i="1" s="1"/>
  <c r="Q359" i="1"/>
  <c r="R358" i="1"/>
  <c r="G94" i="1"/>
  <c r="F95" i="1"/>
  <c r="F90" i="1"/>
  <c r="F89" i="1" s="1"/>
  <c r="F87" i="1" s="1"/>
  <c r="F86" i="1" s="1"/>
  <c r="Q1299" i="1"/>
  <c r="R1298" i="1"/>
  <c r="Q1294" i="1"/>
  <c r="Q1293" i="1" s="1"/>
  <c r="Q1291" i="1" s="1"/>
  <c r="Q1290" i="1" s="1"/>
  <c r="P1488" i="1"/>
  <c r="Q259" i="1"/>
  <c r="N477" i="1"/>
  <c r="F1379" i="1"/>
  <c r="F181" i="1"/>
  <c r="F180" i="1" s="1"/>
  <c r="F178" i="1" s="1"/>
  <c r="F177" i="1" s="1"/>
  <c r="G183" i="1"/>
  <c r="Q1567" i="1"/>
  <c r="R1305" i="1"/>
  <c r="R1567" i="1" s="1"/>
  <c r="P1562" i="1"/>
  <c r="Q1240" i="1"/>
  <c r="H504" i="1"/>
  <c r="I503" i="1"/>
  <c r="P1482" i="1"/>
  <c r="Q179" i="1"/>
  <c r="L1548" i="1"/>
  <c r="M1056" i="1"/>
  <c r="J1166" i="1"/>
  <c r="I1167" i="1"/>
  <c r="H42" i="1"/>
  <c r="G43" i="1"/>
  <c r="G1357" i="1"/>
  <c r="H12" i="1"/>
  <c r="O1502" i="1"/>
  <c r="P445" i="1"/>
  <c r="Q1521" i="1"/>
  <c r="R696" i="1"/>
  <c r="Q695" i="1"/>
  <c r="Q694" i="1" s="1"/>
  <c r="J386" i="1"/>
  <c r="I387" i="1"/>
  <c r="J570" i="1"/>
  <c r="I571" i="1"/>
  <c r="I566" i="1"/>
  <c r="I565" i="1" s="1"/>
  <c r="I563" i="1" s="1"/>
  <c r="I562" i="1" s="1"/>
  <c r="J956" i="1"/>
  <c r="I957" i="1"/>
  <c r="I159" i="1"/>
  <c r="H160" i="1"/>
  <c r="J265" i="1"/>
  <c r="I266" i="1"/>
  <c r="O1532" i="1"/>
  <c r="P844" i="1"/>
  <c r="M1550" i="1"/>
  <c r="N1082" i="1"/>
  <c r="E1373" i="1"/>
  <c r="E103" i="1"/>
  <c r="E102" i="1" s="1"/>
  <c r="E100" i="1" s="1"/>
  <c r="E99" i="1" s="1"/>
  <c r="F105" i="1"/>
  <c r="P743" i="1"/>
  <c r="O739" i="1"/>
  <c r="O738" i="1" s="1"/>
  <c r="O745" i="1"/>
  <c r="M1097" i="1"/>
  <c r="M1096" i="1" s="1"/>
  <c r="M1094" i="1" s="1"/>
  <c r="M1093" i="1" s="1"/>
  <c r="N1101" i="1"/>
  <c r="M1102" i="1"/>
  <c r="J649" i="1"/>
  <c r="I651" i="1"/>
  <c r="G55" i="1"/>
  <c r="F56" i="1"/>
  <c r="J23" i="1"/>
  <c r="I22" i="1"/>
  <c r="P1491" i="1"/>
  <c r="Q300" i="1"/>
  <c r="P1485" i="1"/>
  <c r="Q218" i="1"/>
  <c r="I525" i="1"/>
  <c r="I524" i="1" s="1"/>
  <c r="I522" i="1" s="1"/>
  <c r="I521" i="1" s="1"/>
  <c r="I530" i="1"/>
  <c r="J529" i="1"/>
  <c r="H1477" i="1"/>
  <c r="I114" i="1"/>
  <c r="N1514" i="1"/>
  <c r="O603" i="1"/>
  <c r="R1019" i="1"/>
  <c r="M1507" i="1"/>
  <c r="N510" i="1"/>
  <c r="M985" i="1"/>
  <c r="N984" i="1"/>
  <c r="N980" i="1" s="1"/>
  <c r="N979" i="1" s="1"/>
  <c r="N977" i="1" s="1"/>
  <c r="N976" i="1" s="1"/>
  <c r="N663" i="1"/>
  <c r="N1207" i="1"/>
  <c r="M1208" i="1"/>
  <c r="M1203" i="1"/>
  <c r="M1202" i="1" s="1"/>
  <c r="N1312" i="1"/>
  <c r="O1311" i="1"/>
  <c r="N1307" i="1"/>
  <c r="N1306" i="1" s="1"/>
  <c r="N1304" i="1" s="1"/>
  <c r="N1303" i="1" s="1"/>
  <c r="N736" i="1"/>
  <c r="N735" i="1" s="1"/>
  <c r="I1404" i="1"/>
  <c r="J514" i="1"/>
  <c r="I512" i="1"/>
  <c r="I511" i="1" s="1"/>
  <c r="I509" i="1" s="1"/>
  <c r="I508" i="1" s="1"/>
  <c r="K425" i="1"/>
  <c r="J426" i="1"/>
  <c r="J421" i="1"/>
  <c r="J420" i="1" s="1"/>
  <c r="J418" i="1" s="1"/>
  <c r="J417" i="1" s="1"/>
  <c r="Q1474" i="1"/>
  <c r="R75" i="1"/>
  <c r="R1474" i="1" s="1"/>
  <c r="F1355" i="1"/>
  <c r="L596" i="1"/>
  <c r="K597" i="1"/>
  <c r="K592" i="1"/>
  <c r="K591" i="1" s="1"/>
  <c r="K589" i="1" s="1"/>
  <c r="K588" i="1" s="1"/>
  <c r="F1372" i="1"/>
  <c r="G92" i="1"/>
  <c r="N1525" i="1"/>
  <c r="O751" i="1"/>
  <c r="E1369" i="1"/>
  <c r="E51" i="1"/>
  <c r="E50" i="1" s="1"/>
  <c r="E48" i="1" s="1"/>
  <c r="E47" i="1" s="1"/>
  <c r="F53" i="1"/>
  <c r="M837" i="1"/>
  <c r="L838" i="1"/>
  <c r="L833" i="1"/>
  <c r="L832" i="1" s="1"/>
  <c r="L830" i="1" s="1"/>
  <c r="L829" i="1" s="1"/>
  <c r="P1345" i="1"/>
  <c r="Q1347" i="1"/>
  <c r="O1022" i="1"/>
  <c r="N1024" i="1"/>
  <c r="N1233" i="1"/>
  <c r="M1234" i="1"/>
  <c r="M1229" i="1"/>
  <c r="M1228" i="1" s="1"/>
  <c r="M1226" i="1" s="1"/>
  <c r="M1225" i="1" s="1"/>
  <c r="L1200" i="1"/>
  <c r="L1199" i="1" s="1"/>
  <c r="O1565" i="1"/>
  <c r="P1279" i="1"/>
  <c r="M1542" i="1"/>
  <c r="N978" i="1"/>
  <c r="I292" i="1"/>
  <c r="I287" i="1"/>
  <c r="I286" i="1" s="1"/>
  <c r="I284" i="1" s="1"/>
  <c r="I283" i="1" s="1"/>
  <c r="J291" i="1"/>
  <c r="O1382" i="1"/>
  <c r="P222" i="1"/>
  <c r="O220" i="1"/>
  <c r="O219" i="1" s="1"/>
  <c r="O217" i="1" s="1"/>
  <c r="O216" i="1" s="1"/>
  <c r="Q701" i="1"/>
  <c r="P703" i="1"/>
  <c r="O237" i="1"/>
  <c r="E1356" i="1"/>
  <c r="E10" i="1"/>
  <c r="E8" i="1" s="1"/>
  <c r="E7" i="1" s="1"/>
  <c r="L1564" i="1"/>
  <c r="M1266" i="1"/>
  <c r="F1374" i="1"/>
  <c r="F116" i="1"/>
  <c r="F115" i="1" s="1"/>
  <c r="F113" i="1" s="1"/>
  <c r="F112" i="1" s="1"/>
  <c r="G118" i="1"/>
  <c r="I413" i="1"/>
  <c r="J412" i="1"/>
  <c r="M236" i="1"/>
  <c r="L238" i="1"/>
  <c r="G107" i="1"/>
  <c r="F108" i="1"/>
  <c r="M1272" i="1"/>
  <c r="L1268" i="1"/>
  <c r="L1267" i="1" s="1"/>
  <c r="L1265" i="1" s="1"/>
  <c r="L1264" i="1" s="1"/>
  <c r="L1273" i="1"/>
  <c r="M646" i="1"/>
  <c r="M645" i="1" s="1"/>
  <c r="M643" i="1" s="1"/>
  <c r="M642" i="1" s="1"/>
  <c r="M1551" i="1"/>
  <c r="N1095" i="1"/>
  <c r="F1378" i="1"/>
  <c r="F168" i="1"/>
  <c r="F167" i="1" s="1"/>
  <c r="F165" i="1" s="1"/>
  <c r="F164" i="1" s="1"/>
  <c r="G170" i="1"/>
  <c r="P1523" i="1"/>
  <c r="Q722" i="1"/>
  <c r="O1508" i="1"/>
  <c r="P523" i="1"/>
  <c r="N1076" i="1"/>
  <c r="N1071" i="1"/>
  <c r="N1070" i="1" s="1"/>
  <c r="N1068" i="1" s="1"/>
  <c r="N1067" i="1" s="1"/>
  <c r="O1075" i="1"/>
  <c r="N1531" i="1"/>
  <c r="O831" i="1"/>
  <c r="P1495" i="1"/>
  <c r="Q352" i="1"/>
  <c r="H211" i="1"/>
  <c r="G212" i="1"/>
  <c r="H1483" i="1"/>
  <c r="I192" i="1"/>
  <c r="J1285" i="1"/>
  <c r="I1286" i="1"/>
  <c r="F1367" i="1"/>
  <c r="G13" i="1"/>
  <c r="F11" i="1"/>
  <c r="H146" i="1"/>
  <c r="G147" i="1"/>
  <c r="N1511" i="1"/>
  <c r="O564" i="1"/>
  <c r="L1182" i="1"/>
  <c r="L1177" i="1"/>
  <c r="L1176" i="1" s="1"/>
  <c r="L1174" i="1" s="1"/>
  <c r="L1173" i="1" s="1"/>
  <c r="M1181" i="1"/>
  <c r="N1557" i="1"/>
  <c r="O1175" i="1"/>
  <c r="N1533" i="1"/>
  <c r="O857" i="1"/>
  <c r="M1391" i="1"/>
  <c r="M341" i="1"/>
  <c r="M340" i="1" s="1"/>
  <c r="M338" i="1" s="1"/>
  <c r="M337" i="1" s="1"/>
  <c r="N343" i="1"/>
  <c r="N1414" i="1"/>
  <c r="O648" i="1"/>
  <c r="N646" i="1"/>
  <c r="N645" i="1" s="1"/>
  <c r="N643" i="1" s="1"/>
  <c r="N642" i="1" s="1"/>
  <c r="G186" i="1"/>
  <c r="H185" i="1"/>
  <c r="O1520" i="1"/>
  <c r="P683" i="1"/>
  <c r="K542" i="1"/>
  <c r="J543" i="1"/>
  <c r="N1494" i="1"/>
  <c r="O339" i="1"/>
  <c r="O223" i="1"/>
  <c r="N225" i="1"/>
  <c r="H939" i="1"/>
  <c r="H938" i="1" s="1"/>
  <c r="H936" i="1" s="1"/>
  <c r="H935" i="1" s="1"/>
  <c r="H944" i="1"/>
  <c r="I943" i="1"/>
  <c r="L306" i="1"/>
  <c r="K302" i="1"/>
  <c r="K301" i="1" s="1"/>
  <c r="K299" i="1" s="1"/>
  <c r="K298" i="1" s="1"/>
  <c r="K307" i="1"/>
  <c r="I1474" i="1"/>
  <c r="J75" i="1"/>
  <c r="K609" i="1"/>
  <c r="J610" i="1"/>
  <c r="J605" i="1"/>
  <c r="J604" i="1" s="1"/>
  <c r="J602" i="1" s="1"/>
  <c r="J601" i="1" s="1"/>
  <c r="L1559" i="1"/>
  <c r="M1201" i="1"/>
  <c r="L1089" i="1"/>
  <c r="L1084" i="1"/>
  <c r="L1083" i="1" s="1"/>
  <c r="L1081" i="1" s="1"/>
  <c r="L1080" i="1" s="1"/>
  <c r="M1088" i="1"/>
  <c r="P1515" i="1"/>
  <c r="Q618" i="1"/>
  <c r="N1549" i="1"/>
  <c r="O1069" i="1"/>
  <c r="G121" i="1"/>
  <c r="H120" i="1"/>
  <c r="H563" i="1"/>
  <c r="H562" i="1" s="1"/>
  <c r="L1390" i="1"/>
  <c r="M330" i="1"/>
  <c r="L328" i="1"/>
  <c r="L327" i="1" s="1"/>
  <c r="L325" i="1" s="1"/>
  <c r="L324" i="1" s="1"/>
  <c r="L341" i="1"/>
  <c r="L340" i="1" s="1"/>
  <c r="L338" i="1" s="1"/>
  <c r="L337" i="1" s="1"/>
  <c r="O1527" i="1" l="1"/>
  <c r="O1526" i="1"/>
  <c r="I1473" i="1"/>
  <c r="J62" i="1"/>
  <c r="I885" i="1"/>
  <c r="I884" i="1" s="1"/>
  <c r="I882" i="1" s="1"/>
  <c r="I881" i="1" s="1"/>
  <c r="J889" i="1"/>
  <c r="I890" i="1"/>
  <c r="O1259" i="1"/>
  <c r="N1260" i="1"/>
  <c r="N1255" i="1"/>
  <c r="N1254" i="1" s="1"/>
  <c r="N1252" i="1" s="1"/>
  <c r="N1251" i="1" s="1"/>
  <c r="L1500" i="1"/>
  <c r="M419" i="1"/>
  <c r="G1375" i="1"/>
  <c r="G129" i="1"/>
  <c r="G128" i="1" s="1"/>
  <c r="G126" i="1" s="1"/>
  <c r="G125" i="1" s="1"/>
  <c r="H131" i="1"/>
  <c r="O1487" i="1"/>
  <c r="P246" i="1"/>
  <c r="O1253" i="1"/>
  <c r="N1563" i="1"/>
  <c r="N1486" i="1"/>
  <c r="O231" i="1"/>
  <c r="P1518" i="1"/>
  <c r="Q657" i="1"/>
  <c r="O1417" i="1"/>
  <c r="O685" i="1"/>
  <c r="O684" i="1" s="1"/>
  <c r="O682" i="1" s="1"/>
  <c r="O681" i="1" s="1"/>
  <c r="P687" i="1"/>
  <c r="O1561" i="1"/>
  <c r="P1227" i="1"/>
  <c r="P1540" i="1"/>
  <c r="Q950" i="1"/>
  <c r="E1361" i="1"/>
  <c r="E1363" i="1" s="1"/>
  <c r="E1364" i="1" s="1"/>
  <c r="R272" i="1"/>
  <c r="R1489" i="1" s="1"/>
  <c r="Q1489" i="1"/>
  <c r="L425" i="1"/>
  <c r="K426" i="1"/>
  <c r="K421" i="1"/>
  <c r="K420" i="1" s="1"/>
  <c r="K418" i="1" s="1"/>
  <c r="K417" i="1" s="1"/>
  <c r="L637" i="1"/>
  <c r="K638" i="1"/>
  <c r="O1492" i="1"/>
  <c r="P313" i="1"/>
  <c r="K715" i="1"/>
  <c r="J716" i="1"/>
  <c r="O1549" i="1"/>
  <c r="P1069" i="1"/>
  <c r="J287" i="1"/>
  <c r="J286" i="1" s="1"/>
  <c r="J284" i="1" s="1"/>
  <c r="J283" i="1" s="1"/>
  <c r="K291" i="1"/>
  <c r="J292" i="1"/>
  <c r="Q1033" i="1"/>
  <c r="P1031" i="1"/>
  <c r="P1029" i="1" s="1"/>
  <c r="P1028" i="1" s="1"/>
  <c r="L476" i="1"/>
  <c r="K478" i="1"/>
  <c r="R1240" i="1"/>
  <c r="R1562" i="1" s="1"/>
  <c r="Q1562" i="1"/>
  <c r="I68" i="1"/>
  <c r="H69" i="1"/>
  <c r="O650" i="1"/>
  <c r="K728" i="1"/>
  <c r="J729" i="1"/>
  <c r="J724" i="1"/>
  <c r="J723" i="1" s="1"/>
  <c r="J721" i="1" s="1"/>
  <c r="J720" i="1" s="1"/>
  <c r="H1368" i="1"/>
  <c r="I40" i="1"/>
  <c r="H38" i="1"/>
  <c r="H37" i="1" s="1"/>
  <c r="H35" i="1" s="1"/>
  <c r="H34" i="1" s="1"/>
  <c r="I1479" i="1"/>
  <c r="J140" i="1"/>
  <c r="Q1482" i="1"/>
  <c r="R179" i="1"/>
  <c r="R1482" i="1" s="1"/>
  <c r="E1358" i="1"/>
  <c r="E1362" i="1"/>
  <c r="K1535" i="1"/>
  <c r="L883" i="1"/>
  <c r="M1084" i="1"/>
  <c r="M1083" i="1" s="1"/>
  <c r="M1081" i="1" s="1"/>
  <c r="M1080" i="1" s="1"/>
  <c r="N1088" i="1"/>
  <c r="M1089" i="1"/>
  <c r="R354" i="1"/>
  <c r="R353" i="1" s="1"/>
  <c r="R359" i="1"/>
  <c r="P1020" i="1"/>
  <c r="O1018" i="1"/>
  <c r="O1016" i="1" s="1"/>
  <c r="O1015" i="1" s="1"/>
  <c r="K15" i="1"/>
  <c r="J14" i="1"/>
  <c r="J1354" i="1" s="1"/>
  <c r="I1471" i="1"/>
  <c r="J36" i="1"/>
  <c r="I81" i="1"/>
  <c r="H82" i="1"/>
  <c r="O452" i="1"/>
  <c r="P451" i="1"/>
  <c r="O447" i="1"/>
  <c r="O446" i="1" s="1"/>
  <c r="O444" i="1" s="1"/>
  <c r="O443" i="1" s="1"/>
  <c r="M1490" i="1"/>
  <c r="N285" i="1"/>
  <c r="N1383" i="1"/>
  <c r="O235" i="1"/>
  <c r="N233" i="1"/>
  <c r="N232" i="1" s="1"/>
  <c r="N230" i="1" s="1"/>
  <c r="N229" i="1" s="1"/>
  <c r="J1476" i="1"/>
  <c r="K101" i="1"/>
  <c r="I939" i="1"/>
  <c r="I938" i="1" s="1"/>
  <c r="I936" i="1" s="1"/>
  <c r="I935" i="1" s="1"/>
  <c r="I944" i="1"/>
  <c r="J943" i="1"/>
  <c r="Q1491" i="1"/>
  <c r="R300" i="1"/>
  <c r="R1491" i="1" s="1"/>
  <c r="K23" i="1"/>
  <c r="J22" i="1"/>
  <c r="J1478" i="1"/>
  <c r="K127" i="1"/>
  <c r="M306" i="1"/>
  <c r="L302" i="1"/>
  <c r="L301" i="1" s="1"/>
  <c r="L299" i="1" s="1"/>
  <c r="L298" i="1" s="1"/>
  <c r="L307" i="1"/>
  <c r="K570" i="1"/>
  <c r="J571" i="1"/>
  <c r="J566" i="1"/>
  <c r="J565" i="1" s="1"/>
  <c r="J563" i="1" s="1"/>
  <c r="J562" i="1" s="1"/>
  <c r="O1481" i="1"/>
  <c r="P166" i="1"/>
  <c r="L1570" i="1"/>
  <c r="M1344" i="1"/>
  <c r="L1343" i="1"/>
  <c r="L1342" i="1" s="1"/>
  <c r="K386" i="1"/>
  <c r="J387" i="1"/>
  <c r="P1502" i="1"/>
  <c r="Q445" i="1"/>
  <c r="Q351" i="1"/>
  <c r="Q350" i="1" s="1"/>
  <c r="N345" i="1"/>
  <c r="M346" i="1"/>
  <c r="J374" i="1"/>
  <c r="K373" i="1"/>
  <c r="G1380" i="1"/>
  <c r="G194" i="1"/>
  <c r="G193" i="1" s="1"/>
  <c r="G191" i="1" s="1"/>
  <c r="G190" i="1" s="1"/>
  <c r="H196" i="1"/>
  <c r="H1377" i="1"/>
  <c r="H155" i="1"/>
  <c r="H154" i="1" s="1"/>
  <c r="H152" i="1" s="1"/>
  <c r="H151" i="1" s="1"/>
  <c r="I157" i="1"/>
  <c r="K690" i="1"/>
  <c r="L688" i="1"/>
  <c r="P739" i="1"/>
  <c r="P738" i="1" s="1"/>
  <c r="Q743" i="1"/>
  <c r="P745" i="1"/>
  <c r="F1373" i="1"/>
  <c r="F103" i="1"/>
  <c r="F102" i="1" s="1"/>
  <c r="F100" i="1" s="1"/>
  <c r="F99" i="1" s="1"/>
  <c r="G105" i="1"/>
  <c r="O1415" i="1"/>
  <c r="P661" i="1"/>
  <c r="N758" i="1"/>
  <c r="N753" i="1"/>
  <c r="N752" i="1" s="1"/>
  <c r="N750" i="1" s="1"/>
  <c r="N749" i="1" s="1"/>
  <c r="O757" i="1"/>
  <c r="M1559" i="1"/>
  <c r="N1201" i="1"/>
  <c r="I146" i="1"/>
  <c r="H147" i="1"/>
  <c r="G1372" i="1"/>
  <c r="H92" i="1"/>
  <c r="O1514" i="1"/>
  <c r="P603" i="1"/>
  <c r="H55" i="1"/>
  <c r="H1355" i="1" s="1"/>
  <c r="G56" i="1"/>
  <c r="G1355" i="1"/>
  <c r="H1357" i="1"/>
  <c r="I12" i="1"/>
  <c r="G1379" i="1"/>
  <c r="G181" i="1"/>
  <c r="G180" i="1" s="1"/>
  <c r="G178" i="1" s="1"/>
  <c r="G177" i="1" s="1"/>
  <c r="H183" i="1"/>
  <c r="H1381" i="1"/>
  <c r="I209" i="1"/>
  <c r="H207" i="1"/>
  <c r="H206" i="1" s="1"/>
  <c r="H204" i="1" s="1"/>
  <c r="H203" i="1" s="1"/>
  <c r="O1416" i="1"/>
  <c r="P674" i="1"/>
  <c r="O1470" i="1"/>
  <c r="P9" i="1"/>
  <c r="M1338" i="1"/>
  <c r="M1333" i="1"/>
  <c r="M1332" i="1" s="1"/>
  <c r="M1330" i="1" s="1"/>
  <c r="M1329" i="1" s="1"/>
  <c r="N1337" i="1"/>
  <c r="Q1320" i="1"/>
  <c r="Q1319" i="1" s="1"/>
  <c r="Q1317" i="1" s="1"/>
  <c r="Q1316" i="1" s="1"/>
  <c r="Q1325" i="1"/>
  <c r="R1324" i="1"/>
  <c r="Q1515" i="1"/>
  <c r="R618" i="1"/>
  <c r="R1515" i="1" s="1"/>
  <c r="J503" i="1"/>
  <c r="I504" i="1"/>
  <c r="O510" i="1"/>
  <c r="N1507" i="1"/>
  <c r="P1480" i="1"/>
  <c r="Q153" i="1"/>
  <c r="H1370" i="1"/>
  <c r="I66" i="1"/>
  <c r="H64" i="1"/>
  <c r="H63" i="1" s="1"/>
  <c r="H61" i="1" s="1"/>
  <c r="H60" i="1" s="1"/>
  <c r="J252" i="1"/>
  <c r="I253" i="1"/>
  <c r="I248" i="1"/>
  <c r="I274" i="1"/>
  <c r="I273" i="1" s="1"/>
  <c r="I271" i="1" s="1"/>
  <c r="I270" i="1" s="1"/>
  <c r="I279" i="1"/>
  <c r="J278" i="1"/>
  <c r="F1369" i="1"/>
  <c r="F51" i="1"/>
  <c r="F50" i="1" s="1"/>
  <c r="F48" i="1" s="1"/>
  <c r="F47" i="1" s="1"/>
  <c r="G53" i="1"/>
  <c r="H94" i="1"/>
  <c r="G95" i="1"/>
  <c r="G90" i="1"/>
  <c r="G89" i="1" s="1"/>
  <c r="G87" i="1" s="1"/>
  <c r="G86" i="1" s="1"/>
  <c r="P1532" i="1"/>
  <c r="Q844" i="1"/>
  <c r="N1391" i="1"/>
  <c r="O343" i="1"/>
  <c r="N236" i="1"/>
  <c r="M238" i="1"/>
  <c r="P1311" i="1"/>
  <c r="O1312" i="1"/>
  <c r="O1307" i="1"/>
  <c r="O1306" i="1" s="1"/>
  <c r="O1304" i="1" s="1"/>
  <c r="O1303" i="1" s="1"/>
  <c r="I1477" i="1"/>
  <c r="J114" i="1"/>
  <c r="K649" i="1"/>
  <c r="J651" i="1"/>
  <c r="G1371" i="1"/>
  <c r="G77" i="1"/>
  <c r="G76" i="1" s="1"/>
  <c r="G74" i="1" s="1"/>
  <c r="G73" i="1" s="1"/>
  <c r="H79" i="1"/>
  <c r="M333" i="1"/>
  <c r="N332" i="1"/>
  <c r="K876" i="1"/>
  <c r="J877" i="1"/>
  <c r="K850" i="1"/>
  <c r="J851" i="1"/>
  <c r="O1524" i="1"/>
  <c r="P737" i="1"/>
  <c r="J517" i="1"/>
  <c r="K516" i="1"/>
  <c r="N1551" i="1"/>
  <c r="O1095" i="1"/>
  <c r="Q1242" i="1"/>
  <c r="Q1241" i="1" s="1"/>
  <c r="Q1239" i="1" s="1"/>
  <c r="Q1238" i="1" s="1"/>
  <c r="Q1247" i="1"/>
  <c r="R1246" i="1"/>
  <c r="N985" i="1"/>
  <c r="O984" i="1"/>
  <c r="O1511" i="1"/>
  <c r="P564" i="1"/>
  <c r="O1539" i="1"/>
  <c r="P937" i="1"/>
  <c r="J1404" i="1"/>
  <c r="K514" i="1"/>
  <c r="J512" i="1"/>
  <c r="J511" i="1" s="1"/>
  <c r="J509" i="1" s="1"/>
  <c r="J508" i="1" s="1"/>
  <c r="P1565" i="1"/>
  <c r="Q1279" i="1"/>
  <c r="P223" i="1"/>
  <c r="O225" i="1"/>
  <c r="O1494" i="1"/>
  <c r="P339" i="1"/>
  <c r="J465" i="1"/>
  <c r="K464" i="1"/>
  <c r="P319" i="1"/>
  <c r="O320" i="1"/>
  <c r="H1376" i="1"/>
  <c r="I144" i="1"/>
  <c r="H142" i="1"/>
  <c r="H141" i="1" s="1"/>
  <c r="H139" i="1" s="1"/>
  <c r="H138" i="1" s="1"/>
  <c r="O1531" i="1"/>
  <c r="P831" i="1"/>
  <c r="I133" i="1"/>
  <c r="H134" i="1"/>
  <c r="N1272" i="1"/>
  <c r="M1268" i="1"/>
  <c r="M1267" i="1" s="1"/>
  <c r="M1265" i="1" s="1"/>
  <c r="M1264" i="1" s="1"/>
  <c r="M1273" i="1"/>
  <c r="F1356" i="1"/>
  <c r="F10" i="1"/>
  <c r="F8" i="1" s="1"/>
  <c r="F7" i="1" s="1"/>
  <c r="F1361" i="1" s="1"/>
  <c r="P1508" i="1"/>
  <c r="Q523" i="1"/>
  <c r="K265" i="1"/>
  <c r="J266" i="1"/>
  <c r="J413" i="1"/>
  <c r="K412" i="1"/>
  <c r="O1533" i="1"/>
  <c r="P857" i="1"/>
  <c r="R701" i="1"/>
  <c r="R703" i="1" s="1"/>
  <c r="Q703" i="1"/>
  <c r="K863" i="1"/>
  <c r="J859" i="1"/>
  <c r="J858" i="1" s="1"/>
  <c r="J856" i="1" s="1"/>
  <c r="J855" i="1" s="1"/>
  <c r="J864" i="1"/>
  <c r="G1374" i="1"/>
  <c r="G116" i="1"/>
  <c r="G115" i="1" s="1"/>
  <c r="G113" i="1" s="1"/>
  <c r="G112" i="1" s="1"/>
  <c r="H118" i="1"/>
  <c r="M596" i="1"/>
  <c r="L597" i="1"/>
  <c r="L592" i="1"/>
  <c r="L591" i="1" s="1"/>
  <c r="L589" i="1" s="1"/>
  <c r="L588" i="1" s="1"/>
  <c r="M1200" i="1"/>
  <c r="M1199" i="1" s="1"/>
  <c r="J525" i="1"/>
  <c r="J524" i="1" s="1"/>
  <c r="J522" i="1" s="1"/>
  <c r="J521" i="1" s="1"/>
  <c r="K529" i="1"/>
  <c r="J530" i="1"/>
  <c r="N1097" i="1"/>
  <c r="N1096" i="1" s="1"/>
  <c r="N1094" i="1" s="1"/>
  <c r="N1093" i="1" s="1"/>
  <c r="O1101" i="1"/>
  <c r="N1102" i="1"/>
  <c r="O477" i="1"/>
  <c r="P1517" i="1"/>
  <c r="Q644" i="1"/>
  <c r="M438" i="1"/>
  <c r="L439" i="1"/>
  <c r="N1062" i="1"/>
  <c r="M1058" i="1"/>
  <c r="M1057" i="1" s="1"/>
  <c r="M1055" i="1" s="1"/>
  <c r="M1054" i="1" s="1"/>
  <c r="M1063" i="1"/>
  <c r="O1528" i="1"/>
  <c r="I30" i="1"/>
  <c r="I172" i="1"/>
  <c r="H173" i="1"/>
  <c r="L542" i="1"/>
  <c r="K543" i="1"/>
  <c r="Q1523" i="1"/>
  <c r="R722" i="1"/>
  <c r="R1523" i="1" s="1"/>
  <c r="J957" i="1"/>
  <c r="J952" i="1"/>
  <c r="J951" i="1" s="1"/>
  <c r="J949" i="1" s="1"/>
  <c r="J948" i="1" s="1"/>
  <c r="K956" i="1"/>
  <c r="K1166" i="1"/>
  <c r="J1167" i="1"/>
  <c r="Q1488" i="1"/>
  <c r="R259" i="1"/>
  <c r="R1488" i="1" s="1"/>
  <c r="L490" i="1"/>
  <c r="K491" i="1"/>
  <c r="J625" i="1"/>
  <c r="K624" i="1"/>
  <c r="O1545" i="1"/>
  <c r="P1017" i="1"/>
  <c r="J1484" i="1"/>
  <c r="K205" i="1"/>
  <c r="P237" i="1"/>
  <c r="R1521" i="1"/>
  <c r="R695" i="1"/>
  <c r="R694" i="1" s="1"/>
  <c r="O1076" i="1"/>
  <c r="O1071" i="1"/>
  <c r="O1070" i="1" s="1"/>
  <c r="O1068" i="1" s="1"/>
  <c r="O1067" i="1" s="1"/>
  <c r="P1075" i="1"/>
  <c r="G1367" i="1"/>
  <c r="H13" i="1"/>
  <c r="G11" i="1"/>
  <c r="M1390" i="1"/>
  <c r="N330" i="1"/>
  <c r="M328" i="1"/>
  <c r="M327" i="1" s="1"/>
  <c r="M325" i="1" s="1"/>
  <c r="M324" i="1" s="1"/>
  <c r="O1233" i="1"/>
  <c r="N1234" i="1"/>
  <c r="N1229" i="1"/>
  <c r="N1228" i="1" s="1"/>
  <c r="N1226" i="1" s="1"/>
  <c r="N1225" i="1" s="1"/>
  <c r="J159" i="1"/>
  <c r="I160" i="1"/>
  <c r="J1474" i="1"/>
  <c r="K75" i="1"/>
  <c r="K1474" i="1" s="1"/>
  <c r="K1285" i="1"/>
  <c r="J1281" i="1"/>
  <c r="J1280" i="1" s="1"/>
  <c r="J1278" i="1" s="1"/>
  <c r="J1277" i="1" s="1"/>
  <c r="J1286" i="1"/>
  <c r="G1378" i="1"/>
  <c r="G168" i="1"/>
  <c r="G167" i="1" s="1"/>
  <c r="G165" i="1" s="1"/>
  <c r="G164" i="1" s="1"/>
  <c r="H170" i="1"/>
  <c r="P1382" i="1"/>
  <c r="Q222" i="1"/>
  <c r="P220" i="1"/>
  <c r="P219" i="1" s="1"/>
  <c r="P217" i="1" s="1"/>
  <c r="P216" i="1" s="1"/>
  <c r="I1483" i="1"/>
  <c r="J192" i="1"/>
  <c r="Q1345" i="1"/>
  <c r="R1347" i="1"/>
  <c r="R1345" i="1" s="1"/>
  <c r="O1207" i="1"/>
  <c r="N1208" i="1"/>
  <c r="N1203" i="1"/>
  <c r="N1202" i="1" s="1"/>
  <c r="M1548" i="1"/>
  <c r="N1056" i="1"/>
  <c r="I1472" i="1"/>
  <c r="J49" i="1"/>
  <c r="N1389" i="1"/>
  <c r="O317" i="1"/>
  <c r="N315" i="1"/>
  <c r="N314" i="1" s="1"/>
  <c r="N312" i="1" s="1"/>
  <c r="N311" i="1" s="1"/>
  <c r="L677" i="1"/>
  <c r="M676" i="1"/>
  <c r="L672" i="1"/>
  <c r="L671" i="1" s="1"/>
  <c r="L669" i="1" s="1"/>
  <c r="L668" i="1" s="1"/>
  <c r="P1493" i="1"/>
  <c r="Q326" i="1"/>
  <c r="L1513" i="1"/>
  <c r="M590" i="1"/>
  <c r="N1475" i="1"/>
  <c r="O88" i="1"/>
  <c r="M1564" i="1"/>
  <c r="N1266" i="1"/>
  <c r="R1299" i="1"/>
  <c r="R1294" i="1"/>
  <c r="R1293" i="1" s="1"/>
  <c r="R1291" i="1" s="1"/>
  <c r="R1290" i="1" s="1"/>
  <c r="I211" i="1"/>
  <c r="H212" i="1"/>
  <c r="Q1495" i="1"/>
  <c r="R352" i="1"/>
  <c r="R1495" i="1" s="1"/>
  <c r="N837" i="1"/>
  <c r="M838" i="1"/>
  <c r="M833" i="1"/>
  <c r="M832" i="1" s="1"/>
  <c r="M830" i="1" s="1"/>
  <c r="M829" i="1" s="1"/>
  <c r="K662" i="1"/>
  <c r="J664" i="1"/>
  <c r="N1542" i="1"/>
  <c r="O978" i="1"/>
  <c r="N1550" i="1"/>
  <c r="O1082" i="1"/>
  <c r="O1414" i="1"/>
  <c r="O646" i="1"/>
  <c r="O645" i="1" s="1"/>
  <c r="O643" i="1" s="1"/>
  <c r="O642" i="1" s="1"/>
  <c r="P648" i="1"/>
  <c r="O1525" i="1"/>
  <c r="P751" i="1"/>
  <c r="H107" i="1"/>
  <c r="G108" i="1"/>
  <c r="L609" i="1"/>
  <c r="K610" i="1"/>
  <c r="K605" i="1"/>
  <c r="K604" i="1" s="1"/>
  <c r="K602" i="1" s="1"/>
  <c r="K601" i="1" s="1"/>
  <c r="I42" i="1"/>
  <c r="H43" i="1"/>
  <c r="P1520" i="1"/>
  <c r="Q683" i="1"/>
  <c r="O1557" i="1"/>
  <c r="P1175" i="1"/>
  <c r="P1022" i="1"/>
  <c r="O1024" i="1"/>
  <c r="H121" i="1"/>
  <c r="I120" i="1"/>
  <c r="I185" i="1"/>
  <c r="H186" i="1"/>
  <c r="M1182" i="1"/>
  <c r="M1177" i="1"/>
  <c r="M1176" i="1" s="1"/>
  <c r="M1174" i="1" s="1"/>
  <c r="M1173" i="1" s="1"/>
  <c r="N1181" i="1"/>
  <c r="O663" i="1"/>
  <c r="O659" i="1" s="1"/>
  <c r="O658" i="1" s="1"/>
  <c r="O656" i="1" s="1"/>
  <c r="O655" i="1" s="1"/>
  <c r="Q1485" i="1"/>
  <c r="R218" i="1"/>
  <c r="R1485" i="1" s="1"/>
  <c r="O736" i="1"/>
  <c r="O735" i="1" s="1"/>
  <c r="I198" i="1"/>
  <c r="H199" i="1"/>
  <c r="Q1519" i="1"/>
  <c r="R670" i="1"/>
  <c r="R1519" i="1" s="1"/>
  <c r="O1439" i="1"/>
  <c r="P982" i="1"/>
  <c r="P1527" i="1" l="1"/>
  <c r="P1526" i="1"/>
  <c r="Q246" i="1"/>
  <c r="P1487" i="1"/>
  <c r="R950" i="1"/>
  <c r="R1540" i="1" s="1"/>
  <c r="Q1540" i="1"/>
  <c r="I131" i="1"/>
  <c r="H1375" i="1"/>
  <c r="Q1227" i="1"/>
  <c r="P1561" i="1"/>
  <c r="M1500" i="1"/>
  <c r="N419" i="1"/>
  <c r="Q687" i="1"/>
  <c r="P1417" i="1"/>
  <c r="P685" i="1"/>
  <c r="P684" i="1" s="1"/>
  <c r="P682" i="1" s="1"/>
  <c r="P681" i="1" s="1"/>
  <c r="Q1518" i="1"/>
  <c r="R657" i="1"/>
  <c r="R1518" i="1" s="1"/>
  <c r="P1259" i="1"/>
  <c r="O1255" i="1"/>
  <c r="O1254" i="1" s="1"/>
  <c r="O1252" i="1" s="1"/>
  <c r="O1251" i="1" s="1"/>
  <c r="O1260" i="1"/>
  <c r="O1563" i="1"/>
  <c r="P1253" i="1"/>
  <c r="H129" i="1"/>
  <c r="H128" i="1" s="1"/>
  <c r="H126" i="1" s="1"/>
  <c r="H125" i="1" s="1"/>
  <c r="J885" i="1"/>
  <c r="J884" i="1" s="1"/>
  <c r="J882" i="1" s="1"/>
  <c r="J881" i="1" s="1"/>
  <c r="J890" i="1"/>
  <c r="K889" i="1"/>
  <c r="I129" i="1"/>
  <c r="I128" i="1" s="1"/>
  <c r="I126" i="1" s="1"/>
  <c r="I125" i="1" s="1"/>
  <c r="O1486" i="1"/>
  <c r="P231" i="1"/>
  <c r="J1473" i="1"/>
  <c r="K62" i="1"/>
  <c r="N838" i="1"/>
  <c r="O837" i="1"/>
  <c r="N833" i="1"/>
  <c r="N832" i="1" s="1"/>
  <c r="N830" i="1" s="1"/>
  <c r="N829" i="1" s="1"/>
  <c r="Q319" i="1"/>
  <c r="P320" i="1"/>
  <c r="H1380" i="1"/>
  <c r="H194" i="1"/>
  <c r="H193" i="1" s="1"/>
  <c r="H191" i="1" s="1"/>
  <c r="H190" i="1" s="1"/>
  <c r="I196" i="1"/>
  <c r="L15" i="1"/>
  <c r="K14" i="1"/>
  <c r="K1354" i="1" s="1"/>
  <c r="I107" i="1"/>
  <c r="H108" i="1"/>
  <c r="H1374" i="1"/>
  <c r="H116" i="1"/>
  <c r="H115" i="1" s="1"/>
  <c r="H113" i="1" s="1"/>
  <c r="H112" i="1" s="1"/>
  <c r="I118" i="1"/>
  <c r="J172" i="1"/>
  <c r="I173" i="1"/>
  <c r="R1033" i="1"/>
  <c r="R1031" i="1" s="1"/>
  <c r="R1029" i="1" s="1"/>
  <c r="R1028" i="1" s="1"/>
  <c r="Q1031" i="1"/>
  <c r="Q1029" i="1" s="1"/>
  <c r="Q1028" i="1" s="1"/>
  <c r="I121" i="1"/>
  <c r="J120" i="1"/>
  <c r="P1494" i="1"/>
  <c r="Q339" i="1"/>
  <c r="P1415" i="1"/>
  <c r="Q661" i="1"/>
  <c r="K374" i="1"/>
  <c r="L373" i="1"/>
  <c r="K1476" i="1"/>
  <c r="L101" i="1"/>
  <c r="I1368" i="1"/>
  <c r="J40" i="1"/>
  <c r="I38" i="1"/>
  <c r="I37" i="1" s="1"/>
  <c r="I35" i="1" s="1"/>
  <c r="I34" i="1" s="1"/>
  <c r="K287" i="1"/>
  <c r="K286" i="1" s="1"/>
  <c r="K284" i="1" s="1"/>
  <c r="K283" i="1" s="1"/>
  <c r="L291" i="1"/>
  <c r="K292" i="1"/>
  <c r="I94" i="1"/>
  <c r="H95" i="1"/>
  <c r="H90" i="1"/>
  <c r="H89" i="1" s="1"/>
  <c r="H87" i="1" s="1"/>
  <c r="H86" i="1" s="1"/>
  <c r="K460" i="1"/>
  <c r="K459" i="1" s="1"/>
  <c r="K457" i="1" s="1"/>
  <c r="K456" i="1" s="1"/>
  <c r="K465" i="1"/>
  <c r="L464" i="1"/>
  <c r="O1389" i="1"/>
  <c r="P317" i="1"/>
  <c r="O315" i="1"/>
  <c r="O314" i="1" s="1"/>
  <c r="O312" i="1" s="1"/>
  <c r="O311" i="1" s="1"/>
  <c r="J198" i="1"/>
  <c r="I199" i="1"/>
  <c r="H1367" i="1"/>
  <c r="I13" i="1"/>
  <c r="H11" i="1"/>
  <c r="O1507" i="1"/>
  <c r="P510" i="1"/>
  <c r="L649" i="1"/>
  <c r="K651" i="1"/>
  <c r="I1381" i="1"/>
  <c r="J209" i="1"/>
  <c r="I207" i="1"/>
  <c r="I206" i="1" s="1"/>
  <c r="I204" i="1" s="1"/>
  <c r="I203" i="1" s="1"/>
  <c r="G1373" i="1"/>
  <c r="G103" i="1"/>
  <c r="G102" i="1" s="1"/>
  <c r="G100" i="1" s="1"/>
  <c r="G99" i="1" s="1"/>
  <c r="H105" i="1"/>
  <c r="P1549" i="1"/>
  <c r="Q1069" i="1"/>
  <c r="N676" i="1"/>
  <c r="M677" i="1"/>
  <c r="M672" i="1"/>
  <c r="M671" i="1" s="1"/>
  <c r="M669" i="1" s="1"/>
  <c r="M668" i="1" s="1"/>
  <c r="J1479" i="1"/>
  <c r="K140" i="1"/>
  <c r="Q1382" i="1"/>
  <c r="R222" i="1"/>
  <c r="Q220" i="1"/>
  <c r="Q219" i="1" s="1"/>
  <c r="Q217" i="1" s="1"/>
  <c r="Q216" i="1" s="1"/>
  <c r="G10" i="1"/>
  <c r="G8" i="1" s="1"/>
  <c r="G7" i="1" s="1"/>
  <c r="O1272" i="1"/>
  <c r="N1268" i="1"/>
  <c r="N1267" i="1" s="1"/>
  <c r="N1265" i="1" s="1"/>
  <c r="N1264" i="1" s="1"/>
  <c r="N1273" i="1"/>
  <c r="K503" i="1"/>
  <c r="J504" i="1"/>
  <c r="N346" i="1"/>
  <c r="O345" i="1"/>
  <c r="O341" i="1" s="1"/>
  <c r="O340" i="1" s="1"/>
  <c r="O338" i="1" s="1"/>
  <c r="O337" i="1" s="1"/>
  <c r="O1383" i="1"/>
  <c r="P235" i="1"/>
  <c r="O233" i="1"/>
  <c r="O232" i="1" s="1"/>
  <c r="O230" i="1" s="1"/>
  <c r="O229" i="1" s="1"/>
  <c r="R351" i="1"/>
  <c r="R350" i="1" s="1"/>
  <c r="P1481" i="1"/>
  <c r="Q166" i="1"/>
  <c r="J185" i="1"/>
  <c r="I186" i="1"/>
  <c r="Q1480" i="1"/>
  <c r="R153" i="1"/>
  <c r="R1480" i="1" s="1"/>
  <c r="Q1022" i="1"/>
  <c r="P1024" i="1"/>
  <c r="G1369" i="1"/>
  <c r="G51" i="1"/>
  <c r="G50" i="1" s="1"/>
  <c r="G48" i="1" s="1"/>
  <c r="G47" i="1" s="1"/>
  <c r="H53" i="1"/>
  <c r="O1097" i="1"/>
  <c r="O1096" i="1" s="1"/>
  <c r="O1094" i="1" s="1"/>
  <c r="O1093" i="1" s="1"/>
  <c r="P1101" i="1"/>
  <c r="O1102" i="1"/>
  <c r="P1531" i="1"/>
  <c r="Q831" i="1"/>
  <c r="Q1565" i="1"/>
  <c r="R1279" i="1"/>
  <c r="R1565" i="1" s="1"/>
  <c r="L516" i="1"/>
  <c r="K517" i="1"/>
  <c r="H1379" i="1"/>
  <c r="H181" i="1"/>
  <c r="H180" i="1" s="1"/>
  <c r="H178" i="1" s="1"/>
  <c r="H177" i="1" s="1"/>
  <c r="I183" i="1"/>
  <c r="N306" i="1"/>
  <c r="M302" i="1"/>
  <c r="M301" i="1" s="1"/>
  <c r="M299" i="1" s="1"/>
  <c r="M298" i="1" s="1"/>
  <c r="M307" i="1"/>
  <c r="L728" i="1"/>
  <c r="K729" i="1"/>
  <c r="K724" i="1"/>
  <c r="K723" i="1" s="1"/>
  <c r="K721" i="1" s="1"/>
  <c r="K720" i="1" s="1"/>
  <c r="Q1532" i="1"/>
  <c r="R844" i="1"/>
  <c r="R1532" i="1" s="1"/>
  <c r="L624" i="1"/>
  <c r="K625" i="1"/>
  <c r="K620" i="1"/>
  <c r="K619" i="1" s="1"/>
  <c r="K617" i="1" s="1"/>
  <c r="K616" i="1" s="1"/>
  <c r="H1378" i="1"/>
  <c r="H168" i="1"/>
  <c r="H167" i="1" s="1"/>
  <c r="H165" i="1" s="1"/>
  <c r="H164" i="1" s="1"/>
  <c r="I170" i="1"/>
  <c r="K1478" i="1"/>
  <c r="L127" i="1"/>
  <c r="N1490" i="1"/>
  <c r="O285" i="1"/>
  <c r="N1084" i="1"/>
  <c r="N1083" i="1" s="1"/>
  <c r="N1081" i="1" s="1"/>
  <c r="N1080" i="1" s="1"/>
  <c r="O1088" i="1"/>
  <c r="N1089" i="1"/>
  <c r="K716" i="1"/>
  <c r="L715" i="1"/>
  <c r="P984" i="1"/>
  <c r="O985" i="1"/>
  <c r="I212" i="1"/>
  <c r="J211" i="1"/>
  <c r="Q223" i="1"/>
  <c r="P225" i="1"/>
  <c r="O1550" i="1"/>
  <c r="P1082" i="1"/>
  <c r="L1166" i="1"/>
  <c r="K1167" i="1"/>
  <c r="O1475" i="1"/>
  <c r="P88" i="1"/>
  <c r="K952" i="1"/>
  <c r="K951" i="1" s="1"/>
  <c r="K949" i="1" s="1"/>
  <c r="K948" i="1" s="1"/>
  <c r="K957" i="1"/>
  <c r="L956" i="1"/>
  <c r="P1524" i="1"/>
  <c r="Q737" i="1"/>
  <c r="R1325" i="1"/>
  <c r="R1320" i="1"/>
  <c r="R1319" i="1" s="1"/>
  <c r="R1317" i="1" s="1"/>
  <c r="R1316" i="1" s="1"/>
  <c r="Q739" i="1"/>
  <c r="Q738" i="1" s="1"/>
  <c r="R743" i="1"/>
  <c r="Q745" i="1"/>
  <c r="Q1502" i="1"/>
  <c r="R445" i="1"/>
  <c r="R1502" i="1" s="1"/>
  <c r="P650" i="1"/>
  <c r="P646" i="1" s="1"/>
  <c r="P645" i="1" s="1"/>
  <c r="P643" i="1" s="1"/>
  <c r="P642" i="1" s="1"/>
  <c r="P1492" i="1"/>
  <c r="Q313" i="1"/>
  <c r="F1358" i="1"/>
  <c r="F1362" i="1"/>
  <c r="F1363" i="1" s="1"/>
  <c r="F1364" i="1" s="1"/>
  <c r="R1242" i="1"/>
  <c r="R1241" i="1" s="1"/>
  <c r="R1239" i="1" s="1"/>
  <c r="R1238" i="1" s="1"/>
  <c r="R1247" i="1"/>
  <c r="J146" i="1"/>
  <c r="I147" i="1"/>
  <c r="P477" i="1"/>
  <c r="P1557" i="1"/>
  <c r="Q1175" i="1"/>
  <c r="N1548" i="1"/>
  <c r="O1056" i="1"/>
  <c r="K1404" i="1"/>
  <c r="L514" i="1"/>
  <c r="K512" i="1"/>
  <c r="K511" i="1" s="1"/>
  <c r="K509" i="1" s="1"/>
  <c r="K508" i="1" s="1"/>
  <c r="Q1311" i="1"/>
  <c r="P1312" i="1"/>
  <c r="P1307" i="1"/>
  <c r="P1306" i="1" s="1"/>
  <c r="P1304" i="1" s="1"/>
  <c r="P1303" i="1" s="1"/>
  <c r="I1357" i="1"/>
  <c r="J12" i="1"/>
  <c r="O753" i="1"/>
  <c r="O752" i="1" s="1"/>
  <c r="O750" i="1" s="1"/>
  <c r="O749" i="1" s="1"/>
  <c r="O758" i="1"/>
  <c r="P757" i="1"/>
  <c r="P736" i="1"/>
  <c r="P735" i="1" s="1"/>
  <c r="J30" i="1"/>
  <c r="L1535" i="1"/>
  <c r="M883" i="1"/>
  <c r="P1414" i="1"/>
  <c r="Q648" i="1"/>
  <c r="M490" i="1"/>
  <c r="L491" i="1"/>
  <c r="L570" i="1"/>
  <c r="K571" i="1"/>
  <c r="K566" i="1"/>
  <c r="K565" i="1" s="1"/>
  <c r="K563" i="1" s="1"/>
  <c r="K562" i="1" s="1"/>
  <c r="L863" i="1"/>
  <c r="K864" i="1"/>
  <c r="K859" i="1"/>
  <c r="K858" i="1" s="1"/>
  <c r="K856" i="1" s="1"/>
  <c r="K855" i="1" s="1"/>
  <c r="J133" i="1"/>
  <c r="I134" i="1"/>
  <c r="Q1520" i="1"/>
  <c r="R683" i="1"/>
  <c r="R1520" i="1" s="1"/>
  <c r="M688" i="1"/>
  <c r="L690" i="1"/>
  <c r="K22" i="1"/>
  <c r="L23" i="1"/>
  <c r="Q451" i="1"/>
  <c r="P447" i="1"/>
  <c r="P446" i="1" s="1"/>
  <c r="P444" i="1" s="1"/>
  <c r="P443" i="1" s="1"/>
  <c r="P452" i="1"/>
  <c r="I69" i="1"/>
  <c r="J68" i="1"/>
  <c r="J939" i="1"/>
  <c r="J938" i="1" s="1"/>
  <c r="J936" i="1" s="1"/>
  <c r="J935" i="1" s="1"/>
  <c r="K943" i="1"/>
  <c r="J944" i="1"/>
  <c r="H1371" i="1"/>
  <c r="H77" i="1"/>
  <c r="H76" i="1" s="1"/>
  <c r="H74" i="1" s="1"/>
  <c r="H73" i="1" s="1"/>
  <c r="I79" i="1"/>
  <c r="O1551" i="1"/>
  <c r="P1095" i="1"/>
  <c r="P1071" i="1"/>
  <c r="P1070" i="1" s="1"/>
  <c r="P1068" i="1" s="1"/>
  <c r="P1067" i="1" s="1"/>
  <c r="Q1075" i="1"/>
  <c r="P1076" i="1"/>
  <c r="J1477" i="1"/>
  <c r="K114" i="1"/>
  <c r="L1285" i="1"/>
  <c r="K1286" i="1"/>
  <c r="K1281" i="1"/>
  <c r="K1280" i="1" s="1"/>
  <c r="K1278" i="1" s="1"/>
  <c r="K1277" i="1" s="1"/>
  <c r="O1542" i="1"/>
  <c r="P978" i="1"/>
  <c r="K413" i="1"/>
  <c r="L412" i="1"/>
  <c r="M1513" i="1"/>
  <c r="N590" i="1"/>
  <c r="P1539" i="1"/>
  <c r="Q937" i="1"/>
  <c r="K851" i="1"/>
  <c r="K846" i="1"/>
  <c r="K845" i="1" s="1"/>
  <c r="K843" i="1" s="1"/>
  <c r="K842" i="1" s="1"/>
  <c r="L850" i="1"/>
  <c r="O236" i="1"/>
  <c r="N238" i="1"/>
  <c r="N1338" i="1"/>
  <c r="N1333" i="1"/>
  <c r="N1332" i="1" s="1"/>
  <c r="N1330" i="1" s="1"/>
  <c r="N1329" i="1" s="1"/>
  <c r="O1337" i="1"/>
  <c r="L386" i="1"/>
  <c r="K387" i="1"/>
  <c r="M637" i="1"/>
  <c r="L638" i="1"/>
  <c r="N1390" i="1"/>
  <c r="O330" i="1"/>
  <c r="N328" i="1"/>
  <c r="N327" i="1" s="1"/>
  <c r="N325" i="1" s="1"/>
  <c r="N324" i="1" s="1"/>
  <c r="Q1517" i="1"/>
  <c r="R644" i="1"/>
  <c r="R1517" i="1" s="1"/>
  <c r="N1564" i="1"/>
  <c r="O1266" i="1"/>
  <c r="P1533" i="1"/>
  <c r="Q857" i="1"/>
  <c r="K278" i="1"/>
  <c r="J279" i="1"/>
  <c r="J274" i="1"/>
  <c r="J273" i="1" s="1"/>
  <c r="J271" i="1" s="1"/>
  <c r="J270" i="1" s="1"/>
  <c r="N1200" i="1"/>
  <c r="N1199" i="1" s="1"/>
  <c r="K1484" i="1"/>
  <c r="L205" i="1"/>
  <c r="K261" i="1"/>
  <c r="K260" i="1" s="1"/>
  <c r="K258" i="1" s="1"/>
  <c r="K257" i="1" s="1"/>
  <c r="K266" i="1"/>
  <c r="L265" i="1"/>
  <c r="I1376" i="1"/>
  <c r="J144" i="1"/>
  <c r="I142" i="1"/>
  <c r="I141" i="1" s="1"/>
  <c r="I139" i="1" s="1"/>
  <c r="I138" i="1" s="1"/>
  <c r="O1391" i="1"/>
  <c r="P343" i="1"/>
  <c r="K252" i="1"/>
  <c r="J253" i="1"/>
  <c r="J248" i="1"/>
  <c r="J247" i="1" s="1"/>
  <c r="J245" i="1" s="1"/>
  <c r="J244" i="1" s="1"/>
  <c r="I1377" i="1"/>
  <c r="I155" i="1"/>
  <c r="I154" i="1" s="1"/>
  <c r="I152" i="1" s="1"/>
  <c r="I151" i="1" s="1"/>
  <c r="J157" i="1"/>
  <c r="P663" i="1"/>
  <c r="P659" i="1" s="1"/>
  <c r="P658" i="1" s="1"/>
  <c r="P656" i="1" s="1"/>
  <c r="P655" i="1" s="1"/>
  <c r="N1559" i="1"/>
  <c r="O1201" i="1"/>
  <c r="P1528" i="1"/>
  <c r="N1182" i="1"/>
  <c r="N1177" i="1"/>
  <c r="N1176" i="1" s="1"/>
  <c r="N1174" i="1" s="1"/>
  <c r="N1173" i="1" s="1"/>
  <c r="O1181" i="1"/>
  <c r="Q1508" i="1"/>
  <c r="R523" i="1"/>
  <c r="R1508" i="1" s="1"/>
  <c r="P1511" i="1"/>
  <c r="Q564" i="1"/>
  <c r="L876" i="1"/>
  <c r="K872" i="1"/>
  <c r="K871" i="1" s="1"/>
  <c r="K869" i="1" s="1"/>
  <c r="K868" i="1" s="1"/>
  <c r="K877" i="1"/>
  <c r="N341" i="1"/>
  <c r="N340" i="1" s="1"/>
  <c r="N338" i="1" s="1"/>
  <c r="N337" i="1" s="1"/>
  <c r="I55" i="1"/>
  <c r="H56" i="1"/>
  <c r="M1570" i="1"/>
  <c r="N1344" i="1"/>
  <c r="M1343" i="1"/>
  <c r="M1342" i="1" s="1"/>
  <c r="J81" i="1"/>
  <c r="I82" i="1"/>
  <c r="P1525" i="1"/>
  <c r="Q751" i="1"/>
  <c r="N438" i="1"/>
  <c r="M439" i="1"/>
  <c r="H1372" i="1"/>
  <c r="I92" i="1"/>
  <c r="P1416" i="1"/>
  <c r="Q674" i="1"/>
  <c r="Q1020" i="1"/>
  <c r="P1018" i="1"/>
  <c r="P1016" i="1" s="1"/>
  <c r="P1015" i="1" s="1"/>
  <c r="J1472" i="1"/>
  <c r="K49" i="1"/>
  <c r="L529" i="1"/>
  <c r="K530" i="1"/>
  <c r="K525" i="1"/>
  <c r="K524" i="1" s="1"/>
  <c r="K522" i="1" s="1"/>
  <c r="K521" i="1" s="1"/>
  <c r="J42" i="1"/>
  <c r="I43" i="1"/>
  <c r="O1208" i="1"/>
  <c r="P1207" i="1"/>
  <c r="O1203" i="1"/>
  <c r="O1202" i="1" s="1"/>
  <c r="Q237" i="1"/>
  <c r="K159" i="1"/>
  <c r="J160" i="1"/>
  <c r="O980" i="1"/>
  <c r="O979" i="1" s="1"/>
  <c r="O977" i="1" s="1"/>
  <c r="O976" i="1" s="1"/>
  <c r="L662" i="1"/>
  <c r="K664" i="1"/>
  <c r="Q1493" i="1"/>
  <c r="R326" i="1"/>
  <c r="R1493" i="1" s="1"/>
  <c r="P1439" i="1"/>
  <c r="Q982" i="1"/>
  <c r="M609" i="1"/>
  <c r="L610" i="1"/>
  <c r="L605" i="1"/>
  <c r="L604" i="1" s="1"/>
  <c r="L602" i="1" s="1"/>
  <c r="L601" i="1" s="1"/>
  <c r="J1483" i="1"/>
  <c r="K192" i="1"/>
  <c r="P1233" i="1"/>
  <c r="O1234" i="1"/>
  <c r="O1229" i="1"/>
  <c r="O1228" i="1" s="1"/>
  <c r="O1226" i="1" s="1"/>
  <c r="O1225" i="1" s="1"/>
  <c r="P1545" i="1"/>
  <c r="Q1017" i="1"/>
  <c r="M542" i="1"/>
  <c r="L543" i="1"/>
  <c r="O1062" i="1"/>
  <c r="N1058" i="1"/>
  <c r="N1057" i="1" s="1"/>
  <c r="N1055" i="1" s="1"/>
  <c r="N1054" i="1" s="1"/>
  <c r="N1063" i="1"/>
  <c r="N596" i="1"/>
  <c r="M597" i="1"/>
  <c r="M592" i="1"/>
  <c r="M591" i="1" s="1"/>
  <c r="M589" i="1" s="1"/>
  <c r="M588" i="1" s="1"/>
  <c r="N333" i="1"/>
  <c r="O332" i="1"/>
  <c r="I1370" i="1"/>
  <c r="I64" i="1"/>
  <c r="I63" i="1" s="1"/>
  <c r="I61" i="1" s="1"/>
  <c r="I60" i="1" s="1"/>
  <c r="J66" i="1"/>
  <c r="P1470" i="1"/>
  <c r="Q9" i="1"/>
  <c r="P1514" i="1"/>
  <c r="Q603" i="1"/>
  <c r="J1471" i="1"/>
  <c r="K36" i="1"/>
  <c r="M476" i="1"/>
  <c r="L478" i="1"/>
  <c r="L426" i="1"/>
  <c r="L421" i="1"/>
  <c r="L420" i="1" s="1"/>
  <c r="L418" i="1" s="1"/>
  <c r="L417" i="1" s="1"/>
  <c r="M425" i="1"/>
  <c r="Q1527" i="1" l="1"/>
  <c r="Q1526" i="1"/>
  <c r="K1473" i="1"/>
  <c r="L62" i="1"/>
  <c r="Q231" i="1"/>
  <c r="P1486" i="1"/>
  <c r="Q1417" i="1"/>
  <c r="R687" i="1"/>
  <c r="Q685" i="1"/>
  <c r="Q684" i="1" s="1"/>
  <c r="Q682" i="1" s="1"/>
  <c r="Q681" i="1" s="1"/>
  <c r="J129" i="1"/>
  <c r="J128" i="1" s="1"/>
  <c r="J126" i="1" s="1"/>
  <c r="J125" i="1" s="1"/>
  <c r="N1500" i="1"/>
  <c r="O419" i="1"/>
  <c r="K885" i="1"/>
  <c r="K884" i="1" s="1"/>
  <c r="K882" i="1" s="1"/>
  <c r="K881" i="1" s="1"/>
  <c r="L889" i="1"/>
  <c r="K890" i="1"/>
  <c r="Q1259" i="1"/>
  <c r="P1260" i="1"/>
  <c r="P1255" i="1"/>
  <c r="P1254" i="1" s="1"/>
  <c r="P1252" i="1" s="1"/>
  <c r="P1251" i="1" s="1"/>
  <c r="Q1561" i="1"/>
  <c r="R1227" i="1"/>
  <c r="R1561" i="1" s="1"/>
  <c r="J131" i="1"/>
  <c r="I1375" i="1"/>
  <c r="Q1253" i="1"/>
  <c r="P1563" i="1"/>
  <c r="Q1487" i="1"/>
  <c r="R246" i="1"/>
  <c r="R1487" i="1" s="1"/>
  <c r="N476" i="1"/>
  <c r="M478" i="1"/>
  <c r="K198" i="1"/>
  <c r="J199" i="1"/>
  <c r="P1062" i="1"/>
  <c r="O1058" i="1"/>
  <c r="O1057" i="1" s="1"/>
  <c r="O1055" i="1" s="1"/>
  <c r="O1054" i="1" s="1"/>
  <c r="O1063" i="1"/>
  <c r="N1570" i="1"/>
  <c r="O1344" i="1"/>
  <c r="N1343" i="1"/>
  <c r="N1342" i="1" s="1"/>
  <c r="G1356" i="1"/>
  <c r="L465" i="1"/>
  <c r="M464" i="1"/>
  <c r="L460" i="1"/>
  <c r="L459" i="1" s="1"/>
  <c r="L457" i="1" s="1"/>
  <c r="L456" i="1" s="1"/>
  <c r="Q1439" i="1"/>
  <c r="R982" i="1"/>
  <c r="Q757" i="1"/>
  <c r="P758" i="1"/>
  <c r="P753" i="1"/>
  <c r="P752" i="1" s="1"/>
  <c r="P750" i="1" s="1"/>
  <c r="P749" i="1" s="1"/>
  <c r="P1391" i="1"/>
  <c r="Q343" i="1"/>
  <c r="P1389" i="1"/>
  <c r="Q317" i="1"/>
  <c r="P315" i="1"/>
  <c r="P314" i="1" s="1"/>
  <c r="P312" i="1" s="1"/>
  <c r="P311" i="1" s="1"/>
  <c r="R451" i="1"/>
  <c r="Q447" i="1"/>
  <c r="Q446" i="1" s="1"/>
  <c r="Q444" i="1" s="1"/>
  <c r="Q443" i="1" s="1"/>
  <c r="Q452" i="1"/>
  <c r="Q1415" i="1"/>
  <c r="R661" i="1"/>
  <c r="J107" i="1"/>
  <c r="I108" i="1"/>
  <c r="K1477" i="1"/>
  <c r="L114" i="1"/>
  <c r="L517" i="1"/>
  <c r="M516" i="1"/>
  <c r="Q1528" i="1"/>
  <c r="L571" i="1"/>
  <c r="L566" i="1"/>
  <c r="L565" i="1" s="1"/>
  <c r="L563" i="1" s="1"/>
  <c r="L562" i="1" s="1"/>
  <c r="M570" i="1"/>
  <c r="Q1416" i="1"/>
  <c r="R674" i="1"/>
  <c r="Q1539" i="1"/>
  <c r="R937" i="1"/>
  <c r="R1539" i="1" s="1"/>
  <c r="N490" i="1"/>
  <c r="M491" i="1"/>
  <c r="R1311" i="1"/>
  <c r="Q1307" i="1"/>
  <c r="Q1306" i="1" s="1"/>
  <c r="Q1304" i="1" s="1"/>
  <c r="Q1303" i="1" s="1"/>
  <c r="Q1312" i="1"/>
  <c r="Q1492" i="1"/>
  <c r="R313" i="1"/>
  <c r="R1492" i="1" s="1"/>
  <c r="M956" i="1"/>
  <c r="L957" i="1"/>
  <c r="L952" i="1"/>
  <c r="L951" i="1" s="1"/>
  <c r="L949" i="1" s="1"/>
  <c r="L948" i="1" s="1"/>
  <c r="M624" i="1"/>
  <c r="L625" i="1"/>
  <c r="L620" i="1"/>
  <c r="L619" i="1" s="1"/>
  <c r="L617" i="1" s="1"/>
  <c r="L616" i="1" s="1"/>
  <c r="Q1531" i="1"/>
  <c r="R831" i="1"/>
  <c r="R1531" i="1" s="1"/>
  <c r="Q1494" i="1"/>
  <c r="R339" i="1"/>
  <c r="R1494" i="1" s="1"/>
  <c r="L14" i="1"/>
  <c r="L1354" i="1" s="1"/>
  <c r="M15" i="1"/>
  <c r="O1177" i="1"/>
  <c r="O1176" i="1" s="1"/>
  <c r="O1174" i="1" s="1"/>
  <c r="O1173" i="1" s="1"/>
  <c r="P1181" i="1"/>
  <c r="O1182" i="1"/>
  <c r="L1478" i="1"/>
  <c r="M127" i="1"/>
  <c r="K1472" i="1"/>
  <c r="L49" i="1"/>
  <c r="J1357" i="1"/>
  <c r="K12" i="1"/>
  <c r="Q1514" i="1"/>
  <c r="R603" i="1"/>
  <c r="R1514" i="1" s="1"/>
  <c r="L851" i="1"/>
  <c r="L846" i="1"/>
  <c r="L845" i="1" s="1"/>
  <c r="L843" i="1" s="1"/>
  <c r="L842" i="1" s="1"/>
  <c r="M850" i="1"/>
  <c r="Q1414" i="1"/>
  <c r="Q646" i="1"/>
  <c r="Q645" i="1" s="1"/>
  <c r="Q643" i="1" s="1"/>
  <c r="Q642" i="1" s="1"/>
  <c r="R648" i="1"/>
  <c r="Q984" i="1"/>
  <c r="P985" i="1"/>
  <c r="K1479" i="1"/>
  <c r="L140" i="1"/>
  <c r="I1380" i="1"/>
  <c r="J196" i="1"/>
  <c r="I194" i="1"/>
  <c r="I193" i="1" s="1"/>
  <c r="I191" i="1" s="1"/>
  <c r="I190" i="1" s="1"/>
  <c r="M529" i="1"/>
  <c r="L530" i="1"/>
  <c r="L525" i="1"/>
  <c r="L524" i="1" s="1"/>
  <c r="L522" i="1" s="1"/>
  <c r="L521" i="1" s="1"/>
  <c r="M863" i="1"/>
  <c r="L864" i="1"/>
  <c r="L859" i="1"/>
  <c r="L858" i="1" s="1"/>
  <c r="L856" i="1" s="1"/>
  <c r="L855" i="1" s="1"/>
  <c r="Q1524" i="1"/>
  <c r="R737" i="1"/>
  <c r="R1524" i="1" s="1"/>
  <c r="Q1470" i="1"/>
  <c r="R9" i="1"/>
  <c r="R1470" i="1" s="1"/>
  <c r="K120" i="1"/>
  <c r="J121" i="1"/>
  <c r="G1361" i="1"/>
  <c r="J1381" i="1"/>
  <c r="K209" i="1"/>
  <c r="J207" i="1"/>
  <c r="J206" i="1" s="1"/>
  <c r="J204" i="1" s="1"/>
  <c r="J203" i="1" s="1"/>
  <c r="O1390" i="1"/>
  <c r="P330" i="1"/>
  <c r="O328" i="1"/>
  <c r="O327" i="1" s="1"/>
  <c r="O325" i="1" s="1"/>
  <c r="O324" i="1" s="1"/>
  <c r="Q1233" i="1"/>
  <c r="P1234" i="1"/>
  <c r="P1229" i="1"/>
  <c r="P1228" i="1" s="1"/>
  <c r="P1226" i="1" s="1"/>
  <c r="P1225" i="1" s="1"/>
  <c r="I1372" i="1"/>
  <c r="J92" i="1"/>
  <c r="Q1101" i="1"/>
  <c r="P1102" i="1"/>
  <c r="P1097" i="1"/>
  <c r="P1096" i="1" s="1"/>
  <c r="P1094" i="1" s="1"/>
  <c r="P1093" i="1" s="1"/>
  <c r="P1383" i="1"/>
  <c r="Q235" i="1"/>
  <c r="P233" i="1"/>
  <c r="P232" i="1" s="1"/>
  <c r="P230" i="1" s="1"/>
  <c r="P229" i="1" s="1"/>
  <c r="P1507" i="1"/>
  <c r="Q510" i="1"/>
  <c r="J69" i="1"/>
  <c r="K68" i="1"/>
  <c r="K146" i="1"/>
  <c r="J147" i="1"/>
  <c r="K185" i="1"/>
  <c r="J186" i="1"/>
  <c r="Q1545" i="1"/>
  <c r="R1017" i="1"/>
  <c r="R1545" i="1" s="1"/>
  <c r="J1376" i="1"/>
  <c r="K144" i="1"/>
  <c r="J142" i="1"/>
  <c r="J141" i="1" s="1"/>
  <c r="J139" i="1" s="1"/>
  <c r="J138" i="1" s="1"/>
  <c r="O1559" i="1"/>
  <c r="P1201" i="1"/>
  <c r="J1370" i="1"/>
  <c r="J64" i="1"/>
  <c r="J63" i="1" s="1"/>
  <c r="J61" i="1" s="1"/>
  <c r="J60" i="1" s="1"/>
  <c r="K66" i="1"/>
  <c r="R237" i="1"/>
  <c r="M649" i="1"/>
  <c r="L651" i="1"/>
  <c r="Q663" i="1"/>
  <c r="J1377" i="1"/>
  <c r="J155" i="1"/>
  <c r="J154" i="1" s="1"/>
  <c r="J152" i="1" s="1"/>
  <c r="J151" i="1" s="1"/>
  <c r="K157" i="1"/>
  <c r="M1535" i="1"/>
  <c r="N883" i="1"/>
  <c r="O1548" i="1"/>
  <c r="P1056" i="1"/>
  <c r="L287" i="1"/>
  <c r="L286" i="1" s="1"/>
  <c r="L284" i="1" s="1"/>
  <c r="L283" i="1" s="1"/>
  <c r="M291" i="1"/>
  <c r="L292" i="1"/>
  <c r="L1476" i="1"/>
  <c r="M101" i="1"/>
  <c r="R223" i="1"/>
  <c r="R225" i="1" s="1"/>
  <c r="Q225" i="1"/>
  <c r="I1378" i="1"/>
  <c r="J170" i="1"/>
  <c r="I168" i="1"/>
  <c r="I167" i="1" s="1"/>
  <c r="I165" i="1" s="1"/>
  <c r="I164" i="1" s="1"/>
  <c r="N542" i="1"/>
  <c r="M543" i="1"/>
  <c r="Q1481" i="1"/>
  <c r="R166" i="1"/>
  <c r="R1481" i="1" s="1"/>
  <c r="K30" i="1"/>
  <c r="P1551" i="1"/>
  <c r="Q1095" i="1"/>
  <c r="N637" i="1"/>
  <c r="M638" i="1"/>
  <c r="Q650" i="1"/>
  <c r="O1084" i="1"/>
  <c r="O1083" i="1" s="1"/>
  <c r="O1081" i="1" s="1"/>
  <c r="O1080" i="1" s="1"/>
  <c r="P1088" i="1"/>
  <c r="O1089" i="1"/>
  <c r="L729" i="1"/>
  <c r="L724" i="1"/>
  <c r="L723" i="1" s="1"/>
  <c r="L721" i="1" s="1"/>
  <c r="L720" i="1" s="1"/>
  <c r="M728" i="1"/>
  <c r="H1369" i="1"/>
  <c r="H51" i="1"/>
  <c r="H50" i="1" s="1"/>
  <c r="H48" i="1" s="1"/>
  <c r="H47" i="1" s="1"/>
  <c r="I53" i="1"/>
  <c r="P345" i="1"/>
  <c r="P341" i="1" s="1"/>
  <c r="P340" i="1" s="1"/>
  <c r="P338" i="1" s="1"/>
  <c r="P337" i="1" s="1"/>
  <c r="O346" i="1"/>
  <c r="O676" i="1"/>
  <c r="N677" i="1"/>
  <c r="N672" i="1"/>
  <c r="N671" i="1" s="1"/>
  <c r="N669" i="1" s="1"/>
  <c r="N668" i="1" s="1"/>
  <c r="H10" i="1"/>
  <c r="H8" i="1" s="1"/>
  <c r="H7" i="1" s="1"/>
  <c r="Q320" i="1"/>
  <c r="R319" i="1"/>
  <c r="R320" i="1" s="1"/>
  <c r="Q1533" i="1"/>
  <c r="R857" i="1"/>
  <c r="R1533" i="1" s="1"/>
  <c r="I1379" i="1"/>
  <c r="I181" i="1"/>
  <c r="I180" i="1" s="1"/>
  <c r="I178" i="1" s="1"/>
  <c r="I177" i="1" s="1"/>
  <c r="J183" i="1"/>
  <c r="K1471" i="1"/>
  <c r="L36" i="1"/>
  <c r="L374" i="1"/>
  <c r="M373" i="1"/>
  <c r="M1285" i="1"/>
  <c r="L1286" i="1"/>
  <c r="L1281" i="1"/>
  <c r="L1280" i="1" s="1"/>
  <c r="L1278" i="1" s="1"/>
  <c r="L1277" i="1" s="1"/>
  <c r="M662" i="1"/>
  <c r="L664" i="1"/>
  <c r="J212" i="1"/>
  <c r="K211" i="1"/>
  <c r="J55" i="1"/>
  <c r="I56" i="1"/>
  <c r="I1355" i="1"/>
  <c r="R1382" i="1"/>
  <c r="R220" i="1"/>
  <c r="R219" i="1" s="1"/>
  <c r="R217" i="1" s="1"/>
  <c r="R216" i="1" s="1"/>
  <c r="Q1071" i="1"/>
  <c r="Q1070" i="1" s="1"/>
  <c r="Q1068" i="1" s="1"/>
  <c r="Q1067" i="1" s="1"/>
  <c r="R1075" i="1"/>
  <c r="Q1076" i="1"/>
  <c r="L159" i="1"/>
  <c r="K160" i="1"/>
  <c r="I95" i="1"/>
  <c r="I90" i="1"/>
  <c r="I89" i="1" s="1"/>
  <c r="I87" i="1" s="1"/>
  <c r="I86" i="1" s="1"/>
  <c r="J94" i="1"/>
  <c r="L1484" i="1"/>
  <c r="M205" i="1"/>
  <c r="O333" i="1"/>
  <c r="P332" i="1"/>
  <c r="Q1511" i="1"/>
  <c r="R564" i="1"/>
  <c r="R1511" i="1" s="1"/>
  <c r="I1371" i="1"/>
  <c r="I77" i="1"/>
  <c r="I76" i="1" s="1"/>
  <c r="I74" i="1" s="1"/>
  <c r="I73" i="1" s="1"/>
  <c r="J79" i="1"/>
  <c r="M426" i="1"/>
  <c r="M421" i="1"/>
  <c r="M420" i="1" s="1"/>
  <c r="M418" i="1" s="1"/>
  <c r="M417" i="1" s="1"/>
  <c r="N425" i="1"/>
  <c r="P1208" i="1"/>
  <c r="P1203" i="1"/>
  <c r="P1202" i="1" s="1"/>
  <c r="Q1207" i="1"/>
  <c r="K133" i="1"/>
  <c r="J134" i="1"/>
  <c r="Q1557" i="1"/>
  <c r="R1175" i="1"/>
  <c r="R1557" i="1" s="1"/>
  <c r="M1166" i="1"/>
  <c r="L1167" i="1"/>
  <c r="Q1549" i="1"/>
  <c r="R1069" i="1"/>
  <c r="R1549" i="1" s="1"/>
  <c r="I1367" i="1"/>
  <c r="I11" i="1"/>
  <c r="J13" i="1"/>
  <c r="L252" i="1"/>
  <c r="K253" i="1"/>
  <c r="K248" i="1"/>
  <c r="K247" i="1" s="1"/>
  <c r="K245" i="1" s="1"/>
  <c r="K244" i="1" s="1"/>
  <c r="R1022" i="1"/>
  <c r="R1024" i="1" s="1"/>
  <c r="Q1024" i="1"/>
  <c r="O1564" i="1"/>
  <c r="P1266" i="1"/>
  <c r="P1272" i="1"/>
  <c r="O1268" i="1"/>
  <c r="O1267" i="1" s="1"/>
  <c r="O1265" i="1" s="1"/>
  <c r="O1264" i="1" s="1"/>
  <c r="O1273" i="1"/>
  <c r="P236" i="1"/>
  <c r="O238" i="1"/>
  <c r="R1020" i="1"/>
  <c r="R1018" i="1" s="1"/>
  <c r="Q1018" i="1"/>
  <c r="Q1016" i="1" s="1"/>
  <c r="Q1015" i="1" s="1"/>
  <c r="M23" i="1"/>
  <c r="L22" i="1"/>
  <c r="M876" i="1"/>
  <c r="L872" i="1"/>
  <c r="L871" i="1" s="1"/>
  <c r="L869" i="1" s="1"/>
  <c r="L868" i="1" s="1"/>
  <c r="L877" i="1"/>
  <c r="O1200" i="1"/>
  <c r="O1199" i="1" s="1"/>
  <c r="O438" i="1"/>
  <c r="N439" i="1"/>
  <c r="L413" i="1"/>
  <c r="M412" i="1"/>
  <c r="M386" i="1"/>
  <c r="L387" i="1"/>
  <c r="R739" i="1"/>
  <c r="R738" i="1" s="1"/>
  <c r="R745" i="1"/>
  <c r="P1550" i="1"/>
  <c r="Q1082" i="1"/>
  <c r="O1490" i="1"/>
  <c r="P285" i="1"/>
  <c r="J1368" i="1"/>
  <c r="K40" i="1"/>
  <c r="J38" i="1"/>
  <c r="J37" i="1" s="1"/>
  <c r="J35" i="1" s="1"/>
  <c r="J34" i="1" s="1"/>
  <c r="K172" i="1"/>
  <c r="J173" i="1"/>
  <c r="P837" i="1"/>
  <c r="O838" i="1"/>
  <c r="O833" i="1"/>
  <c r="O832" i="1" s="1"/>
  <c r="O830" i="1" s="1"/>
  <c r="O829" i="1" s="1"/>
  <c r="K81" i="1"/>
  <c r="J82" i="1"/>
  <c r="I1374" i="1"/>
  <c r="I116" i="1"/>
  <c r="I115" i="1" s="1"/>
  <c r="I113" i="1" s="1"/>
  <c r="I112" i="1" s="1"/>
  <c r="J118" i="1"/>
  <c r="M265" i="1"/>
  <c r="L261" i="1"/>
  <c r="L260" i="1" s="1"/>
  <c r="L258" i="1" s="1"/>
  <c r="L257" i="1" s="1"/>
  <c r="L266" i="1"/>
  <c r="N1513" i="1"/>
  <c r="O590" i="1"/>
  <c r="N688" i="1"/>
  <c r="M690" i="1"/>
  <c r="L1404" i="1"/>
  <c r="M514" i="1"/>
  <c r="L512" i="1"/>
  <c r="L511" i="1" s="1"/>
  <c r="L509" i="1" s="1"/>
  <c r="L508" i="1" s="1"/>
  <c r="L716" i="1"/>
  <c r="L711" i="1"/>
  <c r="L710" i="1" s="1"/>
  <c r="L708" i="1" s="1"/>
  <c r="L707" i="1" s="1"/>
  <c r="M715" i="1"/>
  <c r="K1483" i="1"/>
  <c r="L192" i="1"/>
  <c r="P1475" i="1"/>
  <c r="Q88" i="1"/>
  <c r="N609" i="1"/>
  <c r="M610" i="1"/>
  <c r="M605" i="1"/>
  <c r="M604" i="1" s="1"/>
  <c r="M602" i="1" s="1"/>
  <c r="M601" i="1" s="1"/>
  <c r="Q1525" i="1"/>
  <c r="R751" i="1"/>
  <c r="R1525" i="1" s="1"/>
  <c r="O596" i="1"/>
  <c r="N597" i="1"/>
  <c r="N592" i="1"/>
  <c r="N591" i="1" s="1"/>
  <c r="N589" i="1" s="1"/>
  <c r="N588" i="1" s="1"/>
  <c r="P980" i="1"/>
  <c r="P979" i="1" s="1"/>
  <c r="P977" i="1" s="1"/>
  <c r="P976" i="1" s="1"/>
  <c r="K42" i="1"/>
  <c r="J43" i="1"/>
  <c r="L278" i="1"/>
  <c r="K279" i="1"/>
  <c r="K274" i="1"/>
  <c r="K273" i="1" s="1"/>
  <c r="K271" i="1" s="1"/>
  <c r="K270" i="1" s="1"/>
  <c r="O1338" i="1"/>
  <c r="P1337" i="1"/>
  <c r="O1333" i="1"/>
  <c r="O1332" i="1" s="1"/>
  <c r="O1330" i="1" s="1"/>
  <c r="O1329" i="1" s="1"/>
  <c r="P1542" i="1"/>
  <c r="Q978" i="1"/>
  <c r="K939" i="1"/>
  <c r="K938" i="1" s="1"/>
  <c r="K936" i="1" s="1"/>
  <c r="K935" i="1" s="1"/>
  <c r="L943" i="1"/>
  <c r="K944" i="1"/>
  <c r="P473" i="1"/>
  <c r="P472" i="1" s="1"/>
  <c r="P470" i="1" s="1"/>
  <c r="P469" i="1" s="1"/>
  <c r="Q477" i="1"/>
  <c r="Q736" i="1"/>
  <c r="Q735" i="1" s="1"/>
  <c r="O306" i="1"/>
  <c r="N302" i="1"/>
  <c r="N301" i="1" s="1"/>
  <c r="N299" i="1" s="1"/>
  <c r="N298" i="1" s="1"/>
  <c r="N307" i="1"/>
  <c r="L503" i="1"/>
  <c r="K504" i="1"/>
  <c r="H1373" i="1"/>
  <c r="H103" i="1"/>
  <c r="H102" i="1" s="1"/>
  <c r="H100" i="1" s="1"/>
  <c r="H99" i="1" s="1"/>
  <c r="I105" i="1"/>
  <c r="R1527" i="1" l="1"/>
  <c r="R1526" i="1"/>
  <c r="Q1260" i="1"/>
  <c r="Q1255" i="1"/>
  <c r="Q1254" i="1" s="1"/>
  <c r="Q1252" i="1" s="1"/>
  <c r="Q1251" i="1" s="1"/>
  <c r="R1259" i="1"/>
  <c r="M889" i="1"/>
  <c r="L890" i="1"/>
  <c r="L885" i="1"/>
  <c r="L884" i="1" s="1"/>
  <c r="L882" i="1" s="1"/>
  <c r="L881" i="1" s="1"/>
  <c r="P419" i="1"/>
  <c r="O1500" i="1"/>
  <c r="R1417" i="1"/>
  <c r="R685" i="1"/>
  <c r="R684" i="1" s="1"/>
  <c r="R682" i="1" s="1"/>
  <c r="R681" i="1" s="1"/>
  <c r="R736" i="1"/>
  <c r="R735" i="1" s="1"/>
  <c r="R1253" i="1"/>
  <c r="R1563" i="1" s="1"/>
  <c r="Q1563" i="1"/>
  <c r="J1375" i="1"/>
  <c r="K131" i="1"/>
  <c r="R231" i="1"/>
  <c r="R1486" i="1" s="1"/>
  <c r="Q1486" i="1"/>
  <c r="L1473" i="1"/>
  <c r="M62" i="1"/>
  <c r="R1016" i="1"/>
  <c r="R1015" i="1" s="1"/>
  <c r="P1200" i="1"/>
  <c r="P1199" i="1" s="1"/>
  <c r="O542" i="1"/>
  <c r="N543" i="1"/>
  <c r="J1372" i="1"/>
  <c r="K92" i="1"/>
  <c r="J1379" i="1"/>
  <c r="J181" i="1"/>
  <c r="J180" i="1" s="1"/>
  <c r="J178" i="1" s="1"/>
  <c r="J177" i="1" s="1"/>
  <c r="K183" i="1"/>
  <c r="M1478" i="1"/>
  <c r="N127" i="1"/>
  <c r="R1528" i="1"/>
  <c r="I10" i="1"/>
  <c r="I8" i="1" s="1"/>
  <c r="I7" i="1" s="1"/>
  <c r="R1415" i="1"/>
  <c r="K1376" i="1"/>
  <c r="K142" i="1"/>
  <c r="K141" i="1" s="1"/>
  <c r="K139" i="1" s="1"/>
  <c r="K138" i="1" s="1"/>
  <c r="L144" i="1"/>
  <c r="R1414" i="1"/>
  <c r="R447" i="1"/>
  <c r="R446" i="1" s="1"/>
  <c r="R444" i="1" s="1"/>
  <c r="R443" i="1" s="1"/>
  <c r="R452" i="1"/>
  <c r="Q837" i="1"/>
  <c r="P838" i="1"/>
  <c r="P833" i="1"/>
  <c r="P832" i="1" s="1"/>
  <c r="P830" i="1" s="1"/>
  <c r="P829" i="1" s="1"/>
  <c r="Q1389" i="1"/>
  <c r="R317" i="1"/>
  <c r="Q315" i="1"/>
  <c r="Q314" i="1" s="1"/>
  <c r="Q312" i="1" s="1"/>
  <c r="Q311" i="1" s="1"/>
  <c r="O1570" i="1"/>
  <c r="P1344" i="1"/>
  <c r="O1343" i="1"/>
  <c r="O1342" i="1" s="1"/>
  <c r="L120" i="1"/>
  <c r="K121" i="1"/>
  <c r="M716" i="1"/>
  <c r="M711" i="1"/>
  <c r="M710" i="1" s="1"/>
  <c r="M708" i="1" s="1"/>
  <c r="M707" i="1" s="1"/>
  <c r="N715" i="1"/>
  <c r="M465" i="1"/>
  <c r="M460" i="1"/>
  <c r="M459" i="1" s="1"/>
  <c r="M457" i="1" s="1"/>
  <c r="M456" i="1" s="1"/>
  <c r="N464" i="1"/>
  <c r="J1371" i="1"/>
  <c r="J77" i="1"/>
  <c r="J76" i="1" s="1"/>
  <c r="J74" i="1" s="1"/>
  <c r="J73" i="1" s="1"/>
  <c r="K79" i="1"/>
  <c r="N1535" i="1"/>
  <c r="O883" i="1"/>
  <c r="N516" i="1"/>
  <c r="M517" i="1"/>
  <c r="M1404" i="1"/>
  <c r="M512" i="1"/>
  <c r="M511" i="1" s="1"/>
  <c r="M509" i="1" s="1"/>
  <c r="M508" i="1" s="1"/>
  <c r="N1166" i="1"/>
  <c r="M1167" i="1"/>
  <c r="M14" i="1"/>
  <c r="M1354" i="1" s="1"/>
  <c r="N15" i="1"/>
  <c r="H1361" i="1"/>
  <c r="N649" i="1"/>
  <c r="M651" i="1"/>
  <c r="K147" i="1"/>
  <c r="L146" i="1"/>
  <c r="M851" i="1"/>
  <c r="M846" i="1"/>
  <c r="M845" i="1" s="1"/>
  <c r="M843" i="1" s="1"/>
  <c r="M842" i="1" s="1"/>
  <c r="N850" i="1"/>
  <c r="N491" i="1"/>
  <c r="O490" i="1"/>
  <c r="L1477" i="1"/>
  <c r="M114" i="1"/>
  <c r="Q1391" i="1"/>
  <c r="R343" i="1"/>
  <c r="G1358" i="1"/>
  <c r="G1362" i="1"/>
  <c r="G1363" i="1" s="1"/>
  <c r="G1364" i="1" s="1"/>
  <c r="M413" i="1"/>
  <c r="N412" i="1"/>
  <c r="K55" i="1"/>
  <c r="J56" i="1"/>
  <c r="J1378" i="1"/>
  <c r="J168" i="1"/>
  <c r="J167" i="1" s="1"/>
  <c r="J165" i="1" s="1"/>
  <c r="J164" i="1" s="1"/>
  <c r="K170" i="1"/>
  <c r="R1307" i="1"/>
  <c r="R1306" i="1" s="1"/>
  <c r="R1304" i="1" s="1"/>
  <c r="R1303" i="1" s="1"/>
  <c r="R1312" i="1"/>
  <c r="L133" i="1"/>
  <c r="K134" i="1"/>
  <c r="K69" i="1"/>
  <c r="L68" i="1"/>
  <c r="P1390" i="1"/>
  <c r="Q330" i="1"/>
  <c r="P328" i="1"/>
  <c r="P327" i="1" s="1"/>
  <c r="P325" i="1" s="1"/>
  <c r="P324" i="1" s="1"/>
  <c r="R984" i="1"/>
  <c r="R985" i="1" s="1"/>
  <c r="Q985" i="1"/>
  <c r="P306" i="1"/>
  <c r="O302" i="1"/>
  <c r="O301" i="1" s="1"/>
  <c r="O299" i="1" s="1"/>
  <c r="O298" i="1" s="1"/>
  <c r="O307" i="1"/>
  <c r="M729" i="1"/>
  <c r="M724" i="1"/>
  <c r="M723" i="1" s="1"/>
  <c r="M721" i="1" s="1"/>
  <c r="M720" i="1" s="1"/>
  <c r="N728" i="1"/>
  <c r="K212" i="1"/>
  <c r="L211" i="1"/>
  <c r="P596" i="1"/>
  <c r="O597" i="1"/>
  <c r="O592" i="1"/>
  <c r="O591" i="1" s="1"/>
  <c r="O589" i="1" s="1"/>
  <c r="O588" i="1" s="1"/>
  <c r="P1268" i="1"/>
  <c r="P1267" i="1" s="1"/>
  <c r="P1265" i="1" s="1"/>
  <c r="P1264" i="1" s="1"/>
  <c r="P1273" i="1"/>
  <c r="Q1272" i="1"/>
  <c r="O1513" i="1"/>
  <c r="P590" i="1"/>
  <c r="J95" i="1"/>
  <c r="J90" i="1"/>
  <c r="J89" i="1" s="1"/>
  <c r="J87" i="1" s="1"/>
  <c r="J86" i="1" s="1"/>
  <c r="K94" i="1"/>
  <c r="R650" i="1"/>
  <c r="Q1542" i="1"/>
  <c r="R978" i="1"/>
  <c r="R1542" i="1" s="1"/>
  <c r="Q1208" i="1"/>
  <c r="Q1203" i="1"/>
  <c r="Q1202" i="1" s="1"/>
  <c r="R1207" i="1"/>
  <c r="N529" i="1"/>
  <c r="M530" i="1"/>
  <c r="M525" i="1"/>
  <c r="M524" i="1" s="1"/>
  <c r="M522" i="1" s="1"/>
  <c r="M521" i="1" s="1"/>
  <c r="Q1062" i="1"/>
  <c r="P1058" i="1"/>
  <c r="P1057" i="1" s="1"/>
  <c r="P1055" i="1" s="1"/>
  <c r="P1054" i="1" s="1"/>
  <c r="P1063" i="1"/>
  <c r="L172" i="1"/>
  <c r="K173" i="1"/>
  <c r="M1484" i="1"/>
  <c r="N205" i="1"/>
  <c r="P1564" i="1"/>
  <c r="Q1266" i="1"/>
  <c r="P1490" i="1"/>
  <c r="Q285" i="1"/>
  <c r="Q1507" i="1"/>
  <c r="R510" i="1"/>
  <c r="R1507" i="1" s="1"/>
  <c r="R1416" i="1"/>
  <c r="R1101" i="1"/>
  <c r="Q1102" i="1"/>
  <c r="Q1097" i="1"/>
  <c r="Q1096" i="1" s="1"/>
  <c r="Q1094" i="1" s="1"/>
  <c r="Q1093" i="1" s="1"/>
  <c r="N386" i="1"/>
  <c r="M387" i="1"/>
  <c r="P1177" i="1"/>
  <c r="P1176" i="1" s="1"/>
  <c r="P1174" i="1" s="1"/>
  <c r="P1173" i="1" s="1"/>
  <c r="Q1181" i="1"/>
  <c r="P1182" i="1"/>
  <c r="Q332" i="1"/>
  <c r="P333" i="1"/>
  <c r="M864" i="1"/>
  <c r="M859" i="1"/>
  <c r="M858" i="1" s="1"/>
  <c r="M856" i="1" s="1"/>
  <c r="M855" i="1" s="1"/>
  <c r="N863" i="1"/>
  <c r="O688" i="1"/>
  <c r="N690" i="1"/>
  <c r="K1368" i="1"/>
  <c r="K38" i="1"/>
  <c r="K37" i="1" s="1"/>
  <c r="K35" i="1" s="1"/>
  <c r="K34" i="1" s="1"/>
  <c r="L40" i="1"/>
  <c r="H1356" i="1"/>
  <c r="I1373" i="1"/>
  <c r="I103" i="1"/>
  <c r="I102" i="1" s="1"/>
  <c r="I100" i="1" s="1"/>
  <c r="I99" i="1" s="1"/>
  <c r="J105" i="1"/>
  <c r="O637" i="1"/>
  <c r="N638" i="1"/>
  <c r="K1370" i="1"/>
  <c r="K64" i="1"/>
  <c r="K63" i="1" s="1"/>
  <c r="K61" i="1" s="1"/>
  <c r="K60" i="1" s="1"/>
  <c r="L66" i="1"/>
  <c r="O609" i="1"/>
  <c r="N610" i="1"/>
  <c r="N605" i="1"/>
  <c r="N604" i="1" s="1"/>
  <c r="N602" i="1" s="1"/>
  <c r="N601" i="1" s="1"/>
  <c r="P676" i="1"/>
  <c r="O677" i="1"/>
  <c r="O672" i="1"/>
  <c r="O671" i="1" s="1"/>
  <c r="O669" i="1" s="1"/>
  <c r="O668" i="1" s="1"/>
  <c r="Q1551" i="1"/>
  <c r="R1095" i="1"/>
  <c r="R1551" i="1" s="1"/>
  <c r="K1381" i="1"/>
  <c r="L209" i="1"/>
  <c r="K207" i="1"/>
  <c r="K206" i="1" s="1"/>
  <c r="K204" i="1" s="1"/>
  <c r="K203" i="1" s="1"/>
  <c r="J1380" i="1"/>
  <c r="K196" i="1"/>
  <c r="J194" i="1"/>
  <c r="J193" i="1" s="1"/>
  <c r="J191" i="1" s="1"/>
  <c r="J190" i="1" s="1"/>
  <c r="L198" i="1"/>
  <c r="K199" i="1"/>
  <c r="M22" i="1"/>
  <c r="N23" i="1"/>
  <c r="P1084" i="1"/>
  <c r="P1083" i="1" s="1"/>
  <c r="P1081" i="1" s="1"/>
  <c r="P1080" i="1" s="1"/>
  <c r="Q1088" i="1"/>
  <c r="P1089" i="1"/>
  <c r="R663" i="1"/>
  <c r="R659" i="1" s="1"/>
  <c r="R658" i="1" s="1"/>
  <c r="R656" i="1" s="1"/>
  <c r="R655" i="1" s="1"/>
  <c r="R1233" i="1"/>
  <c r="Q1234" i="1"/>
  <c r="Q1229" i="1"/>
  <c r="Q1228" i="1" s="1"/>
  <c r="Q1226" i="1" s="1"/>
  <c r="Q1225" i="1" s="1"/>
  <c r="P438" i="1"/>
  <c r="O439" i="1"/>
  <c r="N662" i="1"/>
  <c r="M664" i="1"/>
  <c r="N1285" i="1"/>
  <c r="M1286" i="1"/>
  <c r="M1281" i="1"/>
  <c r="M1280" i="1" s="1"/>
  <c r="M1278" i="1" s="1"/>
  <c r="M1277" i="1" s="1"/>
  <c r="M287" i="1"/>
  <c r="M286" i="1" s="1"/>
  <c r="M284" i="1" s="1"/>
  <c r="M283" i="1" s="1"/>
  <c r="M292" i="1"/>
  <c r="N291" i="1"/>
  <c r="P1338" i="1"/>
  <c r="Q1337" i="1"/>
  <c r="P1333" i="1"/>
  <c r="P1332" i="1" s="1"/>
  <c r="P1330" i="1" s="1"/>
  <c r="P1329" i="1" s="1"/>
  <c r="Q1475" i="1"/>
  <c r="R88" i="1"/>
  <c r="R1475" i="1" s="1"/>
  <c r="N265" i="1"/>
  <c r="M266" i="1"/>
  <c r="M261" i="1"/>
  <c r="M260" i="1" s="1"/>
  <c r="M258" i="1" s="1"/>
  <c r="M257" i="1" s="1"/>
  <c r="Q1550" i="1"/>
  <c r="R1082" i="1"/>
  <c r="R1550" i="1" s="1"/>
  <c r="N421" i="1"/>
  <c r="N420" i="1" s="1"/>
  <c r="N418" i="1" s="1"/>
  <c r="N417" i="1" s="1"/>
  <c r="N426" i="1"/>
  <c r="O425" i="1"/>
  <c r="M159" i="1"/>
  <c r="L160" i="1"/>
  <c r="M374" i="1"/>
  <c r="N373" i="1"/>
  <c r="K1357" i="1"/>
  <c r="L12" i="1"/>
  <c r="Q753" i="1"/>
  <c r="Q752" i="1" s="1"/>
  <c r="Q750" i="1" s="1"/>
  <c r="Q749" i="1" s="1"/>
  <c r="R757" i="1"/>
  <c r="Q758" i="1"/>
  <c r="N956" i="1"/>
  <c r="M952" i="1"/>
  <c r="M951" i="1" s="1"/>
  <c r="M949" i="1" s="1"/>
  <c r="M948" i="1" s="1"/>
  <c r="M957" i="1"/>
  <c r="Q473" i="1"/>
  <c r="Q472" i="1" s="1"/>
  <c r="Q470" i="1" s="1"/>
  <c r="Q469" i="1" s="1"/>
  <c r="R477" i="1"/>
  <c r="L1479" i="1"/>
  <c r="M140" i="1"/>
  <c r="N624" i="1"/>
  <c r="M625" i="1"/>
  <c r="M620" i="1"/>
  <c r="M619" i="1" s="1"/>
  <c r="M617" i="1" s="1"/>
  <c r="M616" i="1" s="1"/>
  <c r="M571" i="1"/>
  <c r="M566" i="1"/>
  <c r="M565" i="1" s="1"/>
  <c r="M563" i="1" s="1"/>
  <c r="M562" i="1" s="1"/>
  <c r="N570" i="1"/>
  <c r="K107" i="1"/>
  <c r="J108" i="1"/>
  <c r="Q980" i="1"/>
  <c r="Q979" i="1" s="1"/>
  <c r="Q977" i="1" s="1"/>
  <c r="Q976" i="1" s="1"/>
  <c r="O476" i="1"/>
  <c r="N478" i="1"/>
  <c r="M278" i="1"/>
  <c r="L279" i="1"/>
  <c r="L274" i="1"/>
  <c r="L273" i="1" s="1"/>
  <c r="L271" i="1" s="1"/>
  <c r="L270" i="1" s="1"/>
  <c r="L81" i="1"/>
  <c r="K82" i="1"/>
  <c r="K1377" i="1"/>
  <c r="K155" i="1"/>
  <c r="K154" i="1" s="1"/>
  <c r="K152" i="1" s="1"/>
  <c r="K151" i="1" s="1"/>
  <c r="L157" i="1"/>
  <c r="K43" i="1"/>
  <c r="L42" i="1"/>
  <c r="Q236" i="1"/>
  <c r="P238" i="1"/>
  <c r="L185" i="1"/>
  <c r="K186" i="1"/>
  <c r="M943" i="1"/>
  <c r="L944" i="1"/>
  <c r="L939" i="1"/>
  <c r="L938" i="1" s="1"/>
  <c r="L936" i="1" s="1"/>
  <c r="L935" i="1" s="1"/>
  <c r="M1476" i="1"/>
  <c r="N101" i="1"/>
  <c r="J1374" i="1"/>
  <c r="J116" i="1"/>
  <c r="J115" i="1" s="1"/>
  <c r="J113" i="1" s="1"/>
  <c r="J112" i="1" s="1"/>
  <c r="K118" i="1"/>
  <c r="N876" i="1"/>
  <c r="M877" i="1"/>
  <c r="M872" i="1"/>
  <c r="M871" i="1" s="1"/>
  <c r="M869" i="1" s="1"/>
  <c r="M868" i="1" s="1"/>
  <c r="M252" i="1"/>
  <c r="L253" i="1"/>
  <c r="L248" i="1"/>
  <c r="L247" i="1" s="1"/>
  <c r="L245" i="1" s="1"/>
  <c r="L244" i="1" s="1"/>
  <c r="Q345" i="1"/>
  <c r="Q341" i="1" s="1"/>
  <c r="Q340" i="1" s="1"/>
  <c r="Q338" i="1" s="1"/>
  <c r="Q337" i="1" s="1"/>
  <c r="P346" i="1"/>
  <c r="P1548" i="1"/>
  <c r="Q1056" i="1"/>
  <c r="P1559" i="1"/>
  <c r="Q1201" i="1"/>
  <c r="Q1383" i="1"/>
  <c r="R235" i="1"/>
  <c r="Q233" i="1"/>
  <c r="Q232" i="1" s="1"/>
  <c r="Q230" i="1" s="1"/>
  <c r="Q229" i="1" s="1"/>
  <c r="M503" i="1"/>
  <c r="L504" i="1"/>
  <c r="L1483" i="1"/>
  <c r="M192" i="1"/>
  <c r="L30" i="1"/>
  <c r="J1367" i="1"/>
  <c r="K13" i="1"/>
  <c r="J11" i="1"/>
  <c r="R1071" i="1"/>
  <c r="R1070" i="1" s="1"/>
  <c r="R1068" i="1" s="1"/>
  <c r="R1067" i="1" s="1"/>
  <c r="R1076" i="1"/>
  <c r="L1471" i="1"/>
  <c r="M36" i="1"/>
  <c r="I1369" i="1"/>
  <c r="I51" i="1"/>
  <c r="I50" i="1" s="1"/>
  <c r="I48" i="1" s="1"/>
  <c r="I47" i="1" s="1"/>
  <c r="J53" i="1"/>
  <c r="L1472" i="1"/>
  <c r="M49" i="1"/>
  <c r="Q659" i="1"/>
  <c r="Q658" i="1" s="1"/>
  <c r="Q656" i="1" s="1"/>
  <c r="Q655" i="1" s="1"/>
  <c r="R1439" i="1"/>
  <c r="J1355" i="1"/>
  <c r="K1375" i="1" l="1"/>
  <c r="L131" i="1"/>
  <c r="P1500" i="1"/>
  <c r="Q419" i="1"/>
  <c r="M890" i="1"/>
  <c r="N889" i="1"/>
  <c r="M885" i="1"/>
  <c r="M884" i="1" s="1"/>
  <c r="M882" i="1" s="1"/>
  <c r="M881" i="1" s="1"/>
  <c r="L129" i="1"/>
  <c r="L128" i="1" s="1"/>
  <c r="L126" i="1" s="1"/>
  <c r="L125" i="1" s="1"/>
  <c r="M1473" i="1"/>
  <c r="N62" i="1"/>
  <c r="R1260" i="1"/>
  <c r="R1255" i="1"/>
  <c r="R1254" i="1" s="1"/>
  <c r="R1252" i="1" s="1"/>
  <c r="R1251" i="1" s="1"/>
  <c r="K129" i="1"/>
  <c r="K128" i="1" s="1"/>
  <c r="K126" i="1" s="1"/>
  <c r="K125" i="1" s="1"/>
  <c r="M1472" i="1"/>
  <c r="N49" i="1"/>
  <c r="I1361" i="1"/>
  <c r="N566" i="1"/>
  <c r="N565" i="1" s="1"/>
  <c r="N563" i="1" s="1"/>
  <c r="N562" i="1" s="1"/>
  <c r="N571" i="1"/>
  <c r="O570" i="1"/>
  <c r="K1378" i="1"/>
  <c r="K168" i="1"/>
  <c r="K167" i="1" s="1"/>
  <c r="K165" i="1" s="1"/>
  <c r="K164" i="1" s="1"/>
  <c r="L170" i="1"/>
  <c r="K1371" i="1"/>
  <c r="K77" i="1"/>
  <c r="K76" i="1" s="1"/>
  <c r="K74" i="1" s="1"/>
  <c r="K73" i="1" s="1"/>
  <c r="L79" i="1"/>
  <c r="I1356" i="1"/>
  <c r="H1358" i="1"/>
  <c r="H1362" i="1"/>
  <c r="H1363" i="1" s="1"/>
  <c r="H1364" i="1" s="1"/>
  <c r="M185" i="1"/>
  <c r="L186" i="1"/>
  <c r="L107" i="1"/>
  <c r="K108" i="1"/>
  <c r="Q306" i="1"/>
  <c r="P302" i="1"/>
  <c r="P301" i="1" s="1"/>
  <c r="P299" i="1" s="1"/>
  <c r="P298" i="1" s="1"/>
  <c r="P307" i="1"/>
  <c r="L55" i="1"/>
  <c r="K56" i="1"/>
  <c r="O956" i="1"/>
  <c r="N957" i="1"/>
  <c r="N952" i="1"/>
  <c r="N951" i="1" s="1"/>
  <c r="N949" i="1" s="1"/>
  <c r="N948" i="1" s="1"/>
  <c r="O516" i="1"/>
  <c r="N512" i="1"/>
  <c r="N511" i="1" s="1"/>
  <c r="N509" i="1" s="1"/>
  <c r="N508" i="1" s="1"/>
  <c r="N517" i="1"/>
  <c r="R1389" i="1"/>
  <c r="R315" i="1"/>
  <c r="R314" i="1" s="1"/>
  <c r="R312" i="1" s="1"/>
  <c r="R311" i="1" s="1"/>
  <c r="O412" i="1"/>
  <c r="N413" i="1"/>
  <c r="O464" i="1"/>
  <c r="N465" i="1"/>
  <c r="N460" i="1"/>
  <c r="N459" i="1" s="1"/>
  <c r="N457" i="1" s="1"/>
  <c r="N456" i="1" s="1"/>
  <c r="R837" i="1"/>
  <c r="Q838" i="1"/>
  <c r="Q833" i="1"/>
  <c r="Q832" i="1" s="1"/>
  <c r="Q830" i="1" s="1"/>
  <c r="Q829" i="1" s="1"/>
  <c r="N1478" i="1"/>
  <c r="O127" i="1"/>
  <c r="R753" i="1"/>
  <c r="R752" i="1" s="1"/>
  <c r="R750" i="1" s="1"/>
  <c r="R749" i="1" s="1"/>
  <c r="R758" i="1"/>
  <c r="O386" i="1"/>
  <c r="N387" i="1"/>
  <c r="N846" i="1"/>
  <c r="N845" i="1" s="1"/>
  <c r="N843" i="1" s="1"/>
  <c r="N842" i="1" s="1"/>
  <c r="N851" i="1"/>
  <c r="O850" i="1"/>
  <c r="L43" i="1"/>
  <c r="M42" i="1"/>
  <c r="Q1338" i="1"/>
  <c r="R1337" i="1"/>
  <c r="Q1333" i="1"/>
  <c r="Q1332" i="1" s="1"/>
  <c r="Q1330" i="1" s="1"/>
  <c r="Q1329" i="1" s="1"/>
  <c r="N287" i="1"/>
  <c r="N286" i="1" s="1"/>
  <c r="N284" i="1" s="1"/>
  <c r="N283" i="1" s="1"/>
  <c r="O291" i="1"/>
  <c r="N292" i="1"/>
  <c r="M1479" i="1"/>
  <c r="N140" i="1"/>
  <c r="P688" i="1"/>
  <c r="O690" i="1"/>
  <c r="O649" i="1"/>
  <c r="N651" i="1"/>
  <c r="J1373" i="1"/>
  <c r="J103" i="1"/>
  <c r="J102" i="1" s="1"/>
  <c r="J100" i="1" s="1"/>
  <c r="J99" i="1" s="1"/>
  <c r="K105" i="1"/>
  <c r="R236" i="1"/>
  <c r="R238" i="1" s="1"/>
  <c r="Q238" i="1"/>
  <c r="R1383" i="1"/>
  <c r="R233" i="1"/>
  <c r="R232" i="1" s="1"/>
  <c r="R230" i="1" s="1"/>
  <c r="R229" i="1" s="1"/>
  <c r="L1377" i="1"/>
  <c r="L155" i="1"/>
  <c r="L154" i="1" s="1"/>
  <c r="L152" i="1" s="1"/>
  <c r="L151" i="1" s="1"/>
  <c r="M157" i="1"/>
  <c r="R1102" i="1"/>
  <c r="R1097" i="1"/>
  <c r="R1096" i="1" s="1"/>
  <c r="R1094" i="1" s="1"/>
  <c r="R1093" i="1" s="1"/>
  <c r="K1379" i="1"/>
  <c r="K181" i="1"/>
  <c r="K180" i="1" s="1"/>
  <c r="K178" i="1" s="1"/>
  <c r="K177" i="1" s="1"/>
  <c r="L183" i="1"/>
  <c r="J1369" i="1"/>
  <c r="J51" i="1"/>
  <c r="J50" i="1" s="1"/>
  <c r="J48" i="1" s="1"/>
  <c r="J47" i="1" s="1"/>
  <c r="K53" i="1"/>
  <c r="N1476" i="1"/>
  <c r="O101" i="1"/>
  <c r="N374" i="1"/>
  <c r="O373" i="1"/>
  <c r="O15" i="1"/>
  <c r="N14" i="1"/>
  <c r="N1354" i="1" s="1"/>
  <c r="N716" i="1"/>
  <c r="N711" i="1"/>
  <c r="N710" i="1" s="1"/>
  <c r="N708" i="1" s="1"/>
  <c r="N707" i="1" s="1"/>
  <c r="O715" i="1"/>
  <c r="R646" i="1"/>
  <c r="R645" i="1" s="1"/>
  <c r="R643" i="1" s="1"/>
  <c r="R642" i="1" s="1"/>
  <c r="Q438" i="1"/>
  <c r="P439" i="1"/>
  <c r="O491" i="1"/>
  <c r="O486" i="1"/>
  <c r="O485" i="1" s="1"/>
  <c r="O483" i="1" s="1"/>
  <c r="O482" i="1" s="1"/>
  <c r="P490" i="1"/>
  <c r="O265" i="1"/>
  <c r="N266" i="1"/>
  <c r="N261" i="1"/>
  <c r="N260" i="1" s="1"/>
  <c r="N258" i="1" s="1"/>
  <c r="N257" i="1" s="1"/>
  <c r="N503" i="1"/>
  <c r="M504" i="1"/>
  <c r="L1357" i="1"/>
  <c r="M12" i="1"/>
  <c r="L147" i="1"/>
  <c r="M146" i="1"/>
  <c r="N864" i="1"/>
  <c r="N859" i="1"/>
  <c r="N858" i="1" s="1"/>
  <c r="N856" i="1" s="1"/>
  <c r="N855" i="1" s="1"/>
  <c r="O863" i="1"/>
  <c r="Q1273" i="1"/>
  <c r="Q1268" i="1"/>
  <c r="Q1267" i="1" s="1"/>
  <c r="Q1265" i="1" s="1"/>
  <c r="Q1264" i="1" s="1"/>
  <c r="R1272" i="1"/>
  <c r="P609" i="1"/>
  <c r="O610" i="1"/>
  <c r="O605" i="1"/>
  <c r="O604" i="1" s="1"/>
  <c r="O602" i="1" s="1"/>
  <c r="O601" i="1" s="1"/>
  <c r="K1367" i="1"/>
  <c r="L13" i="1"/>
  <c r="K11" i="1"/>
  <c r="N943" i="1"/>
  <c r="M944" i="1"/>
  <c r="M939" i="1"/>
  <c r="M938" i="1" s="1"/>
  <c r="M936" i="1" s="1"/>
  <c r="M935" i="1" s="1"/>
  <c r="O529" i="1"/>
  <c r="N530" i="1"/>
  <c r="N525" i="1"/>
  <c r="N524" i="1" s="1"/>
  <c r="N522" i="1" s="1"/>
  <c r="N521" i="1" s="1"/>
  <c r="R1208" i="1"/>
  <c r="R1203" i="1"/>
  <c r="R1202" i="1" s="1"/>
  <c r="M68" i="1"/>
  <c r="L69" i="1"/>
  <c r="R1391" i="1"/>
  <c r="L1376" i="1"/>
  <c r="L142" i="1"/>
  <c r="L141" i="1" s="1"/>
  <c r="L139" i="1" s="1"/>
  <c r="L138" i="1" s="1"/>
  <c r="M144" i="1"/>
  <c r="K1372" i="1"/>
  <c r="L92" i="1"/>
  <c r="P1570" i="1"/>
  <c r="Q1344" i="1"/>
  <c r="P1343" i="1"/>
  <c r="P1342" i="1" s="1"/>
  <c r="K1355" i="1"/>
  <c r="O1535" i="1"/>
  <c r="P883" i="1"/>
  <c r="R1234" i="1"/>
  <c r="R1229" i="1"/>
  <c r="R1228" i="1" s="1"/>
  <c r="R1226" i="1" s="1"/>
  <c r="R1225" i="1" s="1"/>
  <c r="K90" i="1"/>
  <c r="K89" i="1" s="1"/>
  <c r="K87" i="1" s="1"/>
  <c r="K86" i="1" s="1"/>
  <c r="K95" i="1"/>
  <c r="L94" i="1"/>
  <c r="M1471" i="1"/>
  <c r="N36" i="1"/>
  <c r="Q1084" i="1"/>
  <c r="Q1083" i="1" s="1"/>
  <c r="Q1081" i="1" s="1"/>
  <c r="Q1080" i="1" s="1"/>
  <c r="R1088" i="1"/>
  <c r="Q1089" i="1"/>
  <c r="M81" i="1"/>
  <c r="L82" i="1"/>
  <c r="O23" i="1"/>
  <c r="N22" i="1"/>
  <c r="J10" i="1"/>
  <c r="J8" i="1" s="1"/>
  <c r="J7" i="1" s="1"/>
  <c r="O421" i="1"/>
  <c r="O420" i="1" s="1"/>
  <c r="O418" i="1" s="1"/>
  <c r="O417" i="1" s="1"/>
  <c r="O426" i="1"/>
  <c r="P425" i="1"/>
  <c r="R473" i="1"/>
  <c r="R472" i="1" s="1"/>
  <c r="R470" i="1" s="1"/>
  <c r="R469" i="1" s="1"/>
  <c r="N278" i="1"/>
  <c r="M279" i="1"/>
  <c r="M274" i="1"/>
  <c r="M273" i="1" s="1"/>
  <c r="M271" i="1" s="1"/>
  <c r="M270" i="1" s="1"/>
  <c r="R332" i="1"/>
  <c r="R333" i="1" s="1"/>
  <c r="Q333" i="1"/>
  <c r="R1266" i="1"/>
  <c r="R1564" i="1" s="1"/>
  <c r="Q1564" i="1"/>
  <c r="Q1200" i="1"/>
  <c r="Q1199" i="1" s="1"/>
  <c r="O1166" i="1"/>
  <c r="N1167" i="1"/>
  <c r="L1381" i="1"/>
  <c r="M209" i="1"/>
  <c r="L207" i="1"/>
  <c r="L206" i="1" s="1"/>
  <c r="L204" i="1" s="1"/>
  <c r="L203" i="1" s="1"/>
  <c r="N729" i="1"/>
  <c r="N724" i="1"/>
  <c r="N723" i="1" s="1"/>
  <c r="N721" i="1" s="1"/>
  <c r="N720" i="1" s="1"/>
  <c r="O728" i="1"/>
  <c r="L173" i="1"/>
  <c r="M172" i="1"/>
  <c r="L1368" i="1"/>
  <c r="L38" i="1"/>
  <c r="L37" i="1" s="1"/>
  <c r="L35" i="1" s="1"/>
  <c r="L34" i="1" s="1"/>
  <c r="M40" i="1"/>
  <c r="O624" i="1"/>
  <c r="N625" i="1"/>
  <c r="N620" i="1"/>
  <c r="N619" i="1" s="1"/>
  <c r="N617" i="1" s="1"/>
  <c r="N616" i="1" s="1"/>
  <c r="P1513" i="1"/>
  <c r="Q590" i="1"/>
  <c r="Q1548" i="1"/>
  <c r="R1056" i="1"/>
  <c r="R1548" i="1" s="1"/>
  <c r="L1370" i="1"/>
  <c r="L64" i="1"/>
  <c r="L63" i="1" s="1"/>
  <c r="L61" i="1" s="1"/>
  <c r="L60" i="1" s="1"/>
  <c r="M66" i="1"/>
  <c r="O1285" i="1"/>
  <c r="N1286" i="1"/>
  <c r="N1281" i="1"/>
  <c r="N1280" i="1" s="1"/>
  <c r="N1278" i="1" s="1"/>
  <c r="N1277" i="1" s="1"/>
  <c r="L199" i="1"/>
  <c r="M198" i="1"/>
  <c r="R980" i="1"/>
  <c r="R979" i="1" s="1"/>
  <c r="R977" i="1" s="1"/>
  <c r="R976" i="1" s="1"/>
  <c r="N252" i="1"/>
  <c r="M253" i="1"/>
  <c r="M248" i="1"/>
  <c r="M247" i="1" s="1"/>
  <c r="M245" i="1" s="1"/>
  <c r="M244" i="1" s="1"/>
  <c r="P476" i="1"/>
  <c r="O478" i="1"/>
  <c r="O662" i="1"/>
  <c r="N664" i="1"/>
  <c r="K1380" i="1"/>
  <c r="L196" i="1"/>
  <c r="K194" i="1"/>
  <c r="K193" i="1" s="1"/>
  <c r="K191" i="1" s="1"/>
  <c r="K190" i="1" s="1"/>
  <c r="P597" i="1"/>
  <c r="P592" i="1"/>
  <c r="P591" i="1" s="1"/>
  <c r="P589" i="1" s="1"/>
  <c r="P588" i="1" s="1"/>
  <c r="Q596" i="1"/>
  <c r="M1477" i="1"/>
  <c r="N114" i="1"/>
  <c r="M120" i="1"/>
  <c r="L121" i="1"/>
  <c r="O876" i="1"/>
  <c r="N872" i="1"/>
  <c r="N871" i="1" s="1"/>
  <c r="N869" i="1" s="1"/>
  <c r="N868" i="1" s="1"/>
  <c r="N877" i="1"/>
  <c r="K1374" i="1"/>
  <c r="K116" i="1"/>
  <c r="K115" i="1" s="1"/>
  <c r="K113" i="1" s="1"/>
  <c r="K112" i="1" s="1"/>
  <c r="L118" i="1"/>
  <c r="Q1058" i="1"/>
  <c r="Q1057" i="1" s="1"/>
  <c r="Q1055" i="1" s="1"/>
  <c r="Q1054" i="1" s="1"/>
  <c r="Q1063" i="1"/>
  <c r="R1062" i="1"/>
  <c r="Q1559" i="1"/>
  <c r="R1201" i="1"/>
  <c r="R1559" i="1" s="1"/>
  <c r="Q676" i="1"/>
  <c r="P677" i="1"/>
  <c r="P672" i="1"/>
  <c r="P671" i="1" s="1"/>
  <c r="P669" i="1" s="1"/>
  <c r="P668" i="1" s="1"/>
  <c r="N159" i="1"/>
  <c r="M160" i="1"/>
  <c r="M30" i="1"/>
  <c r="Q1390" i="1"/>
  <c r="R330" i="1"/>
  <c r="Q328" i="1"/>
  <c r="Q327" i="1" s="1"/>
  <c r="Q325" i="1" s="1"/>
  <c r="Q324" i="1" s="1"/>
  <c r="R345" i="1"/>
  <c r="R346" i="1" s="1"/>
  <c r="Q346" i="1"/>
  <c r="Q1490" i="1"/>
  <c r="R285" i="1"/>
  <c r="R1490" i="1" s="1"/>
  <c r="M1483" i="1"/>
  <c r="N192" i="1"/>
  <c r="P637" i="1"/>
  <c r="O633" i="1"/>
  <c r="O632" i="1" s="1"/>
  <c r="O630" i="1" s="1"/>
  <c r="O629" i="1" s="1"/>
  <c r="O638" i="1"/>
  <c r="Q1177" i="1"/>
  <c r="Q1176" i="1" s="1"/>
  <c r="Q1174" i="1" s="1"/>
  <c r="Q1173" i="1" s="1"/>
  <c r="R1181" i="1"/>
  <c r="Q1182" i="1"/>
  <c r="N1484" i="1"/>
  <c r="O205" i="1"/>
  <c r="L212" i="1"/>
  <c r="M211" i="1"/>
  <c r="M133" i="1"/>
  <c r="L134" i="1"/>
  <c r="O543" i="1"/>
  <c r="P542" i="1"/>
  <c r="L1355" i="1" l="1"/>
  <c r="N1473" i="1"/>
  <c r="O62" i="1"/>
  <c r="N890" i="1"/>
  <c r="O889" i="1"/>
  <c r="N885" i="1"/>
  <c r="N884" i="1" s="1"/>
  <c r="N882" i="1" s="1"/>
  <c r="N881" i="1" s="1"/>
  <c r="Q1500" i="1"/>
  <c r="R419" i="1"/>
  <c r="R1500" i="1" s="1"/>
  <c r="L1375" i="1"/>
  <c r="M131" i="1"/>
  <c r="O159" i="1"/>
  <c r="N160" i="1"/>
  <c r="N1477" i="1"/>
  <c r="O114" i="1"/>
  <c r="Q688" i="1"/>
  <c r="P690" i="1"/>
  <c r="Q597" i="1"/>
  <c r="Q592" i="1"/>
  <c r="Q591" i="1" s="1"/>
  <c r="Q589" i="1" s="1"/>
  <c r="Q588" i="1" s="1"/>
  <c r="R596" i="1"/>
  <c r="P516" i="1"/>
  <c r="O512" i="1"/>
  <c r="O511" i="1" s="1"/>
  <c r="O509" i="1" s="1"/>
  <c r="O508" i="1" s="1"/>
  <c r="O517" i="1"/>
  <c r="P386" i="1"/>
  <c r="O387" i="1"/>
  <c r="P529" i="1"/>
  <c r="O530" i="1"/>
  <c r="O525" i="1"/>
  <c r="O524" i="1" s="1"/>
  <c r="O522" i="1" s="1"/>
  <c r="O521" i="1" s="1"/>
  <c r="O252" i="1"/>
  <c r="N253" i="1"/>
  <c r="N248" i="1"/>
  <c r="N247" i="1" s="1"/>
  <c r="N245" i="1" s="1"/>
  <c r="N244" i="1" s="1"/>
  <c r="Q1570" i="1"/>
  <c r="R1344" i="1"/>
  <c r="Q1343" i="1"/>
  <c r="Q1342" i="1" s="1"/>
  <c r="P624" i="1"/>
  <c r="O625" i="1"/>
  <c r="O620" i="1"/>
  <c r="O619" i="1" s="1"/>
  <c r="O617" i="1" s="1"/>
  <c r="O616" i="1" s="1"/>
  <c r="P956" i="1"/>
  <c r="O957" i="1"/>
  <c r="O952" i="1"/>
  <c r="O951" i="1" s="1"/>
  <c r="O949" i="1" s="1"/>
  <c r="O948" i="1" s="1"/>
  <c r="P715" i="1"/>
  <c r="O716" i="1"/>
  <c r="O711" i="1"/>
  <c r="O710" i="1" s="1"/>
  <c r="O708" i="1" s="1"/>
  <c r="O707" i="1" s="1"/>
  <c r="M147" i="1"/>
  <c r="N146" i="1"/>
  <c r="Q637" i="1"/>
  <c r="P633" i="1"/>
  <c r="P632" i="1" s="1"/>
  <c r="P630" i="1" s="1"/>
  <c r="P629" i="1" s="1"/>
  <c r="P638" i="1"/>
  <c r="O14" i="1"/>
  <c r="O1354" i="1" s="1"/>
  <c r="P15" i="1"/>
  <c r="K10" i="1"/>
  <c r="K8" i="1" s="1"/>
  <c r="K7" i="1" s="1"/>
  <c r="R838" i="1"/>
  <c r="R833" i="1"/>
  <c r="R832" i="1" s="1"/>
  <c r="R830" i="1" s="1"/>
  <c r="R829" i="1" s="1"/>
  <c r="L1378" i="1"/>
  <c r="L168" i="1"/>
  <c r="L167" i="1" s="1"/>
  <c r="L165" i="1" s="1"/>
  <c r="L164" i="1" s="1"/>
  <c r="M170" i="1"/>
  <c r="P23" i="1"/>
  <c r="O22" i="1"/>
  <c r="N81" i="1"/>
  <c r="M82" i="1"/>
  <c r="L1371" i="1"/>
  <c r="L77" i="1"/>
  <c r="L76" i="1" s="1"/>
  <c r="L74" i="1" s="1"/>
  <c r="L73" i="1" s="1"/>
  <c r="M79" i="1"/>
  <c r="N30" i="1"/>
  <c r="O1478" i="1"/>
  <c r="P127" i="1"/>
  <c r="N1483" i="1"/>
  <c r="O192" i="1"/>
  <c r="O943" i="1"/>
  <c r="N944" i="1"/>
  <c r="N939" i="1"/>
  <c r="N938" i="1" s="1"/>
  <c r="N936" i="1" s="1"/>
  <c r="N935" i="1" s="1"/>
  <c r="O503" i="1"/>
  <c r="N504" i="1"/>
  <c r="L1374" i="1"/>
  <c r="L116" i="1"/>
  <c r="L115" i="1" s="1"/>
  <c r="L113" i="1" s="1"/>
  <c r="L112" i="1" s="1"/>
  <c r="M118" i="1"/>
  <c r="P265" i="1"/>
  <c r="O266" i="1"/>
  <c r="O261" i="1"/>
  <c r="O260" i="1" s="1"/>
  <c r="O258" i="1" s="1"/>
  <c r="O257" i="1" s="1"/>
  <c r="R306" i="1"/>
  <c r="Q302" i="1"/>
  <c r="Q301" i="1" s="1"/>
  <c r="Q299" i="1" s="1"/>
  <c r="Q298" i="1" s="1"/>
  <c r="Q307" i="1"/>
  <c r="P1166" i="1"/>
  <c r="O1167" i="1"/>
  <c r="M1357" i="1"/>
  <c r="N12" i="1"/>
  <c r="P291" i="1"/>
  <c r="O287" i="1"/>
  <c r="O286" i="1" s="1"/>
  <c r="O284" i="1" s="1"/>
  <c r="O283" i="1" s="1"/>
  <c r="O292" i="1"/>
  <c r="M1376" i="1"/>
  <c r="M142" i="1"/>
  <c r="M141" i="1" s="1"/>
  <c r="M139" i="1" s="1"/>
  <c r="M138" i="1" s="1"/>
  <c r="N144" i="1"/>
  <c r="M173" i="1"/>
  <c r="N172" i="1"/>
  <c r="Q490" i="1"/>
  <c r="P486" i="1"/>
  <c r="P485" i="1" s="1"/>
  <c r="P483" i="1" s="1"/>
  <c r="P482" i="1" s="1"/>
  <c r="P491" i="1"/>
  <c r="M43" i="1"/>
  <c r="N42" i="1"/>
  <c r="P464" i="1"/>
  <c r="O465" i="1"/>
  <c r="O460" i="1"/>
  <c r="O459" i="1" s="1"/>
  <c r="O457" i="1" s="1"/>
  <c r="O456" i="1" s="1"/>
  <c r="O566" i="1"/>
  <c r="O565" i="1" s="1"/>
  <c r="O563" i="1" s="1"/>
  <c r="O562" i="1" s="1"/>
  <c r="O571" i="1"/>
  <c r="P570" i="1"/>
  <c r="N120" i="1"/>
  <c r="M121" i="1"/>
  <c r="M1368" i="1"/>
  <c r="M38" i="1"/>
  <c r="M37" i="1" s="1"/>
  <c r="M35" i="1" s="1"/>
  <c r="M34" i="1" s="1"/>
  <c r="N40" i="1"/>
  <c r="M199" i="1"/>
  <c r="N198" i="1"/>
  <c r="L90" i="1"/>
  <c r="L89" i="1" s="1"/>
  <c r="L87" i="1" s="1"/>
  <c r="L86" i="1" s="1"/>
  <c r="M94" i="1"/>
  <c r="L95" i="1"/>
  <c r="R1273" i="1"/>
  <c r="R1268" i="1"/>
  <c r="R1267" i="1" s="1"/>
  <c r="R1265" i="1" s="1"/>
  <c r="R1264" i="1" s="1"/>
  <c r="K1373" i="1"/>
  <c r="K103" i="1"/>
  <c r="K102" i="1" s="1"/>
  <c r="K100" i="1" s="1"/>
  <c r="K99" i="1" s="1"/>
  <c r="L105" i="1"/>
  <c r="I1358" i="1"/>
  <c r="I1362" i="1"/>
  <c r="I1363" i="1" s="1"/>
  <c r="I1364" i="1" s="1"/>
  <c r="R1333" i="1"/>
  <c r="R1332" i="1" s="1"/>
  <c r="R1330" i="1" s="1"/>
  <c r="R1329" i="1" s="1"/>
  <c r="R1338" i="1"/>
  <c r="N68" i="1"/>
  <c r="M69" i="1"/>
  <c r="L1379" i="1"/>
  <c r="L181" i="1"/>
  <c r="L180" i="1" s="1"/>
  <c r="L178" i="1" s="1"/>
  <c r="L177" i="1" s="1"/>
  <c r="M183" i="1"/>
  <c r="O851" i="1"/>
  <c r="P850" i="1"/>
  <c r="O846" i="1"/>
  <c r="O845" i="1" s="1"/>
  <c r="O843" i="1" s="1"/>
  <c r="O842" i="1" s="1"/>
  <c r="P412" i="1"/>
  <c r="O413" i="1"/>
  <c r="L1372" i="1"/>
  <c r="M92" i="1"/>
  <c r="M55" i="1"/>
  <c r="L56" i="1"/>
  <c r="L1380" i="1"/>
  <c r="L194" i="1"/>
  <c r="L193" i="1" s="1"/>
  <c r="L191" i="1" s="1"/>
  <c r="L190" i="1" s="1"/>
  <c r="M196" i="1"/>
  <c r="N1471" i="1"/>
  <c r="O36" i="1"/>
  <c r="N133" i="1"/>
  <c r="M134" i="1"/>
  <c r="P1285" i="1"/>
  <c r="O1286" i="1"/>
  <c r="O1281" i="1"/>
  <c r="O1280" i="1" s="1"/>
  <c r="O1278" i="1" s="1"/>
  <c r="O1277" i="1" s="1"/>
  <c r="K1369" i="1"/>
  <c r="K51" i="1"/>
  <c r="K50" i="1" s="1"/>
  <c r="K48" i="1" s="1"/>
  <c r="K47" i="1" s="1"/>
  <c r="L53" i="1"/>
  <c r="M212" i="1"/>
  <c r="N211" i="1"/>
  <c r="P662" i="1"/>
  <c r="O664" i="1"/>
  <c r="P610" i="1"/>
  <c r="P605" i="1"/>
  <c r="P604" i="1" s="1"/>
  <c r="P602" i="1" s="1"/>
  <c r="P601" i="1" s="1"/>
  <c r="Q609" i="1"/>
  <c r="M1381" i="1"/>
  <c r="M207" i="1"/>
  <c r="M206" i="1" s="1"/>
  <c r="M204" i="1" s="1"/>
  <c r="M203" i="1" s="1"/>
  <c r="N209" i="1"/>
  <c r="N1479" i="1"/>
  <c r="O140" i="1"/>
  <c r="R676" i="1"/>
  <c r="Q677" i="1"/>
  <c r="Q672" i="1"/>
  <c r="Q671" i="1" s="1"/>
  <c r="Q669" i="1" s="1"/>
  <c r="Q668" i="1" s="1"/>
  <c r="M1377" i="1"/>
  <c r="M155" i="1"/>
  <c r="M154" i="1" s="1"/>
  <c r="M152" i="1" s="1"/>
  <c r="M151" i="1" s="1"/>
  <c r="N157" i="1"/>
  <c r="Q542" i="1"/>
  <c r="P543" i="1"/>
  <c r="R1084" i="1"/>
  <c r="R1083" i="1" s="1"/>
  <c r="R1081" i="1" s="1"/>
  <c r="R1080" i="1" s="1"/>
  <c r="R1089" i="1"/>
  <c r="R1063" i="1"/>
  <c r="R1058" i="1"/>
  <c r="R1057" i="1" s="1"/>
  <c r="R1055" i="1" s="1"/>
  <c r="R1054" i="1" s="1"/>
  <c r="L1367" i="1"/>
  <c r="M13" i="1"/>
  <c r="L11" i="1"/>
  <c r="O278" i="1"/>
  <c r="N279" i="1"/>
  <c r="N274" i="1"/>
  <c r="N273" i="1" s="1"/>
  <c r="N271" i="1" s="1"/>
  <c r="N270" i="1" s="1"/>
  <c r="R341" i="1"/>
  <c r="R340" i="1" s="1"/>
  <c r="R338" i="1" s="1"/>
  <c r="R337" i="1" s="1"/>
  <c r="P421" i="1"/>
  <c r="P420" i="1" s="1"/>
  <c r="P418" i="1" s="1"/>
  <c r="P417" i="1" s="1"/>
  <c r="P426" i="1"/>
  <c r="Q425" i="1"/>
  <c r="Q476" i="1"/>
  <c r="P478" i="1"/>
  <c r="R1200" i="1"/>
  <c r="R1199" i="1" s="1"/>
  <c r="J1361" i="1"/>
  <c r="P1535" i="1"/>
  <c r="Q883" i="1"/>
  <c r="O864" i="1"/>
  <c r="O859" i="1"/>
  <c r="O858" i="1" s="1"/>
  <c r="O856" i="1" s="1"/>
  <c r="O855" i="1" s="1"/>
  <c r="P863" i="1"/>
  <c r="R438" i="1"/>
  <c r="R439" i="1" s="1"/>
  <c r="Q439" i="1"/>
  <c r="M107" i="1"/>
  <c r="L108" i="1"/>
  <c r="N1472" i="1"/>
  <c r="O49" i="1"/>
  <c r="N185" i="1"/>
  <c r="M186" i="1"/>
  <c r="O374" i="1"/>
  <c r="P373" i="1"/>
  <c r="O1476" i="1"/>
  <c r="P101" i="1"/>
  <c r="O724" i="1"/>
  <c r="O723" i="1" s="1"/>
  <c r="O721" i="1" s="1"/>
  <c r="O720" i="1" s="1"/>
  <c r="P728" i="1"/>
  <c r="O729" i="1"/>
  <c r="M1370" i="1"/>
  <c r="M64" i="1"/>
  <c r="M63" i="1" s="1"/>
  <c r="M61" i="1" s="1"/>
  <c r="M60" i="1" s="1"/>
  <c r="N66" i="1"/>
  <c r="R1390" i="1"/>
  <c r="R328" i="1"/>
  <c r="R327" i="1" s="1"/>
  <c r="R325" i="1" s="1"/>
  <c r="R324" i="1" s="1"/>
  <c r="O1484" i="1"/>
  <c r="P205" i="1"/>
  <c r="P876" i="1"/>
  <c r="O877" i="1"/>
  <c r="O872" i="1"/>
  <c r="O871" i="1" s="1"/>
  <c r="O869" i="1" s="1"/>
  <c r="O868" i="1" s="1"/>
  <c r="R1177" i="1"/>
  <c r="R1176" i="1" s="1"/>
  <c r="R1174" i="1" s="1"/>
  <c r="R1173" i="1" s="1"/>
  <c r="R1182" i="1"/>
  <c r="Q1513" i="1"/>
  <c r="R590" i="1"/>
  <c r="R1513" i="1" s="1"/>
  <c r="J1356" i="1"/>
  <c r="P649" i="1"/>
  <c r="O651" i="1"/>
  <c r="M1375" i="1" l="1"/>
  <c r="N131" i="1"/>
  <c r="P889" i="1"/>
  <c r="O890" i="1"/>
  <c r="O885" i="1"/>
  <c r="O884" i="1" s="1"/>
  <c r="O882" i="1" s="1"/>
  <c r="O881" i="1" s="1"/>
  <c r="K1361" i="1"/>
  <c r="P62" i="1"/>
  <c r="O1473" i="1"/>
  <c r="K1356" i="1"/>
  <c r="K1358" i="1" s="1"/>
  <c r="M129" i="1"/>
  <c r="M128" i="1" s="1"/>
  <c r="M126" i="1" s="1"/>
  <c r="M125" i="1" s="1"/>
  <c r="O30" i="1"/>
  <c r="P387" i="1"/>
  <c r="Q386" i="1"/>
  <c r="P943" i="1"/>
  <c r="O944" i="1"/>
  <c r="O939" i="1"/>
  <c r="O938" i="1" s="1"/>
  <c r="O936" i="1" s="1"/>
  <c r="O935" i="1" s="1"/>
  <c r="P278" i="1"/>
  <c r="O279" i="1"/>
  <c r="O274" i="1"/>
  <c r="O273" i="1" s="1"/>
  <c r="O271" i="1" s="1"/>
  <c r="O270" i="1" s="1"/>
  <c r="P851" i="1"/>
  <c r="Q850" i="1"/>
  <c r="P846" i="1"/>
  <c r="P845" i="1" s="1"/>
  <c r="P843" i="1" s="1"/>
  <c r="P842" i="1" s="1"/>
  <c r="N1357" i="1"/>
  <c r="O12" i="1"/>
  <c r="Q956" i="1"/>
  <c r="P957" i="1"/>
  <c r="P952" i="1"/>
  <c r="P951" i="1" s="1"/>
  <c r="P949" i="1" s="1"/>
  <c r="P948" i="1" s="1"/>
  <c r="P859" i="1"/>
  <c r="P858" i="1" s="1"/>
  <c r="P856" i="1" s="1"/>
  <c r="P855" i="1" s="1"/>
  <c r="P864" i="1"/>
  <c r="Q863" i="1"/>
  <c r="M1378" i="1"/>
  <c r="M168" i="1"/>
  <c r="M167" i="1" s="1"/>
  <c r="M165" i="1" s="1"/>
  <c r="M164" i="1" s="1"/>
  <c r="N170" i="1"/>
  <c r="M90" i="1"/>
  <c r="M89" i="1" s="1"/>
  <c r="M87" i="1" s="1"/>
  <c r="M86" i="1" s="1"/>
  <c r="N94" i="1"/>
  <c r="M95" i="1"/>
  <c r="O1471" i="1"/>
  <c r="P36" i="1"/>
  <c r="N199" i="1"/>
  <c r="O198" i="1"/>
  <c r="O42" i="1"/>
  <c r="N43" i="1"/>
  <c r="Q1166" i="1"/>
  <c r="P1167" i="1"/>
  <c r="Q516" i="1"/>
  <c r="P512" i="1"/>
  <c r="P511" i="1" s="1"/>
  <c r="P509" i="1" s="1"/>
  <c r="P508" i="1" s="1"/>
  <c r="P517" i="1"/>
  <c r="R592" i="1"/>
  <c r="R591" i="1" s="1"/>
  <c r="R589" i="1" s="1"/>
  <c r="R588" i="1" s="1"/>
  <c r="R597" i="1"/>
  <c r="Q529" i="1"/>
  <c r="P530" i="1"/>
  <c r="P525" i="1"/>
  <c r="P524" i="1" s="1"/>
  <c r="P522" i="1" s="1"/>
  <c r="P521" i="1" s="1"/>
  <c r="Q1535" i="1"/>
  <c r="R883" i="1"/>
  <c r="R1535" i="1" s="1"/>
  <c r="Q624" i="1"/>
  <c r="P625" i="1"/>
  <c r="P620" i="1"/>
  <c r="P619" i="1" s="1"/>
  <c r="P617" i="1" s="1"/>
  <c r="P616" i="1" s="1"/>
  <c r="Q1285" i="1"/>
  <c r="P1286" i="1"/>
  <c r="P1281" i="1"/>
  <c r="P1280" i="1" s="1"/>
  <c r="P1278" i="1" s="1"/>
  <c r="P1277" i="1" s="1"/>
  <c r="R302" i="1"/>
  <c r="R301" i="1" s="1"/>
  <c r="R299" i="1" s="1"/>
  <c r="R298" i="1" s="1"/>
  <c r="R307" i="1"/>
  <c r="P14" i="1"/>
  <c r="P1354" i="1" s="1"/>
  <c r="Q15" i="1"/>
  <c r="O133" i="1"/>
  <c r="N134" i="1"/>
  <c r="P1476" i="1"/>
  <c r="Q101" i="1"/>
  <c r="Q464" i="1"/>
  <c r="P465" i="1"/>
  <c r="P460" i="1"/>
  <c r="P459" i="1" s="1"/>
  <c r="P457" i="1" s="1"/>
  <c r="P456" i="1" s="1"/>
  <c r="Q610" i="1"/>
  <c r="Q605" i="1"/>
  <c r="Q604" i="1" s="1"/>
  <c r="Q602" i="1" s="1"/>
  <c r="Q601" i="1" s="1"/>
  <c r="R609" i="1"/>
  <c r="O68" i="1"/>
  <c r="N69" i="1"/>
  <c r="P1478" i="1"/>
  <c r="Q127" i="1"/>
  <c r="R1570" i="1"/>
  <c r="R1343" i="1"/>
  <c r="R1342" i="1" s="1"/>
  <c r="P877" i="1"/>
  <c r="P872" i="1"/>
  <c r="P871" i="1" s="1"/>
  <c r="P869" i="1" s="1"/>
  <c r="P868" i="1" s="1"/>
  <c r="Q876" i="1"/>
  <c r="R476" i="1"/>
  <c r="R478" i="1" s="1"/>
  <c r="Q478" i="1"/>
  <c r="M1355" i="1"/>
  <c r="O185" i="1"/>
  <c r="N186" i="1"/>
  <c r="N1377" i="1"/>
  <c r="N155" i="1"/>
  <c r="N154" i="1" s="1"/>
  <c r="N152" i="1" s="1"/>
  <c r="N151" i="1" s="1"/>
  <c r="O157" i="1"/>
  <c r="R490" i="1"/>
  <c r="Q491" i="1"/>
  <c r="Q486" i="1"/>
  <c r="Q485" i="1" s="1"/>
  <c r="Q483" i="1" s="1"/>
  <c r="Q482" i="1" s="1"/>
  <c r="N212" i="1"/>
  <c r="O211" i="1"/>
  <c r="N55" i="1"/>
  <c r="M56" i="1"/>
  <c r="N173" i="1"/>
  <c r="O172" i="1"/>
  <c r="M1371" i="1"/>
  <c r="M77" i="1"/>
  <c r="M76" i="1" s="1"/>
  <c r="M74" i="1" s="1"/>
  <c r="M73" i="1" s="1"/>
  <c r="N79" i="1"/>
  <c r="R688" i="1"/>
  <c r="R690" i="1" s="1"/>
  <c r="Q690" i="1"/>
  <c r="O1479" i="1"/>
  <c r="P140" i="1"/>
  <c r="Q23" i="1"/>
  <c r="P22" i="1"/>
  <c r="M1367" i="1"/>
  <c r="M11" i="1"/>
  <c r="N13" i="1"/>
  <c r="Q291" i="1"/>
  <c r="P292" i="1"/>
  <c r="P287" i="1"/>
  <c r="P286" i="1" s="1"/>
  <c r="P284" i="1" s="1"/>
  <c r="P283" i="1" s="1"/>
  <c r="M1379" i="1"/>
  <c r="M181" i="1"/>
  <c r="M180" i="1" s="1"/>
  <c r="M178" i="1" s="1"/>
  <c r="M177" i="1" s="1"/>
  <c r="N183" i="1"/>
  <c r="N1368" i="1"/>
  <c r="N38" i="1"/>
  <c r="N37" i="1" s="1"/>
  <c r="N35" i="1" s="1"/>
  <c r="N34" i="1" s="1"/>
  <c r="O40" i="1"/>
  <c r="Q421" i="1"/>
  <c r="Q420" i="1" s="1"/>
  <c r="Q418" i="1" s="1"/>
  <c r="Q417" i="1" s="1"/>
  <c r="Q426" i="1"/>
  <c r="R425" i="1"/>
  <c r="M1372" i="1"/>
  <c r="N92" i="1"/>
  <c r="O120" i="1"/>
  <c r="N121" i="1"/>
  <c r="Q265" i="1"/>
  <c r="P266" i="1"/>
  <c r="P261" i="1"/>
  <c r="P260" i="1" s="1"/>
  <c r="P258" i="1" s="1"/>
  <c r="P257" i="1" s="1"/>
  <c r="O1477" i="1"/>
  <c r="P114" i="1"/>
  <c r="R542" i="1"/>
  <c r="R543" i="1" s="1"/>
  <c r="Q543" i="1"/>
  <c r="O1472" i="1"/>
  <c r="P49" i="1"/>
  <c r="L1369" i="1"/>
  <c r="L51" i="1"/>
  <c r="L50" i="1" s="1"/>
  <c r="L48" i="1" s="1"/>
  <c r="L47" i="1" s="1"/>
  <c r="M53" i="1"/>
  <c r="P566" i="1"/>
  <c r="P565" i="1" s="1"/>
  <c r="P563" i="1" s="1"/>
  <c r="P562" i="1" s="1"/>
  <c r="P571" i="1"/>
  <c r="Q570" i="1"/>
  <c r="N1376" i="1"/>
  <c r="N142" i="1"/>
  <c r="N141" i="1" s="1"/>
  <c r="N139" i="1" s="1"/>
  <c r="N138" i="1" s="1"/>
  <c r="O144" i="1"/>
  <c r="M1374" i="1"/>
  <c r="M116" i="1"/>
  <c r="M115" i="1" s="1"/>
  <c r="M113" i="1" s="1"/>
  <c r="M112" i="1" s="1"/>
  <c r="N118" i="1"/>
  <c r="R637" i="1"/>
  <c r="Q633" i="1"/>
  <c r="Q632" i="1" s="1"/>
  <c r="Q630" i="1" s="1"/>
  <c r="Q629" i="1" s="1"/>
  <c r="Q638" i="1"/>
  <c r="L10" i="1"/>
  <c r="L8" i="1" s="1"/>
  <c r="L7" i="1" s="1"/>
  <c r="P503" i="1"/>
  <c r="O504" i="1"/>
  <c r="P724" i="1"/>
  <c r="P723" i="1" s="1"/>
  <c r="P721" i="1" s="1"/>
  <c r="P720" i="1" s="1"/>
  <c r="Q728" i="1"/>
  <c r="P729" i="1"/>
  <c r="N1381" i="1"/>
  <c r="N207" i="1"/>
  <c r="N206" i="1" s="1"/>
  <c r="N204" i="1" s="1"/>
  <c r="N203" i="1" s="1"/>
  <c r="O209" i="1"/>
  <c r="O1483" i="1"/>
  <c r="P192" i="1"/>
  <c r="M1380" i="1"/>
  <c r="M194" i="1"/>
  <c r="M193" i="1" s="1"/>
  <c r="M191" i="1" s="1"/>
  <c r="M190" i="1" s="1"/>
  <c r="N196" i="1"/>
  <c r="Q662" i="1"/>
  <c r="P664" i="1"/>
  <c r="P1484" i="1"/>
  <c r="Q205" i="1"/>
  <c r="Q649" i="1"/>
  <c r="P651" i="1"/>
  <c r="N107" i="1"/>
  <c r="M108" i="1"/>
  <c r="L1373" i="1"/>
  <c r="L103" i="1"/>
  <c r="L102" i="1" s="1"/>
  <c r="L100" i="1" s="1"/>
  <c r="L99" i="1" s="1"/>
  <c r="M105" i="1"/>
  <c r="O146" i="1"/>
  <c r="N147" i="1"/>
  <c r="P252" i="1"/>
  <c r="O253" i="1"/>
  <c r="O248" i="1"/>
  <c r="O247" i="1" s="1"/>
  <c r="O245" i="1" s="1"/>
  <c r="O244" i="1" s="1"/>
  <c r="P716" i="1"/>
  <c r="P711" i="1"/>
  <c r="P710" i="1" s="1"/>
  <c r="P708" i="1" s="1"/>
  <c r="P707" i="1" s="1"/>
  <c r="Q715" i="1"/>
  <c r="Q373" i="1"/>
  <c r="P374" i="1"/>
  <c r="J1358" i="1"/>
  <c r="J1362" i="1"/>
  <c r="J1363" i="1" s="1"/>
  <c r="J1364" i="1" s="1"/>
  <c r="N1370" i="1"/>
  <c r="N64" i="1"/>
  <c r="N63" i="1" s="1"/>
  <c r="N61" i="1" s="1"/>
  <c r="N60" i="1" s="1"/>
  <c r="O66" i="1"/>
  <c r="R677" i="1"/>
  <c r="R672" i="1"/>
  <c r="R671" i="1" s="1"/>
  <c r="R669" i="1" s="1"/>
  <c r="R668" i="1" s="1"/>
  <c r="Q412" i="1"/>
  <c r="P413" i="1"/>
  <c r="O81" i="1"/>
  <c r="N82" i="1"/>
  <c r="P159" i="1"/>
  <c r="O160" i="1"/>
  <c r="K1362" i="1" l="1"/>
  <c r="K1363" i="1" s="1"/>
  <c r="K1364" i="1" s="1"/>
  <c r="Q62" i="1"/>
  <c r="P1473" i="1"/>
  <c r="N1355" i="1"/>
  <c r="P885" i="1"/>
  <c r="P884" i="1" s="1"/>
  <c r="P882" i="1" s="1"/>
  <c r="P881" i="1" s="1"/>
  <c r="Q889" i="1"/>
  <c r="P890" i="1"/>
  <c r="N1375" i="1"/>
  <c r="N129" i="1"/>
  <c r="N128" i="1" s="1"/>
  <c r="N126" i="1" s="1"/>
  <c r="N125" i="1" s="1"/>
  <c r="O131" i="1"/>
  <c r="R529" i="1"/>
  <c r="Q530" i="1"/>
  <c r="Q525" i="1"/>
  <c r="Q524" i="1" s="1"/>
  <c r="Q522" i="1" s="1"/>
  <c r="Q521" i="1" s="1"/>
  <c r="N90" i="1"/>
  <c r="N89" i="1" s="1"/>
  <c r="N87" i="1" s="1"/>
  <c r="N86" i="1" s="1"/>
  <c r="O94" i="1"/>
  <c r="N95" i="1"/>
  <c r="Q1484" i="1"/>
  <c r="R205" i="1"/>
  <c r="R1484" i="1" s="1"/>
  <c r="N1378" i="1"/>
  <c r="N168" i="1"/>
  <c r="N167" i="1" s="1"/>
  <c r="N165" i="1" s="1"/>
  <c r="N164" i="1" s="1"/>
  <c r="O170" i="1"/>
  <c r="P120" i="1"/>
  <c r="O121" i="1"/>
  <c r="R491" i="1"/>
  <c r="R486" i="1"/>
  <c r="R485" i="1" s="1"/>
  <c r="R483" i="1" s="1"/>
  <c r="R482" i="1" s="1"/>
  <c r="Q14" i="1"/>
  <c r="Q1354" i="1" s="1"/>
  <c r="R15" i="1"/>
  <c r="R14" i="1" s="1"/>
  <c r="R23" i="1"/>
  <c r="R22" i="1" s="1"/>
  <c r="Q22" i="1"/>
  <c r="Q1478" i="1"/>
  <c r="R127" i="1"/>
  <c r="R1478" i="1" s="1"/>
  <c r="R662" i="1"/>
  <c r="R664" i="1" s="1"/>
  <c r="Q664" i="1"/>
  <c r="P68" i="1"/>
  <c r="O69" i="1"/>
  <c r="P1472" i="1"/>
  <c r="Q49" i="1"/>
  <c r="Q859" i="1"/>
  <c r="Q858" i="1" s="1"/>
  <c r="Q856" i="1" s="1"/>
  <c r="Q855" i="1" s="1"/>
  <c r="Q864" i="1"/>
  <c r="R863" i="1"/>
  <c r="Q278" i="1"/>
  <c r="P279" i="1"/>
  <c r="P274" i="1"/>
  <c r="P273" i="1" s="1"/>
  <c r="P271" i="1" s="1"/>
  <c r="P270" i="1" s="1"/>
  <c r="R373" i="1"/>
  <c r="R374" i="1" s="1"/>
  <c r="Q374" i="1"/>
  <c r="N1372" i="1"/>
  <c r="O92" i="1"/>
  <c r="Q716" i="1"/>
  <c r="Q711" i="1"/>
  <c r="Q710" i="1" s="1"/>
  <c r="Q708" i="1" s="1"/>
  <c r="Q707" i="1" s="1"/>
  <c r="R715" i="1"/>
  <c r="L1356" i="1"/>
  <c r="N1374" i="1"/>
  <c r="N116" i="1"/>
  <c r="N115" i="1" s="1"/>
  <c r="N113" i="1" s="1"/>
  <c r="N112" i="1" s="1"/>
  <c r="O118" i="1"/>
  <c r="N1379" i="1"/>
  <c r="N181" i="1"/>
  <c r="N180" i="1" s="1"/>
  <c r="N178" i="1" s="1"/>
  <c r="N177" i="1" s="1"/>
  <c r="O183" i="1"/>
  <c r="R516" i="1"/>
  <c r="Q512" i="1"/>
  <c r="Q511" i="1" s="1"/>
  <c r="Q509" i="1" s="1"/>
  <c r="Q508" i="1" s="1"/>
  <c r="Q517" i="1"/>
  <c r="M1369" i="1"/>
  <c r="M51" i="1"/>
  <c r="M50" i="1" s="1"/>
  <c r="M48" i="1" s="1"/>
  <c r="M47" i="1" s="1"/>
  <c r="N53" i="1"/>
  <c r="Q503" i="1"/>
  <c r="P504" i="1"/>
  <c r="P253" i="1"/>
  <c r="P248" i="1"/>
  <c r="P247" i="1" s="1"/>
  <c r="P245" i="1" s="1"/>
  <c r="P244" i="1" s="1"/>
  <c r="Q252" i="1"/>
  <c r="M1373" i="1"/>
  <c r="N105" i="1"/>
  <c r="M103" i="1"/>
  <c r="M102" i="1" s="1"/>
  <c r="M100" i="1" s="1"/>
  <c r="M99" i="1" s="1"/>
  <c r="P1477" i="1"/>
  <c r="Q114" i="1"/>
  <c r="P185" i="1"/>
  <c r="O186" i="1"/>
  <c r="P30" i="1"/>
  <c r="P81" i="1"/>
  <c r="O82" i="1"/>
  <c r="O1368" i="1"/>
  <c r="O38" i="1"/>
  <c r="O37" i="1" s="1"/>
  <c r="O35" i="1" s="1"/>
  <c r="O34" i="1" s="1"/>
  <c r="P40" i="1"/>
  <c r="R633" i="1"/>
  <c r="R632" i="1" s="1"/>
  <c r="R630" i="1" s="1"/>
  <c r="R629" i="1" s="1"/>
  <c r="R638" i="1"/>
  <c r="R412" i="1"/>
  <c r="R413" i="1" s="1"/>
  <c r="Q413" i="1"/>
  <c r="O1381" i="1"/>
  <c r="P209" i="1"/>
  <c r="O207" i="1"/>
  <c r="O206" i="1" s="1"/>
  <c r="O204" i="1" s="1"/>
  <c r="O203" i="1" s="1"/>
  <c r="P172" i="1"/>
  <c r="O173" i="1"/>
  <c r="R1285" i="1"/>
  <c r="Q1286" i="1"/>
  <c r="Q1281" i="1"/>
  <c r="Q1280" i="1" s="1"/>
  <c r="Q1278" i="1" s="1"/>
  <c r="Q1277" i="1" s="1"/>
  <c r="R1166" i="1"/>
  <c r="R1167" i="1" s="1"/>
  <c r="Q1167" i="1"/>
  <c r="Q943" i="1"/>
  <c r="P944" i="1"/>
  <c r="P939" i="1"/>
  <c r="P938" i="1" s="1"/>
  <c r="P936" i="1" s="1"/>
  <c r="P935" i="1" s="1"/>
  <c r="Q159" i="1"/>
  <c r="P160" i="1"/>
  <c r="N1371" i="1"/>
  <c r="O79" i="1"/>
  <c r="N77" i="1"/>
  <c r="N76" i="1" s="1"/>
  <c r="N74" i="1" s="1"/>
  <c r="N73" i="1" s="1"/>
  <c r="P146" i="1"/>
  <c r="O147" i="1"/>
  <c r="Q387" i="1"/>
  <c r="R386" i="1"/>
  <c r="R387" i="1" s="1"/>
  <c r="P1471" i="1"/>
  <c r="Q36" i="1"/>
  <c r="R421" i="1"/>
  <c r="R420" i="1" s="1"/>
  <c r="R418" i="1" s="1"/>
  <c r="R417" i="1" s="1"/>
  <c r="R426" i="1"/>
  <c r="P1479" i="1"/>
  <c r="Q140" i="1"/>
  <c r="O1377" i="1"/>
  <c r="O155" i="1"/>
  <c r="O154" i="1" s="1"/>
  <c r="O152" i="1" s="1"/>
  <c r="O151" i="1" s="1"/>
  <c r="P157" i="1"/>
  <c r="O1370" i="1"/>
  <c r="O64" i="1"/>
  <c r="O63" i="1" s="1"/>
  <c r="O61" i="1" s="1"/>
  <c r="O60" i="1" s="1"/>
  <c r="P66" i="1"/>
  <c r="R464" i="1"/>
  <c r="Q465" i="1"/>
  <c r="Q460" i="1"/>
  <c r="Q459" i="1" s="1"/>
  <c r="Q457" i="1" s="1"/>
  <c r="Q456" i="1" s="1"/>
  <c r="P42" i="1"/>
  <c r="O43" i="1"/>
  <c r="R956" i="1"/>
  <c r="Q957" i="1"/>
  <c r="Q952" i="1"/>
  <c r="Q951" i="1" s="1"/>
  <c r="Q949" i="1" s="1"/>
  <c r="Q948" i="1" s="1"/>
  <c r="M10" i="1"/>
  <c r="M8" i="1" s="1"/>
  <c r="M7" i="1" s="1"/>
  <c r="P133" i="1"/>
  <c r="O134" i="1"/>
  <c r="L1361" i="1"/>
  <c r="O1376" i="1"/>
  <c r="O142" i="1"/>
  <c r="O141" i="1" s="1"/>
  <c r="O139" i="1" s="1"/>
  <c r="O138" i="1" s="1"/>
  <c r="P144" i="1"/>
  <c r="O107" i="1"/>
  <c r="N108" i="1"/>
  <c r="Q566" i="1"/>
  <c r="Q565" i="1" s="1"/>
  <c r="Q563" i="1" s="1"/>
  <c r="Q562" i="1" s="1"/>
  <c r="Q571" i="1"/>
  <c r="R570" i="1"/>
  <c r="R265" i="1"/>
  <c r="Q266" i="1"/>
  <c r="Q261" i="1"/>
  <c r="Q260" i="1" s="1"/>
  <c r="Q258" i="1" s="1"/>
  <c r="Q257" i="1" s="1"/>
  <c r="R291" i="1"/>
  <c r="Q292" i="1"/>
  <c r="Q287" i="1"/>
  <c r="Q286" i="1" s="1"/>
  <c r="Q284" i="1" s="1"/>
  <c r="Q283" i="1" s="1"/>
  <c r="O55" i="1"/>
  <c r="N56" i="1"/>
  <c r="R876" i="1"/>
  <c r="Q877" i="1"/>
  <c r="Q872" i="1"/>
  <c r="Q871" i="1" s="1"/>
  <c r="Q869" i="1" s="1"/>
  <c r="Q868" i="1" s="1"/>
  <c r="Q1476" i="1"/>
  <c r="R101" i="1"/>
  <c r="R1476" i="1" s="1"/>
  <c r="R624" i="1"/>
  <c r="Q625" i="1"/>
  <c r="Q620" i="1"/>
  <c r="Q619" i="1" s="1"/>
  <c r="Q617" i="1" s="1"/>
  <c r="Q616" i="1" s="1"/>
  <c r="O199" i="1"/>
  <c r="P198" i="1"/>
  <c r="O1357" i="1"/>
  <c r="P12" i="1"/>
  <c r="R649" i="1"/>
  <c r="R651" i="1" s="1"/>
  <c r="Q651" i="1"/>
  <c r="Q851" i="1"/>
  <c r="R850" i="1"/>
  <c r="Q846" i="1"/>
  <c r="Q845" i="1" s="1"/>
  <c r="Q843" i="1" s="1"/>
  <c r="Q842" i="1" s="1"/>
  <c r="N1380" i="1"/>
  <c r="N194" i="1"/>
  <c r="N193" i="1" s="1"/>
  <c r="N191" i="1" s="1"/>
  <c r="N190" i="1" s="1"/>
  <c r="O196" i="1"/>
  <c r="R605" i="1"/>
  <c r="R604" i="1" s="1"/>
  <c r="R602" i="1" s="1"/>
  <c r="R601" i="1" s="1"/>
  <c r="R610" i="1"/>
  <c r="P1483" i="1"/>
  <c r="Q192" i="1"/>
  <c r="Q724" i="1"/>
  <c r="Q723" i="1" s="1"/>
  <c r="Q721" i="1" s="1"/>
  <c r="Q720" i="1" s="1"/>
  <c r="R728" i="1"/>
  <c r="Q729" i="1"/>
  <c r="N1367" i="1"/>
  <c r="O13" i="1"/>
  <c r="N11" i="1"/>
  <c r="O212" i="1"/>
  <c r="P211" i="1"/>
  <c r="O1375" i="1" l="1"/>
  <c r="P131" i="1"/>
  <c r="Q885" i="1"/>
  <c r="Q884" i="1" s="1"/>
  <c r="Q882" i="1" s="1"/>
  <c r="Q881" i="1" s="1"/>
  <c r="R889" i="1"/>
  <c r="Q890" i="1"/>
  <c r="M1356" i="1"/>
  <c r="M1362" i="1" s="1"/>
  <c r="O129" i="1"/>
  <c r="O128" i="1" s="1"/>
  <c r="O126" i="1" s="1"/>
  <c r="O125" i="1" s="1"/>
  <c r="M1361" i="1"/>
  <c r="Q1473" i="1"/>
  <c r="R62" i="1"/>
  <c r="R1473" i="1" s="1"/>
  <c r="R846" i="1"/>
  <c r="R845" i="1" s="1"/>
  <c r="R843" i="1" s="1"/>
  <c r="R842" i="1" s="1"/>
  <c r="R851" i="1"/>
  <c r="R159" i="1"/>
  <c r="R160" i="1" s="1"/>
  <c r="Q160" i="1"/>
  <c r="Q253" i="1"/>
  <c r="Q248" i="1"/>
  <c r="Q247" i="1" s="1"/>
  <c r="Q245" i="1" s="1"/>
  <c r="Q244" i="1" s="1"/>
  <c r="R252" i="1"/>
  <c r="Q120" i="1"/>
  <c r="P121" i="1"/>
  <c r="N10" i="1"/>
  <c r="N8" i="1" s="1"/>
  <c r="N7" i="1" s="1"/>
  <c r="Q68" i="1"/>
  <c r="P69" i="1"/>
  <c r="P1377" i="1"/>
  <c r="P155" i="1"/>
  <c r="P154" i="1" s="1"/>
  <c r="P152" i="1" s="1"/>
  <c r="P151" i="1" s="1"/>
  <c r="Q157" i="1"/>
  <c r="Q133" i="1"/>
  <c r="P134" i="1"/>
  <c r="Q1472" i="1"/>
  <c r="R49" i="1"/>
  <c r="R1472" i="1" s="1"/>
  <c r="O1372" i="1"/>
  <c r="P92" i="1"/>
  <c r="P1357" i="1"/>
  <c r="Q12" i="1"/>
  <c r="R503" i="1"/>
  <c r="R504" i="1" s="1"/>
  <c r="Q504" i="1"/>
  <c r="R957" i="1"/>
  <c r="R952" i="1"/>
  <c r="R951" i="1" s="1"/>
  <c r="R949" i="1" s="1"/>
  <c r="R948" i="1" s="1"/>
  <c r="Q1483" i="1"/>
  <c r="R192" i="1"/>
  <c r="R1483" i="1" s="1"/>
  <c r="P129" i="1"/>
  <c r="P128" i="1" s="1"/>
  <c r="P126" i="1" s="1"/>
  <c r="P125" i="1" s="1"/>
  <c r="Q211" i="1"/>
  <c r="P212" i="1"/>
  <c r="P55" i="1"/>
  <c r="O56" i="1"/>
  <c r="O1378" i="1"/>
  <c r="O168" i="1"/>
  <c r="O167" i="1" s="1"/>
  <c r="O165" i="1" s="1"/>
  <c r="O164" i="1" s="1"/>
  <c r="P170" i="1"/>
  <c r="O1367" i="1"/>
  <c r="P13" i="1"/>
  <c r="O11" i="1"/>
  <c r="R292" i="1"/>
  <c r="R287" i="1"/>
  <c r="R286" i="1" s="1"/>
  <c r="R284" i="1" s="1"/>
  <c r="R283" i="1" s="1"/>
  <c r="N1369" i="1"/>
  <c r="N51" i="1"/>
  <c r="N50" i="1" s="1"/>
  <c r="N48" i="1" s="1"/>
  <c r="N47" i="1" s="1"/>
  <c r="O53" i="1"/>
  <c r="Q42" i="1"/>
  <c r="P43" i="1"/>
  <c r="R1286" i="1"/>
  <c r="R1281" i="1"/>
  <c r="R1280" i="1" s="1"/>
  <c r="R1278" i="1" s="1"/>
  <c r="R1277" i="1" s="1"/>
  <c r="R716" i="1"/>
  <c r="R711" i="1"/>
  <c r="R710" i="1" s="1"/>
  <c r="R708" i="1" s="1"/>
  <c r="R707" i="1" s="1"/>
  <c r="R943" i="1"/>
  <c r="Q944" i="1"/>
  <c r="Q939" i="1"/>
  <c r="Q938" i="1" s="1"/>
  <c r="Q936" i="1" s="1"/>
  <c r="Q935" i="1" s="1"/>
  <c r="Q30" i="1"/>
  <c r="P1368" i="1"/>
  <c r="P38" i="1"/>
  <c r="P37" i="1" s="1"/>
  <c r="P35" i="1" s="1"/>
  <c r="P34" i="1" s="1"/>
  <c r="Q40" i="1"/>
  <c r="R724" i="1"/>
  <c r="R723" i="1" s="1"/>
  <c r="R721" i="1" s="1"/>
  <c r="R720" i="1" s="1"/>
  <c r="R729" i="1"/>
  <c r="Q1471" i="1"/>
  <c r="R36" i="1"/>
  <c r="R1471" i="1" s="1"/>
  <c r="Q172" i="1"/>
  <c r="P173" i="1"/>
  <c r="Q185" i="1"/>
  <c r="P186" i="1"/>
  <c r="R512" i="1"/>
  <c r="R511" i="1" s="1"/>
  <c r="R509" i="1" s="1"/>
  <c r="R508" i="1" s="1"/>
  <c r="R517" i="1"/>
  <c r="R30" i="1"/>
  <c r="O90" i="1"/>
  <c r="O89" i="1" s="1"/>
  <c r="O87" i="1" s="1"/>
  <c r="O86" i="1" s="1"/>
  <c r="P94" i="1"/>
  <c r="O95" i="1"/>
  <c r="R266" i="1"/>
  <c r="R261" i="1"/>
  <c r="R260" i="1" s="1"/>
  <c r="R258" i="1" s="1"/>
  <c r="R257" i="1" s="1"/>
  <c r="R566" i="1"/>
  <c r="R565" i="1" s="1"/>
  <c r="R563" i="1" s="1"/>
  <c r="R562" i="1" s="1"/>
  <c r="R571" i="1"/>
  <c r="R465" i="1"/>
  <c r="R460" i="1"/>
  <c r="R459" i="1" s="1"/>
  <c r="R457" i="1" s="1"/>
  <c r="R456" i="1" s="1"/>
  <c r="Q146" i="1"/>
  <c r="P147" i="1"/>
  <c r="Q1477" i="1"/>
  <c r="R114" i="1"/>
  <c r="R1477" i="1" s="1"/>
  <c r="O1379" i="1"/>
  <c r="O181" i="1"/>
  <c r="O180" i="1" s="1"/>
  <c r="O178" i="1" s="1"/>
  <c r="O177" i="1" s="1"/>
  <c r="P183" i="1"/>
  <c r="R278" i="1"/>
  <c r="Q279" i="1"/>
  <c r="Q274" i="1"/>
  <c r="Q273" i="1" s="1"/>
  <c r="Q271" i="1" s="1"/>
  <c r="Q270" i="1" s="1"/>
  <c r="R1354" i="1"/>
  <c r="Q1479" i="1"/>
  <c r="R140" i="1"/>
  <c r="R1479" i="1" s="1"/>
  <c r="P1370" i="1"/>
  <c r="P64" i="1"/>
  <c r="P63" i="1" s="1"/>
  <c r="P61" i="1" s="1"/>
  <c r="P60" i="1" s="1"/>
  <c r="Q66" i="1"/>
  <c r="R625" i="1"/>
  <c r="R620" i="1"/>
  <c r="R619" i="1" s="1"/>
  <c r="R617" i="1" s="1"/>
  <c r="R616" i="1" s="1"/>
  <c r="O1380" i="1"/>
  <c r="O194" i="1"/>
  <c r="O193" i="1" s="1"/>
  <c r="O191" i="1" s="1"/>
  <c r="O190" i="1" s="1"/>
  <c r="P196" i="1"/>
  <c r="P1381" i="1"/>
  <c r="P207" i="1"/>
  <c r="P206" i="1" s="1"/>
  <c r="P204" i="1" s="1"/>
  <c r="P203" i="1" s="1"/>
  <c r="Q209" i="1"/>
  <c r="R864" i="1"/>
  <c r="R859" i="1"/>
  <c r="R858" i="1" s="1"/>
  <c r="R856" i="1" s="1"/>
  <c r="R855" i="1" s="1"/>
  <c r="O1371" i="1"/>
  <c r="O77" i="1"/>
  <c r="O76" i="1" s="1"/>
  <c r="O74" i="1" s="1"/>
  <c r="O73" i="1" s="1"/>
  <c r="P79" i="1"/>
  <c r="L1358" i="1"/>
  <c r="L1362" i="1"/>
  <c r="L1363" i="1" s="1"/>
  <c r="L1364" i="1" s="1"/>
  <c r="P199" i="1"/>
  <c r="Q198" i="1"/>
  <c r="Q81" i="1"/>
  <c r="P82" i="1"/>
  <c r="P107" i="1"/>
  <c r="O108" i="1"/>
  <c r="P1376" i="1"/>
  <c r="P142" i="1"/>
  <c r="P141" i="1" s="1"/>
  <c r="P139" i="1" s="1"/>
  <c r="P138" i="1" s="1"/>
  <c r="Q144" i="1"/>
  <c r="O1355" i="1"/>
  <c r="R877" i="1"/>
  <c r="R872" i="1"/>
  <c r="R871" i="1" s="1"/>
  <c r="R869" i="1" s="1"/>
  <c r="R868" i="1" s="1"/>
  <c r="N1373" i="1"/>
  <c r="N103" i="1"/>
  <c r="N102" i="1" s="1"/>
  <c r="N100" i="1" s="1"/>
  <c r="N99" i="1" s="1"/>
  <c r="O105" i="1"/>
  <c r="O1374" i="1"/>
  <c r="O116" i="1"/>
  <c r="O115" i="1" s="1"/>
  <c r="O113" i="1" s="1"/>
  <c r="O112" i="1" s="1"/>
  <c r="P118" i="1"/>
  <c r="R530" i="1"/>
  <c r="R525" i="1"/>
  <c r="R524" i="1" s="1"/>
  <c r="R522" i="1" s="1"/>
  <c r="R521" i="1" s="1"/>
  <c r="M1363" i="1" l="1"/>
  <c r="M1364" i="1" s="1"/>
  <c r="M1358" i="1"/>
  <c r="N1356" i="1"/>
  <c r="R890" i="1"/>
  <c r="R885" i="1"/>
  <c r="R884" i="1" s="1"/>
  <c r="R882" i="1" s="1"/>
  <c r="R881" i="1" s="1"/>
  <c r="P1355" i="1"/>
  <c r="N1361" i="1"/>
  <c r="P1375" i="1"/>
  <c r="Q131" i="1"/>
  <c r="R279" i="1"/>
  <c r="R274" i="1"/>
  <c r="R273" i="1" s="1"/>
  <c r="R271" i="1" s="1"/>
  <c r="R270" i="1" s="1"/>
  <c r="P108" i="1"/>
  <c r="Q107" i="1"/>
  <c r="N1358" i="1"/>
  <c r="N1362" i="1"/>
  <c r="P1374" i="1"/>
  <c r="P116" i="1"/>
  <c r="P115" i="1" s="1"/>
  <c r="P113" i="1" s="1"/>
  <c r="P112" i="1" s="1"/>
  <c r="Q118" i="1"/>
  <c r="R944" i="1"/>
  <c r="R939" i="1"/>
  <c r="R938" i="1" s="1"/>
  <c r="R936" i="1" s="1"/>
  <c r="R935" i="1" s="1"/>
  <c r="Q1357" i="1"/>
  <c r="R12" i="1"/>
  <c r="R1357" i="1" s="1"/>
  <c r="Q55" i="1"/>
  <c r="P56" i="1"/>
  <c r="Q1377" i="1"/>
  <c r="R157" i="1"/>
  <c r="Q155" i="1"/>
  <c r="Q154" i="1" s="1"/>
  <c r="Q152" i="1" s="1"/>
  <c r="Q151" i="1" s="1"/>
  <c r="P1367" i="1"/>
  <c r="Q13" i="1"/>
  <c r="P11" i="1"/>
  <c r="Q82" i="1"/>
  <c r="R81" i="1"/>
  <c r="R82" i="1" s="1"/>
  <c r="P1379" i="1"/>
  <c r="P181" i="1"/>
  <c r="P180" i="1" s="1"/>
  <c r="P178" i="1" s="1"/>
  <c r="P177" i="1" s="1"/>
  <c r="Q183" i="1"/>
  <c r="O10" i="1"/>
  <c r="O8" i="1" s="1"/>
  <c r="O7" i="1" s="1"/>
  <c r="R68" i="1"/>
  <c r="R69" i="1" s="1"/>
  <c r="Q69" i="1"/>
  <c r="R146" i="1"/>
  <c r="R147" i="1" s="1"/>
  <c r="Q147" i="1"/>
  <c r="R120" i="1"/>
  <c r="R121" i="1" s="1"/>
  <c r="Q121" i="1"/>
  <c r="R172" i="1"/>
  <c r="R173" i="1" s="1"/>
  <c r="Q173" i="1"/>
  <c r="R211" i="1"/>
  <c r="R212" i="1" s="1"/>
  <c r="Q212" i="1"/>
  <c r="P90" i="1"/>
  <c r="P89" i="1" s="1"/>
  <c r="P87" i="1" s="1"/>
  <c r="P86" i="1" s="1"/>
  <c r="Q94" i="1"/>
  <c r="P95" i="1"/>
  <c r="R198" i="1"/>
  <c r="R199" i="1" s="1"/>
  <c r="Q199" i="1"/>
  <c r="P1378" i="1"/>
  <c r="P168" i="1"/>
  <c r="P167" i="1" s="1"/>
  <c r="P165" i="1" s="1"/>
  <c r="P164" i="1" s="1"/>
  <c r="Q170" i="1"/>
  <c r="Q1370" i="1"/>
  <c r="Q64" i="1"/>
  <c r="Q63" i="1" s="1"/>
  <c r="Q61" i="1" s="1"/>
  <c r="Q60" i="1" s="1"/>
  <c r="R66" i="1"/>
  <c r="R42" i="1"/>
  <c r="Q43" i="1"/>
  <c r="P1380" i="1"/>
  <c r="P194" i="1"/>
  <c r="P193" i="1" s="1"/>
  <c r="P191" i="1" s="1"/>
  <c r="P190" i="1" s="1"/>
  <c r="Q196" i="1"/>
  <c r="R185" i="1"/>
  <c r="R186" i="1" s="1"/>
  <c r="Q186" i="1"/>
  <c r="O1373" i="1"/>
  <c r="O103" i="1"/>
  <c r="O102" i="1" s="1"/>
  <c r="O100" i="1" s="1"/>
  <c r="O99" i="1" s="1"/>
  <c r="P105" i="1"/>
  <c r="R248" i="1"/>
  <c r="R247" i="1" s="1"/>
  <c r="R245" i="1" s="1"/>
  <c r="R244" i="1" s="1"/>
  <c r="R253" i="1"/>
  <c r="P1371" i="1"/>
  <c r="P77" i="1"/>
  <c r="P76" i="1" s="1"/>
  <c r="P74" i="1" s="1"/>
  <c r="P73" i="1" s="1"/>
  <c r="Q79" i="1"/>
  <c r="O1369" i="1"/>
  <c r="P53" i="1"/>
  <c r="O51" i="1"/>
  <c r="O50" i="1" s="1"/>
  <c r="O48" i="1" s="1"/>
  <c r="O47" i="1" s="1"/>
  <c r="P1372" i="1"/>
  <c r="Q92" i="1"/>
  <c r="Q1376" i="1"/>
  <c r="Q142" i="1"/>
  <c r="Q141" i="1" s="1"/>
  <c r="Q139" i="1" s="1"/>
  <c r="Q138" i="1" s="1"/>
  <c r="R144" i="1"/>
  <c r="Q1381" i="1"/>
  <c r="Q207" i="1"/>
  <c r="Q206" i="1" s="1"/>
  <c r="Q204" i="1" s="1"/>
  <c r="Q203" i="1" s="1"/>
  <c r="R209" i="1"/>
  <c r="Q1368" i="1"/>
  <c r="Q38" i="1"/>
  <c r="Q37" i="1" s="1"/>
  <c r="Q35" i="1" s="1"/>
  <c r="Q34" i="1" s="1"/>
  <c r="R40" i="1"/>
  <c r="R133" i="1"/>
  <c r="R134" i="1" s="1"/>
  <c r="Q134" i="1"/>
  <c r="N1363" i="1" l="1"/>
  <c r="N1364" i="1" s="1"/>
  <c r="O1361" i="1"/>
  <c r="O1356" i="1"/>
  <c r="O1358" i="1" s="1"/>
  <c r="Q129" i="1"/>
  <c r="Q128" i="1" s="1"/>
  <c r="Q126" i="1" s="1"/>
  <c r="Q125" i="1" s="1"/>
  <c r="R131" i="1"/>
  <c r="Q1375" i="1"/>
  <c r="R1381" i="1"/>
  <c r="R207" i="1"/>
  <c r="R206" i="1" s="1"/>
  <c r="R204" i="1" s="1"/>
  <c r="R203" i="1" s="1"/>
  <c r="Q1379" i="1"/>
  <c r="Q181" i="1"/>
  <c r="Q180" i="1" s="1"/>
  <c r="Q178" i="1" s="1"/>
  <c r="Q177" i="1" s="1"/>
  <c r="R183" i="1"/>
  <c r="Q1374" i="1"/>
  <c r="Q116" i="1"/>
  <c r="Q115" i="1" s="1"/>
  <c r="Q113" i="1" s="1"/>
  <c r="Q112" i="1" s="1"/>
  <c r="R118" i="1"/>
  <c r="Q90" i="1"/>
  <c r="Q89" i="1" s="1"/>
  <c r="Q87" i="1" s="1"/>
  <c r="Q86" i="1" s="1"/>
  <c r="R94" i="1"/>
  <c r="Q95" i="1"/>
  <c r="P1373" i="1"/>
  <c r="P103" i="1"/>
  <c r="P102" i="1" s="1"/>
  <c r="P100" i="1" s="1"/>
  <c r="P99" i="1" s="1"/>
  <c r="Q105" i="1"/>
  <c r="Q1380" i="1"/>
  <c r="Q194" i="1"/>
  <c r="Q193" i="1" s="1"/>
  <c r="Q191" i="1" s="1"/>
  <c r="Q190" i="1" s="1"/>
  <c r="R196" i="1"/>
  <c r="P10" i="1"/>
  <c r="P8" i="1" s="1"/>
  <c r="P7" i="1" s="1"/>
  <c r="Q108" i="1"/>
  <c r="R107" i="1"/>
  <c r="R108" i="1" s="1"/>
  <c r="P1369" i="1"/>
  <c r="P51" i="1"/>
  <c r="P50" i="1" s="1"/>
  <c r="P48" i="1" s="1"/>
  <c r="P47" i="1" s="1"/>
  <c r="Q53" i="1"/>
  <c r="R43" i="1"/>
  <c r="R1376" i="1"/>
  <c r="R142" i="1"/>
  <c r="R141" i="1" s="1"/>
  <c r="R139" i="1" s="1"/>
  <c r="R138" i="1" s="1"/>
  <c r="Q1372" i="1"/>
  <c r="R92" i="1"/>
  <c r="R1372" i="1" s="1"/>
  <c r="Q1367" i="1"/>
  <c r="R13" i="1"/>
  <c r="Q11" i="1"/>
  <c r="R1370" i="1"/>
  <c r="R64" i="1"/>
  <c r="R63" i="1" s="1"/>
  <c r="R61" i="1" s="1"/>
  <c r="R60" i="1" s="1"/>
  <c r="R1377" i="1"/>
  <c r="R155" i="1"/>
  <c r="R154" i="1" s="1"/>
  <c r="R152" i="1" s="1"/>
  <c r="R151" i="1" s="1"/>
  <c r="Q1371" i="1"/>
  <c r="Q77" i="1"/>
  <c r="Q76" i="1" s="1"/>
  <c r="Q74" i="1" s="1"/>
  <c r="Q73" i="1" s="1"/>
  <c r="R79" i="1"/>
  <c r="R1368" i="1"/>
  <c r="R38" i="1"/>
  <c r="R37" i="1" s="1"/>
  <c r="R35" i="1" s="1"/>
  <c r="R34" i="1" s="1"/>
  <c r="Q1378" i="1"/>
  <c r="Q168" i="1"/>
  <c r="Q167" i="1" s="1"/>
  <c r="Q165" i="1" s="1"/>
  <c r="Q164" i="1" s="1"/>
  <c r="R170" i="1"/>
  <c r="R55" i="1"/>
  <c r="R56" i="1" s="1"/>
  <c r="Q56" i="1"/>
  <c r="Q1355" i="1"/>
  <c r="O1362" i="1" l="1"/>
  <c r="O1363" i="1" s="1"/>
  <c r="O1364" i="1" s="1"/>
  <c r="R129" i="1"/>
  <c r="R128" i="1" s="1"/>
  <c r="R126" i="1" s="1"/>
  <c r="R125" i="1" s="1"/>
  <c r="R1375" i="1"/>
  <c r="R1355" i="1"/>
  <c r="R1371" i="1"/>
  <c r="R77" i="1"/>
  <c r="R76" i="1" s="1"/>
  <c r="R74" i="1" s="1"/>
  <c r="R73" i="1" s="1"/>
  <c r="Q1369" i="1"/>
  <c r="Q51" i="1"/>
  <c r="Q50" i="1" s="1"/>
  <c r="Q48" i="1" s="1"/>
  <c r="Q47" i="1" s="1"/>
  <c r="R53" i="1"/>
  <c r="R1374" i="1"/>
  <c r="R116" i="1"/>
  <c r="R115" i="1" s="1"/>
  <c r="R113" i="1" s="1"/>
  <c r="R112" i="1" s="1"/>
  <c r="R1378" i="1"/>
  <c r="R168" i="1"/>
  <c r="R167" i="1" s="1"/>
  <c r="R165" i="1" s="1"/>
  <c r="R164" i="1" s="1"/>
  <c r="R1367" i="1"/>
  <c r="R11" i="1"/>
  <c r="R1379" i="1"/>
  <c r="R181" i="1"/>
  <c r="R180" i="1" s="1"/>
  <c r="R178" i="1" s="1"/>
  <c r="R177" i="1" s="1"/>
  <c r="P1356" i="1"/>
  <c r="Q10" i="1"/>
  <c r="Q8" i="1" s="1"/>
  <c r="Q7" i="1" s="1"/>
  <c r="R90" i="1"/>
  <c r="R89" i="1" s="1"/>
  <c r="R87" i="1" s="1"/>
  <c r="R86" i="1" s="1"/>
  <c r="R95" i="1"/>
  <c r="P1361" i="1"/>
  <c r="R1380" i="1"/>
  <c r="R194" i="1"/>
  <c r="R193" i="1" s="1"/>
  <c r="R191" i="1" s="1"/>
  <c r="R190" i="1" s="1"/>
  <c r="Q1373" i="1"/>
  <c r="Q103" i="1"/>
  <c r="Q102" i="1" s="1"/>
  <c r="Q100" i="1" s="1"/>
  <c r="Q99" i="1" s="1"/>
  <c r="R105" i="1"/>
  <c r="Q1361" i="1" l="1"/>
  <c r="Q1356" i="1"/>
  <c r="Q1358" i="1" s="1"/>
  <c r="R1373" i="1"/>
  <c r="R103" i="1"/>
  <c r="R102" i="1" s="1"/>
  <c r="R100" i="1" s="1"/>
  <c r="R99" i="1" s="1"/>
  <c r="R10" i="1"/>
  <c r="R8" i="1" s="1"/>
  <c r="R7" i="1" s="1"/>
  <c r="P1358" i="1"/>
  <c r="P1362" i="1"/>
  <c r="P1363" i="1" s="1"/>
  <c r="P1364" i="1" s="1"/>
  <c r="R1369" i="1"/>
  <c r="R51" i="1"/>
  <c r="R50" i="1" s="1"/>
  <c r="R48" i="1" s="1"/>
  <c r="R47" i="1" s="1"/>
  <c r="Q1362" i="1" l="1"/>
  <c r="Q1363" i="1" s="1"/>
  <c r="Q1364" i="1" s="1"/>
  <c r="R1361" i="1"/>
  <c r="R1356" i="1"/>
  <c r="R1362" i="1" l="1"/>
  <c r="R1358" i="1"/>
  <c r="R1363" i="1"/>
  <c r="R1364" i="1" s="1"/>
</calcChain>
</file>

<file path=xl/sharedStrings.xml><?xml version="1.0" encoding="utf-8"?>
<sst xmlns="http://schemas.openxmlformats.org/spreadsheetml/2006/main" count="2609" uniqueCount="152">
  <si>
    <t>ELVA VALD</t>
  </si>
  <si>
    <t>Elanikonna muutus, %</t>
  </si>
  <si>
    <t>Näitaja</t>
  </si>
  <si>
    <t>Ühik</t>
  </si>
  <si>
    <t>Elva linn (Elva linn, Metsalaane küla, Kurelaane küla, Vissi küla, Käärdi alevik)</t>
  </si>
  <si>
    <t>Reoveepuhastisse jõudvad vooluhulgad</t>
  </si>
  <si>
    <t>m3</t>
  </si>
  <si>
    <t>Infiltratsioon</t>
  </si>
  <si>
    <t>%</t>
  </si>
  <si>
    <t>Kanalisatsiooni tarbimine kokku</t>
  </si>
  <si>
    <t>Elanike kanalisatsioon</t>
  </si>
  <si>
    <t>Ettevõtete kanalisatsioon</t>
  </si>
  <si>
    <t>Ühiktarbimine</t>
  </si>
  <si>
    <t>l/d</t>
  </si>
  <si>
    <t>Elanike arv kokku</t>
  </si>
  <si>
    <t>in</t>
  </si>
  <si>
    <t xml:space="preserve">  Elva linn</t>
  </si>
  <si>
    <t xml:space="preserve">  Uuta </t>
  </si>
  <si>
    <t xml:space="preserve">  Kalme</t>
  </si>
  <si>
    <t xml:space="preserve">  Metsalaane </t>
  </si>
  <si>
    <t xml:space="preserve">  Kurelaane </t>
  </si>
  <si>
    <t xml:space="preserve">  Vissi </t>
  </si>
  <si>
    <t xml:space="preserve">  Käärdi </t>
  </si>
  <si>
    <t>Kanalisatsiooniga liitunud elanike arv</t>
  </si>
  <si>
    <t>Kanalisatsiooniga liitunud elanike osakaal</t>
  </si>
  <si>
    <t>Annikoru küla</t>
  </si>
  <si>
    <t>Konguta küla</t>
  </si>
  <si>
    <t>Palupera küla</t>
  </si>
  <si>
    <t>Hellenurme küla</t>
  </si>
  <si>
    <t>Puhja küla</t>
  </si>
  <si>
    <t xml:space="preserve">Reoveepuhastisse jõudvad vooluhulgad </t>
  </si>
  <si>
    <t xml:space="preserve">Infiltratsioon </t>
  </si>
  <si>
    <t xml:space="preserve">Kanalisatsiooni tarbimine kokku </t>
  </si>
  <si>
    <t xml:space="preserve">Elanike kanalisatsioon </t>
  </si>
  <si>
    <t xml:space="preserve">Ettevõtete kanalisatsioon  </t>
  </si>
  <si>
    <t>Rämsi küla</t>
  </si>
  <si>
    <t>Ulila alevik</t>
  </si>
  <si>
    <t>Rannu küla</t>
  </si>
  <si>
    <t>Kureküla</t>
  </si>
  <si>
    <t>Limnoloogia (Petseri küla, Vehendi küla)</t>
  </si>
  <si>
    <t>Rõngu alevik</t>
  </si>
  <si>
    <t>Valguta-Lapetukme küla</t>
  </si>
  <si>
    <t>Elanike arv kokku (2 küla)</t>
  </si>
  <si>
    <t>Teedla küla</t>
  </si>
  <si>
    <t>Aakre küla</t>
  </si>
  <si>
    <t>Mälgi küla</t>
  </si>
  <si>
    <t>Kaarlijärve küla</t>
  </si>
  <si>
    <t>JÕGEVA VALD</t>
  </si>
  <si>
    <t>Palamuse alevik</t>
  </si>
  <si>
    <t>Kaarepere küla</t>
  </si>
  <si>
    <t>Pikkjärve küla</t>
  </si>
  <si>
    <t>Luua küla</t>
  </si>
  <si>
    <t>KAMBJA VALD</t>
  </si>
  <si>
    <t>Kambja alevik</t>
  </si>
  <si>
    <t>Kammeri küla</t>
  </si>
  <si>
    <t>Lalli küla</t>
  </si>
  <si>
    <t>Rebase küla</t>
  </si>
  <si>
    <t>Vana-Kuuste küla</t>
  </si>
  <si>
    <t>KASTRE VALD</t>
  </si>
  <si>
    <t>Aardla küla</t>
  </si>
  <si>
    <t>Aardlapalu küla</t>
  </si>
  <si>
    <t>Haaslava küla</t>
  </si>
  <si>
    <t>Ignase küla</t>
  </si>
  <si>
    <t>Kaagvere küla</t>
  </si>
  <si>
    <t>Kurepalu küla</t>
  </si>
  <si>
    <t>Mäksa küla</t>
  </si>
  <si>
    <t>Melliste küla</t>
  </si>
  <si>
    <t>Mõra küla</t>
  </si>
  <si>
    <t>Päkste küla</t>
  </si>
  <si>
    <t>Roiu alevik</t>
  </si>
  <si>
    <t>Võnnu alevik</t>
  </si>
  <si>
    <t>Võõpste küla</t>
  </si>
  <si>
    <t>Järvselja küla</t>
  </si>
  <si>
    <t>Kõivuküla (Age tee piirkond)</t>
  </si>
  <si>
    <t>LUUNJA VALD</t>
  </si>
  <si>
    <t>Luunja alevik</t>
  </si>
  <si>
    <t>Kakumetsa küla</t>
  </si>
  <si>
    <t>Kavastu küla</t>
  </si>
  <si>
    <t>Pilka küla</t>
  </si>
  <si>
    <t>MUSTVEE VALD</t>
  </si>
  <si>
    <t>Avinurme alevik</t>
  </si>
  <si>
    <t>Kääpa küla</t>
  </si>
  <si>
    <t>Kükita küla</t>
  </si>
  <si>
    <t>Raja küla</t>
  </si>
  <si>
    <t>Tiheda küla</t>
  </si>
  <si>
    <t>Kasepää küla</t>
  </si>
  <si>
    <t>Omedu küla</t>
  </si>
  <si>
    <t>Ulvi küla</t>
  </si>
  <si>
    <t>Voore küla</t>
  </si>
  <si>
    <t>NÕO VALD</t>
  </si>
  <si>
    <t>Nõo alevik</t>
  </si>
  <si>
    <t>Ettevõtete kanalisatsioon (kõrgendatud tasu)</t>
  </si>
  <si>
    <t>Meeri küla</t>
  </si>
  <si>
    <t>Luke küla</t>
  </si>
  <si>
    <t>Tõravere alevik</t>
  </si>
  <si>
    <t>Nõgiaru küla</t>
  </si>
  <si>
    <t>Tamsa küla</t>
  </si>
  <si>
    <t>Etsaste küla</t>
  </si>
  <si>
    <t>PEIPSIÄÄRE VALD</t>
  </si>
  <si>
    <t>Kallaste linn</t>
  </si>
  <si>
    <t>Alatskivi alevik</t>
  </si>
  <si>
    <t>Vara küla</t>
  </si>
  <si>
    <t>Koosa küla</t>
  </si>
  <si>
    <t>Pala küla</t>
  </si>
  <si>
    <t>Kolkja küla</t>
  </si>
  <si>
    <t>Varnja küla</t>
  </si>
  <si>
    <t>Kasepää alevik</t>
  </si>
  <si>
    <t>RÄPINA VALD</t>
  </si>
  <si>
    <t>Mehikoorma alevik</t>
  </si>
  <si>
    <t>Elanike arv kokku (püsielanikud)</t>
  </si>
  <si>
    <t>Kanalisatsiooniga liitunud elanike arv (püsielanikud)</t>
  </si>
  <si>
    <t>Aravu küla</t>
  </si>
  <si>
    <t>Võõpsu alevik</t>
  </si>
  <si>
    <t>TARTU VALD</t>
  </si>
  <si>
    <t>Äksi alevik</t>
  </si>
  <si>
    <t>Erala küla</t>
  </si>
  <si>
    <t>Kärkna küla</t>
  </si>
  <si>
    <t>Kukulinna küla</t>
  </si>
  <si>
    <t>Laeva küla</t>
  </si>
  <si>
    <t>Lähte alevik</t>
  </si>
  <si>
    <t>Maarja-Magdaleena küla</t>
  </si>
  <si>
    <t>Sojamaa küla</t>
  </si>
  <si>
    <t>Tabivere alevik</t>
  </si>
  <si>
    <t>Tammistu küla</t>
  </si>
  <si>
    <t>Vasula alevik</t>
  </si>
  <si>
    <t>Vedu küla</t>
  </si>
  <si>
    <t>Vesneri küla</t>
  </si>
  <si>
    <t>Siniküla küla</t>
  </si>
  <si>
    <t>Võibla küla</t>
  </si>
  <si>
    <t>VINNI VALD</t>
  </si>
  <si>
    <t>Laekvere alevik</t>
  </si>
  <si>
    <t>Moora küla</t>
  </si>
  <si>
    <t>Muuga küla</t>
  </si>
  <si>
    <t>Kakumäe küla</t>
  </si>
  <si>
    <t>Pajusti alevik</t>
  </si>
  <si>
    <t>Vetiku küla</t>
  </si>
  <si>
    <t>Vinni alevik</t>
  </si>
  <si>
    <t>Viru-Jaagupi alevik</t>
  </si>
  <si>
    <t>Roela alevik</t>
  </si>
  <si>
    <t>Tudu alevik</t>
  </si>
  <si>
    <t>Küti küla</t>
  </si>
  <si>
    <t>Piira küla</t>
  </si>
  <si>
    <t>Mödriku küla</t>
  </si>
  <si>
    <t>Üldnäitajad</t>
  </si>
  <si>
    <t>Aasta</t>
  </si>
  <si>
    <t>Elanike arv kokku EVV Elva valla tegevuspiirkonnas</t>
  </si>
  <si>
    <t xml:space="preserve">Kodumajapidamiste kanali tarbimismaht </t>
  </si>
  <si>
    <t>m3/aastas</t>
  </si>
  <si>
    <t xml:space="preserve">Asutuste, ettevõtete kanali tarbimismaht </t>
  </si>
  <si>
    <t>Elanike keskmine kanalisatsioonitarve</t>
  </si>
  <si>
    <t xml:space="preserve">Elanike kanalisatsiooni tarbimine </t>
  </si>
  <si>
    <t>Infiltratsioon asulate kaupa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</si>
</sst>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0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6" fillId="0" borderId="0"/>
  </cellStyleXfs>
  <cellXfs count="125">
    <xf numFmtId="0" fontId="0" fillId="0" borderId="0" xfId="0"/>
    <xf numFmtId="0" fontId="4" fillId="0" borderId="0" xfId="3" applyFont="1" applyAlignment="1">
      <alignment horizontal="center" vertical="center"/>
    </xf>
    <xf numFmtId="0" fontId="2" fillId="0" borderId="0" xfId="3"/>
    <xf numFmtId="0" fontId="4" fillId="0" borderId="1" xfId="3" applyFont="1" applyBorder="1"/>
    <xf numFmtId="0" fontId="4" fillId="0" borderId="1" xfId="3" applyFont="1" applyBorder="1" applyAlignment="1">
      <alignment horizontal="center" vertical="center"/>
    </xf>
    <xf numFmtId="164" fontId="4" fillId="0" borderId="1" xfId="4" applyNumberFormat="1" applyFont="1" applyBorder="1" applyAlignment="1">
      <alignment horizontal="center" vertical="center"/>
    </xf>
    <xf numFmtId="10" fontId="4" fillId="0" borderId="1" xfId="4" applyNumberFormat="1" applyFont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/>
    </xf>
    <xf numFmtId="9" fontId="4" fillId="0" borderId="1" xfId="4" applyFont="1" applyBorder="1" applyAlignment="1">
      <alignment horizontal="center" vertical="center"/>
    </xf>
    <xf numFmtId="1" fontId="4" fillId="4" borderId="1" xfId="3" applyNumberFormat="1" applyFont="1" applyFill="1" applyBorder="1" applyAlignment="1">
      <alignment horizontal="center" vertical="center"/>
    </xf>
    <xf numFmtId="0" fontId="4" fillId="5" borderId="1" xfId="3" applyFont="1" applyFill="1" applyBorder="1"/>
    <xf numFmtId="0" fontId="4" fillId="5" borderId="1" xfId="3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9" fontId="4" fillId="5" borderId="1" xfId="4" applyFont="1" applyFill="1" applyBorder="1" applyAlignment="1">
      <alignment horizontal="center" vertical="center"/>
    </xf>
    <xf numFmtId="0" fontId="4" fillId="0" borderId="2" xfId="3" applyFont="1" applyBorder="1"/>
    <xf numFmtId="0" fontId="4" fillId="0" borderId="2" xfId="3" applyFont="1" applyBorder="1" applyAlignment="1">
      <alignment horizontal="center" vertical="center"/>
    </xf>
    <xf numFmtId="1" fontId="4" fillId="0" borderId="2" xfId="3" applyNumberFormat="1" applyFont="1" applyBorder="1" applyAlignment="1">
      <alignment horizontal="center" vertical="center"/>
    </xf>
    <xf numFmtId="0" fontId="4" fillId="0" borderId="0" xfId="3" applyFont="1"/>
    <xf numFmtId="1" fontId="4" fillId="0" borderId="0" xfId="3" applyNumberFormat="1" applyFont="1" applyAlignment="1">
      <alignment horizontal="center" vertical="center"/>
    </xf>
    <xf numFmtId="9" fontId="4" fillId="0" borderId="4" xfId="4" applyFont="1" applyBorder="1" applyAlignment="1">
      <alignment vertical="center"/>
    </xf>
    <xf numFmtId="9" fontId="4" fillId="0" borderId="0" xfId="4" applyFont="1" applyBorder="1" applyAlignment="1">
      <alignment vertical="center"/>
    </xf>
    <xf numFmtId="2" fontId="4" fillId="5" borderId="1" xfId="3" applyNumberFormat="1" applyFont="1" applyFill="1" applyBorder="1" applyAlignment="1">
      <alignment horizontal="center" vertical="center"/>
    </xf>
    <xf numFmtId="9" fontId="4" fillId="0" borderId="4" xfId="4" applyFont="1" applyBorder="1" applyAlignment="1">
      <alignment horizontal="center" vertical="center"/>
    </xf>
    <xf numFmtId="9" fontId="4" fillId="0" borderId="0" xfId="4" applyFont="1" applyBorder="1" applyAlignment="1">
      <alignment horizontal="center" vertical="center"/>
    </xf>
    <xf numFmtId="0" fontId="3" fillId="0" borderId="0" xfId="3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0" fontId="4" fillId="0" borderId="1" xfId="5" applyNumberFormat="1" applyFont="1" applyFill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9" fontId="4" fillId="5" borderId="1" xfId="1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0" fontId="4" fillId="4" borderId="6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4" fillId="0" borderId="1" xfId="7" applyFont="1" applyBorder="1"/>
    <xf numFmtId="0" fontId="4" fillId="0" borderId="1" xfId="7" applyFont="1" applyBorder="1" applyAlignment="1">
      <alignment horizontal="center" vertical="center"/>
    </xf>
    <xf numFmtId="0" fontId="4" fillId="4" borderId="0" xfId="7" applyFont="1" applyFill="1"/>
    <xf numFmtId="0" fontId="4" fillId="4" borderId="0" xfId="7" applyFont="1" applyFill="1" applyAlignment="1">
      <alignment horizontal="center" vertical="center"/>
    </xf>
    <xf numFmtId="0" fontId="4" fillId="4" borderId="1" xfId="7" applyFont="1" applyFill="1" applyBorder="1"/>
    <xf numFmtId="0" fontId="4" fillId="4" borderId="1" xfId="7" applyFont="1" applyFill="1" applyBorder="1" applyAlignment="1">
      <alignment horizontal="center" vertical="center"/>
    </xf>
    <xf numFmtId="0" fontId="4" fillId="4" borderId="2" xfId="7" applyFont="1" applyFill="1" applyBorder="1"/>
    <xf numFmtId="0" fontId="4" fillId="4" borderId="2" xfId="7" applyFont="1" applyFill="1" applyBorder="1" applyAlignment="1">
      <alignment horizontal="center" vertical="center"/>
    </xf>
    <xf numFmtId="1" fontId="4" fillId="4" borderId="2" xfId="7" applyNumberFormat="1" applyFont="1" applyFill="1" applyBorder="1" applyAlignment="1">
      <alignment horizontal="center" vertical="center"/>
    </xf>
    <xf numFmtId="1" fontId="4" fillId="4" borderId="1" xfId="7" applyNumberFormat="1" applyFont="1" applyFill="1" applyBorder="1" applyAlignment="1">
      <alignment horizontal="center" vertical="center"/>
    </xf>
    <xf numFmtId="0" fontId="4" fillId="5" borderId="1" xfId="7" applyFont="1" applyFill="1" applyBorder="1"/>
    <xf numFmtId="0" fontId="4" fillId="5" borderId="1" xfId="7" applyFont="1" applyFill="1" applyBorder="1" applyAlignment="1">
      <alignment horizontal="center" vertical="center"/>
    </xf>
    <xf numFmtId="1" fontId="4" fillId="5" borderId="1" xfId="7" applyNumberFormat="1" applyFont="1" applyFill="1" applyBorder="1" applyAlignment="1">
      <alignment horizontal="center" vertical="center"/>
    </xf>
    <xf numFmtId="165" fontId="4" fillId="5" borderId="1" xfId="7" applyNumberFormat="1" applyFont="1" applyFill="1" applyBorder="1" applyAlignment="1">
      <alignment horizontal="center" vertical="center"/>
    </xf>
    <xf numFmtId="0" fontId="1" fillId="4" borderId="0" xfId="3" applyFont="1" applyFill="1"/>
    <xf numFmtId="0" fontId="4" fillId="4" borderId="0" xfId="3" applyFont="1" applyFill="1"/>
    <xf numFmtId="0" fontId="4" fillId="0" borderId="0" xfId="7" applyFont="1"/>
    <xf numFmtId="0" fontId="4" fillId="0" borderId="0" xfId="7" applyFont="1" applyAlignment="1">
      <alignment horizontal="center" vertical="center"/>
    </xf>
    <xf numFmtId="0" fontId="4" fillId="0" borderId="2" xfId="7" applyFont="1" applyBorder="1"/>
    <xf numFmtId="0" fontId="4" fillId="0" borderId="2" xfId="7" applyFont="1" applyBorder="1" applyAlignment="1">
      <alignment horizontal="center" vertical="center"/>
    </xf>
    <xf numFmtId="1" fontId="4" fillId="0" borderId="2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0" fontId="2" fillId="4" borderId="0" xfId="3" applyFill="1"/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0" borderId="3" xfId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9" fontId="4" fillId="5" borderId="3" xfId="1" applyFont="1" applyFill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9" fontId="4" fillId="4" borderId="0" xfId="1" applyFont="1" applyFill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0" fontId="5" fillId="0" borderId="1" xfId="3" applyFont="1" applyBorder="1"/>
    <xf numFmtId="0" fontId="5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9" fontId="4" fillId="0" borderId="1" xfId="3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1" fontId="4" fillId="4" borderId="1" xfId="2" applyNumberFormat="1" applyFont="1" applyFill="1" applyBorder="1" applyAlignment="1">
      <alignment horizontal="center" vertical="center"/>
    </xf>
    <xf numFmtId="9" fontId="4" fillId="4" borderId="1" xfId="4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/>
    </xf>
    <xf numFmtId="3" fontId="4" fillId="0" borderId="3" xfId="3" applyNumberFormat="1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" xfId="7" applyFont="1" applyFill="1" applyBorder="1" applyAlignment="1">
      <alignment horizontal="center"/>
    </xf>
    <xf numFmtId="0" fontId="5" fillId="3" borderId="3" xfId="7" applyFont="1" applyFill="1" applyBorder="1" applyAlignment="1">
      <alignment horizontal="center"/>
    </xf>
    <xf numFmtId="0" fontId="5" fillId="3" borderId="4" xfId="7" applyFont="1" applyFill="1" applyBorder="1" applyAlignment="1">
      <alignment horizontal="center"/>
    </xf>
    <xf numFmtId="0" fontId="5" fillId="3" borderId="5" xfId="7" applyFont="1" applyFill="1" applyBorder="1" applyAlignment="1">
      <alignment horizontal="center"/>
    </xf>
    <xf numFmtId="9" fontId="5" fillId="2" borderId="3" xfId="4" applyFont="1" applyFill="1" applyBorder="1" applyAlignment="1">
      <alignment horizontal="center" vertical="center"/>
    </xf>
    <xf numFmtId="9" fontId="5" fillId="2" borderId="4" xfId="4" applyFont="1" applyFill="1" applyBorder="1" applyAlignment="1">
      <alignment horizontal="center" vertical="center"/>
    </xf>
    <xf numFmtId="9" fontId="5" fillId="2" borderId="5" xfId="4" applyFont="1" applyFill="1" applyBorder="1" applyAlignment="1">
      <alignment horizontal="center" vertical="center"/>
    </xf>
  </cellXfs>
  <cellStyles count="8">
    <cellStyle name="Normal" xfId="0" builtinId="0"/>
    <cellStyle name="Normal 2" xfId="2" xr:uid="{7946DA9F-2319-4FD4-B67A-224FCE6FFD89}"/>
    <cellStyle name="Normal 2 2" xfId="6" xr:uid="{C9CEC89A-09BF-4BC4-A882-81E6E935A435}"/>
    <cellStyle name="Normal 3" xfId="3" xr:uid="{A051C289-52FE-47AB-A9DF-0D0727E2F64A}"/>
    <cellStyle name="Normal 4" xfId="7" xr:uid="{505231E6-EAA2-4605-97B2-FF73F97ECCFC}"/>
    <cellStyle name="Percent" xfId="1" builtinId="5"/>
    <cellStyle name="Percent 3" xfId="4" xr:uid="{20E8758F-DCB0-4C26-9760-C1E0B0F3E79F}"/>
    <cellStyle name="Percent 4" xfId="5" xr:uid="{6E0AA1DC-63E5-4A42-9352-0998244CDC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EVES4\Kf$\AAA\KATJA\MAANRAPP\RAP1995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99\Users\jaanika\VWFH\VWFH%20rmp\Sisek&#228;ibed\Sisek&#228;ivete%20lisainfo%20KOO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DIVISION\Budget%20Y2001\Verksaminf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NEW%202011%20RFP%20Granng&#229;rden!.pp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Arbete%20i%20Stockholm\DIVISION\I-ARBETE\RBARb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BUDGET98\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er/Desktop/Juuli/REGIONAALNE%20&#220;VK/TABEL-n&#245;udlusanal&#252;&#252;s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iver\Desktop\Jaanuar%202023\&#220;VK%20kavad\PUHTAND%202\Regionaalse%20kava%20finantsanal&#252;&#252;s%20(juuni%202023).xlsx" TargetMode="External"/><Relationship Id="rId1" Type="http://schemas.openxmlformats.org/officeDocument/2006/relationships/externalLinkPath" Target="Regionaalse%20kava%20finantsanal&#252;&#252;s%20(juuni%20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mones\Lengvoji%20pramone\Tekstile%20-%20audiniai,%20verpalai%20ir%20pluostas\Utenos%20trikotazas\SIL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vi/AppData/Local/Microsoft/Windows/Temporary%20Internet%20Files/Content.Outlook/K4WU2MOO/WINDOWS/Desktop/STO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w%20York\BERNINM\LEAF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rekaAppInd2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rekaAppInd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erv\Users\tiina\EELARVEPROTSESS\VSG\Eelarve%20VS%20tegelik\01%20-%2007%202005\CONSOLIDATED%20bud%20vs%20act%2001%20-07%202005%20(VSG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common/MacroEc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skilda\Varia\Korter%20-%20Juhkentali\La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5; LEVER.WR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ärkmed"/>
      <sheetName val="juhend"/>
      <sheetName val="põhivara_1"/>
      <sheetName val="põhivara_2"/>
      <sheetName val="põhivara_3"/>
      <sheetName val="põhivara_3_1"/>
      <sheetName val="põhivara_3_2"/>
      <sheetName val="kvinv _4"/>
      <sheetName val="kvinv_4_1"/>
      <sheetName val="kvladu_5"/>
      <sheetName val="kvladu_5_1"/>
      <sheetName val="varud_6"/>
      <sheetName val="pv_1"/>
      <sheetName val="FROG_1"/>
      <sheetName val="VSG_1"/>
      <sheetName val="WSG_1"/>
      <sheetName val="HOLD_1"/>
      <sheetName val="pv_2"/>
      <sheetName val="FROG_2"/>
      <sheetName val="VSG_2"/>
      <sheetName val="WSG_2"/>
      <sheetName val="HOLD_2"/>
      <sheetName val="pv_3"/>
      <sheetName val="pv_3_1"/>
      <sheetName val="pv_3_2"/>
      <sheetName val="kv_4"/>
      <sheetName val="kv_4_1"/>
      <sheetName val="kv_5"/>
      <sheetName val="kv_5_1"/>
      <sheetName val="ladu_6"/>
      <sheetName val="a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VSOY</v>
          </cell>
        </row>
        <row r="2">
          <cell r="A2" t="str">
            <v>VWFH</v>
          </cell>
        </row>
        <row r="3">
          <cell r="A3" t="str">
            <v>VSG</v>
          </cell>
        </row>
        <row r="4">
          <cell r="A4" t="str">
            <v>VS</v>
          </cell>
        </row>
        <row r="5">
          <cell r="A5" t="str">
            <v>VSM</v>
          </cell>
        </row>
        <row r="6">
          <cell r="A6" t="str">
            <v>ROLL</v>
          </cell>
        </row>
        <row r="7">
          <cell r="A7" t="str">
            <v>EK</v>
          </cell>
        </row>
        <row r="8">
          <cell r="A8" t="str">
            <v>FROG</v>
          </cell>
        </row>
        <row r="9">
          <cell r="A9" t="str">
            <v>ROTO</v>
          </cell>
        </row>
        <row r="10">
          <cell r="A10" t="str">
            <v>WSG</v>
          </cell>
        </row>
        <row r="11">
          <cell r="A11" t="str">
            <v>WS</v>
          </cell>
        </row>
        <row r="12">
          <cell r="A12" t="str">
            <v>WSLE</v>
          </cell>
        </row>
        <row r="13">
          <cell r="A13" t="str">
            <v>WSV</v>
          </cell>
        </row>
        <row r="14">
          <cell r="A14" t="str">
            <v>WSP</v>
          </cell>
        </row>
        <row r="15">
          <cell r="A15" t="str">
            <v>WSND</v>
          </cell>
        </row>
        <row r="16">
          <cell r="A16" t="str">
            <v>WSEJ</v>
          </cell>
        </row>
        <row r="17">
          <cell r="A17" t="str">
            <v>FWG</v>
          </cell>
        </row>
        <row r="18">
          <cell r="A18" t="str">
            <v>FW</v>
          </cell>
        </row>
        <row r="19">
          <cell r="A19" t="str">
            <v>HEL</v>
          </cell>
        </row>
        <row r="20">
          <cell r="A20" t="str">
            <v>VWFKV</v>
          </cell>
        </row>
        <row r="21">
          <cell r="A21" t="str">
            <v>VSSIA</v>
          </cell>
        </row>
        <row r="22">
          <cell r="A22" t="str">
            <v>WSSIA</v>
          </cell>
        </row>
        <row r="23">
          <cell r="A23" t="str">
            <v>VSUAB</v>
          </cell>
        </row>
        <row r="24">
          <cell r="A24" t="str">
            <v>WSUAB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ktion"/>
    </sheetNames>
    <sheetDataSet>
      <sheetData sheetId="0" refreshError="1">
        <row r="9">
          <cell r="C9">
            <v>572.70000000000005</v>
          </cell>
          <cell r="D9">
            <v>698</v>
          </cell>
          <cell r="E9">
            <v>705</v>
          </cell>
          <cell r="F9">
            <v>713</v>
          </cell>
          <cell r="G9">
            <v>720</v>
          </cell>
        </row>
        <row r="10">
          <cell r="C10">
            <v>514.29999999999995</v>
          </cell>
          <cell r="D10">
            <v>499</v>
          </cell>
          <cell r="E10">
            <v>531</v>
          </cell>
          <cell r="F10">
            <v>564</v>
          </cell>
          <cell r="G10">
            <v>607</v>
          </cell>
        </row>
        <row r="11">
          <cell r="C11">
            <v>563.70000000000005</v>
          </cell>
          <cell r="D11">
            <v>580</v>
          </cell>
          <cell r="E11">
            <v>580</v>
          </cell>
          <cell r="F11">
            <v>600</v>
          </cell>
          <cell r="G11">
            <v>630</v>
          </cell>
        </row>
        <row r="15">
          <cell r="C15">
            <v>313</v>
          </cell>
          <cell r="D15">
            <v>292</v>
          </cell>
          <cell r="E15">
            <v>285</v>
          </cell>
          <cell r="F15">
            <v>293</v>
          </cell>
          <cell r="G15">
            <v>306</v>
          </cell>
        </row>
        <row r="16">
          <cell r="C16">
            <v>172</v>
          </cell>
          <cell r="D16">
            <v>192</v>
          </cell>
          <cell r="E16">
            <v>206</v>
          </cell>
          <cell r="F16">
            <v>206</v>
          </cell>
          <cell r="G16">
            <v>206</v>
          </cell>
        </row>
        <row r="17">
          <cell r="C17">
            <v>43.5</v>
          </cell>
        </row>
        <row r="21">
          <cell r="C21">
            <v>190.5</v>
          </cell>
          <cell r="D21">
            <v>205</v>
          </cell>
          <cell r="E21">
            <v>220</v>
          </cell>
          <cell r="F21">
            <v>236</v>
          </cell>
          <cell r="G21">
            <v>260</v>
          </cell>
        </row>
        <row r="22">
          <cell r="C22">
            <v>54</v>
          </cell>
          <cell r="D22">
            <v>54</v>
          </cell>
          <cell r="E22">
            <v>54</v>
          </cell>
          <cell r="F22">
            <v>54</v>
          </cell>
          <cell r="G22">
            <v>54</v>
          </cell>
        </row>
        <row r="23">
          <cell r="C23">
            <v>177</v>
          </cell>
          <cell r="D23">
            <v>189</v>
          </cell>
          <cell r="E23">
            <v>204</v>
          </cell>
          <cell r="F23">
            <v>218</v>
          </cell>
          <cell r="G23">
            <v>234</v>
          </cell>
        </row>
        <row r="27">
          <cell r="C27">
            <v>364.8</v>
          </cell>
          <cell r="D27">
            <v>385</v>
          </cell>
          <cell r="E27">
            <v>400</v>
          </cell>
          <cell r="F27">
            <v>415</v>
          </cell>
          <cell r="G27">
            <v>425</v>
          </cell>
        </row>
        <row r="32">
          <cell r="C32">
            <v>105.4</v>
          </cell>
          <cell r="D32">
            <v>110</v>
          </cell>
          <cell r="E32">
            <v>110</v>
          </cell>
          <cell r="F32">
            <v>115</v>
          </cell>
          <cell r="G32">
            <v>115</v>
          </cell>
        </row>
        <row r="33">
          <cell r="C33">
            <v>31</v>
          </cell>
          <cell r="D33">
            <v>46</v>
          </cell>
          <cell r="E33">
            <v>49</v>
          </cell>
          <cell r="F33">
            <v>52</v>
          </cell>
          <cell r="G33">
            <v>55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overPage"/>
      <sheetName val="__FDSCACHE__"/>
      <sheetName val="DSAFO32ADVVERINF32"/>
      <sheetName val="Peer group characteristics"/>
      <sheetName val="Output and overview assumptions"/>
      <sheetName val="AFOSHEET"/>
      <sheetName val="Byggmax"/>
      <sheetName val="Clas_Ohlson"/>
      <sheetName val="Fenix_Outdoor"/>
      <sheetName val="Hemtex"/>
      <sheetName val="Kesko"/>
      <sheetName val="Stockman"/>
      <sheetName val="Mekonomen"/>
      <sheetName val="Mr_Bricolage"/>
      <sheetName val="Kingfisher"/>
      <sheetName val="Home_Retail_Group"/>
      <sheetName val="Hornbach_Holding"/>
      <sheetName val="Praktier"/>
      <sheetName val="Wolseley"/>
      <sheetName val="Grafton"/>
      <sheetName val="Travis_Perkins"/>
      <sheetName val="Saint_Gobain"/>
      <sheetName val="Home_Depot"/>
      <sheetName val="PetSmart"/>
      <sheetName val="Lowes"/>
      <sheetName val="Tractor_Supply"/>
      <sheetName val="WACC analysis"/>
      <sheetName val="Exchange rates"/>
      <sheetName val="__APW_ACTIVE_FIELD_RESTORE__"/>
    </sheetNames>
    <sheetDataSet>
      <sheetData sheetId="0" refreshError="1"/>
      <sheetData sheetId="1" refreshError="1">
        <row r="20">
          <cell r="K20" t="str">
            <v>Comparable company analysis</v>
          </cell>
        </row>
        <row r="21">
          <cell r="K21" t="str">
            <v>Project Retail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m"/>
      <sheetName val="Month"/>
    </sheetNames>
    <sheetDataSet>
      <sheetData sheetId="0">
        <row r="1">
          <cell r="A1" t="str">
            <v>BAR Fundia Stång  year 2003</v>
          </cell>
          <cell r="F1" t="str">
            <v>SEK</v>
          </cell>
        </row>
        <row r="2">
          <cell r="A2" t="str">
            <v>12</v>
          </cell>
        </row>
        <row r="3">
          <cell r="A3" t="str">
            <v/>
          </cell>
          <cell r="B3" t="str">
            <v/>
          </cell>
          <cell r="C3" t="str">
            <v>31.12 2002</v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AB3" t="str">
            <v>D/K</v>
          </cell>
          <cell r="AC3" t="str">
            <v>KOODI</v>
          </cell>
          <cell r="AD3" t="str">
            <v>SIVUV</v>
          </cell>
          <cell r="AE3" t="str">
            <v>P&amp;L</v>
          </cell>
          <cell r="AF3" t="str">
            <v>Balance</v>
          </cell>
          <cell r="AG3" t="str">
            <v>CashFlow</v>
          </cell>
          <cell r="AH3" t="str">
            <v>Keyfig.</v>
          </cell>
          <cell r="AI3" t="str">
            <v>Personnel</v>
          </cell>
          <cell r="AJ3" t="str">
            <v>Production</v>
          </cell>
          <cell r="AK3" t="str">
            <v>Official</v>
          </cell>
          <cell r="AL3">
            <v>6</v>
          </cell>
          <cell r="AM3">
            <v>7</v>
          </cell>
          <cell r="AN3">
            <v>8</v>
          </cell>
          <cell r="AO3" t="str">
            <v>Suomi</v>
          </cell>
          <cell r="AP3" t="str">
            <v xml:space="preserve">English </v>
          </cell>
          <cell r="AQ3" t="str">
            <v>Language3.</v>
          </cell>
          <cell r="AR3" t="str">
            <v>Language4.</v>
          </cell>
          <cell r="AS3" t="str">
            <v>Tilihierarkia</v>
          </cell>
          <cell r="AT3" t="str">
            <v>Tiliryhmä</v>
          </cell>
          <cell r="AU3" t="str">
            <v>Tilin kerroin</v>
          </cell>
          <cell r="AV3" t="str">
            <v>Account group</v>
          </cell>
          <cell r="AW3" t="str">
            <v>Account factor</v>
          </cell>
        </row>
        <row r="4">
          <cell r="A4" t="str">
            <v xml:space="preserve"> </v>
          </cell>
          <cell r="B4" t="str">
            <v>Version 1.0/20.03.2001</v>
          </cell>
          <cell r="C4" t="str">
            <v>BEG BAL</v>
          </cell>
          <cell r="D4" t="str">
            <v>JAN</v>
          </cell>
          <cell r="E4" t="str">
            <v>FEB</v>
          </cell>
          <cell r="F4" t="str">
            <v>MAR</v>
          </cell>
          <cell r="G4" t="str">
            <v>APR</v>
          </cell>
          <cell r="H4" t="str">
            <v>MAY</v>
          </cell>
          <cell r="I4" t="str">
            <v>JUN</v>
          </cell>
          <cell r="J4" t="str">
            <v>JUL</v>
          </cell>
          <cell r="K4" t="str">
            <v>AUG</v>
          </cell>
          <cell r="L4" t="str">
            <v>SEP</v>
          </cell>
          <cell r="M4" t="str">
            <v>OCT</v>
          </cell>
          <cell r="N4" t="str">
            <v>NOV</v>
          </cell>
          <cell r="O4" t="str">
            <v>DEC</v>
          </cell>
          <cell r="P4" t="str">
            <v>FEB</v>
          </cell>
          <cell r="Q4" t="str">
            <v>MAR</v>
          </cell>
          <cell r="R4" t="str">
            <v>APR</v>
          </cell>
          <cell r="S4" t="str">
            <v>MAY</v>
          </cell>
          <cell r="T4" t="str">
            <v>JUN</v>
          </cell>
          <cell r="U4" t="str">
            <v>JUL</v>
          </cell>
          <cell r="V4" t="str">
            <v>AUG</v>
          </cell>
          <cell r="W4" t="str">
            <v>SEP</v>
          </cell>
          <cell r="X4" t="str">
            <v>OCT</v>
          </cell>
          <cell r="Y4" t="str">
            <v>NOV</v>
          </cell>
          <cell r="Z4" t="str">
            <v>DEC</v>
          </cell>
          <cell r="AA4" t="str">
            <v>TOTAL</v>
          </cell>
          <cell r="AE4" t="str">
            <v>x</v>
          </cell>
          <cell r="AF4" t="str">
            <v>x</v>
          </cell>
          <cell r="AG4" t="str">
            <v>x</v>
          </cell>
          <cell r="AH4" t="str">
            <v>x</v>
          </cell>
          <cell r="AI4" t="str">
            <v>x</v>
          </cell>
          <cell r="AJ4" t="str">
            <v>x</v>
          </cell>
          <cell r="AK4" t="str">
            <v>x</v>
          </cell>
          <cell r="AO4" t="str">
            <v>Version 1.0/20.03.2001</v>
          </cell>
          <cell r="AP4" t="str">
            <v>Version 1.0/20.03.2001</v>
          </cell>
        </row>
        <row r="5">
          <cell r="A5" t="str">
            <v>P07100</v>
          </cell>
          <cell r="B5" t="str">
            <v xml:space="preserve"> GROUP EXTERNAL TURNOVER</v>
          </cell>
        </row>
        <row r="6">
          <cell r="A6" t="str">
            <v>P0717A</v>
          </cell>
          <cell r="B6" t="str">
            <v xml:space="preserve"> Intragroup turnover, autom. co-comp. recording</v>
          </cell>
        </row>
        <row r="7">
          <cell r="A7" t="str">
            <v>P07188</v>
          </cell>
          <cell r="B7" t="str">
            <v xml:space="preserve"> Intragroup turnover</v>
          </cell>
        </row>
        <row r="8">
          <cell r="A8" t="str">
            <v>P07199</v>
          </cell>
          <cell r="B8" t="str">
            <v xml:space="preserve"> Company internal turnover</v>
          </cell>
        </row>
        <row r="9">
          <cell r="A9" t="str">
            <v>P07110</v>
          </cell>
          <cell r="B9" t="str">
            <v xml:space="preserve"> Exchange differences in sales</v>
          </cell>
        </row>
        <row r="10">
          <cell r="A10" t="str">
            <v>P07ZZZ</v>
          </cell>
          <cell r="B10" t="str">
            <v>Group external turnover + exchange diff.total</v>
          </cell>
        </row>
        <row r="11">
          <cell r="A11" t="str">
            <v>P07XXX</v>
          </cell>
          <cell r="B11" t="str">
            <v>TURNOVER TOTAL</v>
          </cell>
        </row>
        <row r="12">
          <cell r="A12" t="str">
            <v>P10100</v>
          </cell>
          <cell r="B12" t="str">
            <v xml:space="preserve"> Variation in stock of finished goods and in work in progress</v>
          </cell>
        </row>
        <row r="13">
          <cell r="A13" t="str">
            <v>P10180</v>
          </cell>
          <cell r="B13" t="str">
            <v xml:space="preserve"> Variation in intragroup goods in transit</v>
          </cell>
        </row>
        <row r="14">
          <cell r="A14" t="str">
            <v>P10188</v>
          </cell>
          <cell r="B14" t="str">
            <v xml:space="preserve"> Variation in intragroup stocks of finished goods</v>
          </cell>
        </row>
        <row r="15">
          <cell r="A15" t="str">
            <v>P10XXX</v>
          </cell>
          <cell r="B15" t="str">
            <v>Variation in stock of finished goods and in work in progress total</v>
          </cell>
        </row>
        <row r="16">
          <cell r="A16" t="str">
            <v>P15000</v>
          </cell>
          <cell r="B16" t="str">
            <v xml:space="preserve"> Production for own use</v>
          </cell>
        </row>
        <row r="17">
          <cell r="A17" t="str">
            <v>P15088</v>
          </cell>
          <cell r="B17" t="str">
            <v xml:space="preserve"> Production for own use, Group internal</v>
          </cell>
        </row>
        <row r="18">
          <cell r="A18" t="str">
            <v>P15XXX</v>
          </cell>
          <cell r="B18" t="str">
            <v>Production for own use, total</v>
          </cell>
        </row>
        <row r="19">
          <cell r="B19" t="str">
            <v>Other operating income</v>
          </cell>
        </row>
        <row r="20">
          <cell r="A20" t="str">
            <v>P18000</v>
          </cell>
          <cell r="B20" t="str">
            <v xml:space="preserve"> Gains on sale of fixed assets</v>
          </cell>
        </row>
        <row r="21">
          <cell r="A21" t="str">
            <v>P18088</v>
          </cell>
          <cell r="B21" t="str">
            <v xml:space="preserve"> Intragroup gains on sale of fixed assets</v>
          </cell>
        </row>
        <row r="22">
          <cell r="A22" t="str">
            <v>P18300</v>
          </cell>
          <cell r="B22" t="str">
            <v xml:space="preserve"> Other operating income</v>
          </cell>
        </row>
        <row r="23">
          <cell r="A23" t="str">
            <v>P18388</v>
          </cell>
          <cell r="B23" t="str">
            <v xml:space="preserve"> Other intragroup operating income</v>
          </cell>
        </row>
        <row r="24">
          <cell r="A24" t="str">
            <v>P18399</v>
          </cell>
          <cell r="B24" t="str">
            <v>Company internal operating income</v>
          </cell>
        </row>
        <row r="25">
          <cell r="A25" t="str">
            <v>P1XXXX</v>
          </cell>
          <cell r="B25" t="str">
            <v>Other operating income total</v>
          </cell>
        </row>
        <row r="26">
          <cell r="A26" t="str">
            <v>P20100</v>
          </cell>
          <cell r="B26" t="str">
            <v xml:space="preserve"> Share of results in associated companies</v>
          </cell>
        </row>
        <row r="27">
          <cell r="B27" t="str">
            <v>Raw materials and services</v>
          </cell>
        </row>
        <row r="28">
          <cell r="B28" t="str">
            <v xml:space="preserve"> Materials, supplies and goods</v>
          </cell>
        </row>
        <row r="29">
          <cell r="A29" t="str">
            <v>P30010</v>
          </cell>
          <cell r="B29" t="str">
            <v xml:space="preserve"> Raw materials, external (Fundia)</v>
          </cell>
        </row>
        <row r="30">
          <cell r="A30" t="str">
            <v>P30020</v>
          </cell>
          <cell r="B30" t="str">
            <v xml:space="preserve"> Energy, Group external (Fundia)</v>
          </cell>
        </row>
        <row r="31">
          <cell r="A31" t="str">
            <v>P30030</v>
          </cell>
          <cell r="B31" t="str">
            <v>Additives and supplies, external (Fundia)</v>
          </cell>
        </row>
        <row r="32">
          <cell r="A32" t="str">
            <v>P30040</v>
          </cell>
          <cell r="B32" t="str">
            <v>Maintenance material, external (Fundia)</v>
          </cell>
        </row>
        <row r="33">
          <cell r="A33" t="str">
            <v>P30100</v>
          </cell>
          <cell r="B33" t="str">
            <v xml:space="preserve"> Other external purchases during the financial year</v>
          </cell>
        </row>
        <row r="34">
          <cell r="A34" t="str">
            <v>P30XXX</v>
          </cell>
          <cell r="B34" t="str">
            <v>External purchases during the financial year</v>
          </cell>
        </row>
        <row r="35">
          <cell r="A35" t="str">
            <v>P3017A</v>
          </cell>
          <cell r="B35" t="str">
            <v xml:space="preserve"> Intragroup purchases, autom. recording</v>
          </cell>
        </row>
        <row r="36">
          <cell r="A36" t="str">
            <v>P30188</v>
          </cell>
          <cell r="B36" t="str">
            <v xml:space="preserve"> Intragroup purchases during the financial year</v>
          </cell>
        </row>
        <row r="37">
          <cell r="A37" t="str">
            <v>P30199</v>
          </cell>
          <cell r="B37" t="str">
            <v>Company internal purchases</v>
          </cell>
        </row>
        <row r="38">
          <cell r="A38" t="str">
            <v>P30110</v>
          </cell>
          <cell r="B38" t="str">
            <v xml:space="preserve"> Exchange differences in purchases</v>
          </cell>
        </row>
        <row r="39">
          <cell r="A39" t="str">
            <v>P30300</v>
          </cell>
          <cell r="B39" t="str">
            <v xml:space="preserve"> Variation in stocks</v>
          </cell>
        </row>
        <row r="40">
          <cell r="A40" t="str">
            <v>P30500</v>
          </cell>
          <cell r="B40" t="str">
            <v xml:space="preserve"> External services/subcontracting in production</v>
          </cell>
        </row>
        <row r="41">
          <cell r="A41" t="str">
            <v>P30588</v>
          </cell>
          <cell r="B41" t="str">
            <v xml:space="preserve"> Intra-Group ext.services/subcontracting in production</v>
          </cell>
        </row>
        <row r="42">
          <cell r="A42" t="str">
            <v>P30600</v>
          </cell>
          <cell r="B42" t="str">
            <v xml:space="preserve"> External services</v>
          </cell>
        </row>
        <row r="43">
          <cell r="A43" t="str">
            <v>P30688</v>
          </cell>
          <cell r="B43" t="str">
            <v xml:space="preserve"> Intragroup services</v>
          </cell>
        </row>
        <row r="44">
          <cell r="A44" t="str">
            <v>P306XX</v>
          </cell>
          <cell r="B44" t="str">
            <v>Raw materials and services total</v>
          </cell>
        </row>
        <row r="45">
          <cell r="B45" t="str">
            <v>Staff expenses</v>
          </cell>
        </row>
        <row r="46">
          <cell r="A46" t="str">
            <v>P31000</v>
          </cell>
          <cell r="B46" t="str">
            <v xml:space="preserve"> Wages and salaries </v>
          </cell>
        </row>
        <row r="47">
          <cell r="B47" t="str">
            <v xml:space="preserve"> Indirect staff expenses</v>
          </cell>
        </row>
        <row r="48">
          <cell r="A48" t="str">
            <v>P31300</v>
          </cell>
          <cell r="B48" t="str">
            <v xml:space="preserve"> Pension insurance premiums and pensions</v>
          </cell>
        </row>
        <row r="49">
          <cell r="A49" t="str">
            <v>P31388</v>
          </cell>
          <cell r="B49" t="str">
            <v xml:space="preserve">  Group internal personnel expenses</v>
          </cell>
        </row>
        <row r="50">
          <cell r="A50" t="str">
            <v>P31500</v>
          </cell>
          <cell r="B50" t="str">
            <v xml:space="preserve"> Other indirect staff expenses</v>
          </cell>
        </row>
        <row r="51">
          <cell r="A51" t="str">
            <v>P31XXX</v>
          </cell>
          <cell r="B51" t="str">
            <v>Staff expenses total</v>
          </cell>
        </row>
        <row r="52">
          <cell r="B52" t="str">
            <v>Depreciation and reduction in value</v>
          </cell>
        </row>
        <row r="53">
          <cell r="B53" t="str">
            <v>Depreciation</v>
          </cell>
        </row>
        <row r="54">
          <cell r="A54" t="str">
            <v>P33500</v>
          </cell>
          <cell r="B54" t="str">
            <v xml:space="preserve"> Goodwill</v>
          </cell>
        </row>
        <row r="55">
          <cell r="A55" t="str">
            <v>P33700</v>
          </cell>
          <cell r="B55" t="str">
            <v xml:space="preserve"> Other intangible assets</v>
          </cell>
        </row>
        <row r="56">
          <cell r="A56" t="str">
            <v>P33000</v>
          </cell>
          <cell r="B56" t="str">
            <v xml:space="preserve"> Buildings and structures</v>
          </cell>
        </row>
        <row r="57">
          <cell r="A57" t="str">
            <v>P33200</v>
          </cell>
          <cell r="B57" t="str">
            <v xml:space="preserve"> Machinery and equipment</v>
          </cell>
        </row>
        <row r="58">
          <cell r="A58" t="str">
            <v>P33XXX</v>
          </cell>
          <cell r="B58" t="str">
            <v>Depreciation total</v>
          </cell>
        </row>
        <row r="59">
          <cell r="A59" t="str">
            <v>P34000</v>
          </cell>
          <cell r="B59" t="str">
            <v xml:space="preserve"> Reduction in value on fixed assets</v>
          </cell>
        </row>
        <row r="60">
          <cell r="A60" t="str">
            <v>P34200</v>
          </cell>
          <cell r="B60" t="str">
            <v xml:space="preserve"> Reduction in value on inventories</v>
          </cell>
        </row>
        <row r="61">
          <cell r="A61" t="str">
            <v>P34XXX</v>
          </cell>
          <cell r="B61" t="str">
            <v>Reduction in value total</v>
          </cell>
        </row>
        <row r="62">
          <cell r="A62" t="str">
            <v>P342XX</v>
          </cell>
          <cell r="B62" t="str">
            <v>Depreciation and reduction in value total</v>
          </cell>
        </row>
        <row r="63">
          <cell r="B63" t="str">
            <v>Other operating charges</v>
          </cell>
        </row>
        <row r="64">
          <cell r="A64" t="str">
            <v>P41000</v>
          </cell>
          <cell r="B64" t="str">
            <v>Sales freights+exp.transp.serv.from JIT&amp;Lindberg to Steel</v>
          </cell>
        </row>
        <row r="65">
          <cell r="A65" t="str">
            <v>P41010</v>
          </cell>
          <cell r="B65" t="str">
            <v>Export transfer services from JIT and Lindberg to Steel</v>
          </cell>
        </row>
        <row r="66">
          <cell r="A66" t="str">
            <v>P41088</v>
          </cell>
          <cell r="B66" t="str">
            <v xml:space="preserve"> Intragroup sales freights</v>
          </cell>
        </row>
        <row r="67">
          <cell r="A67" t="str">
            <v>P40000</v>
          </cell>
          <cell r="B67" t="str">
            <v xml:space="preserve"> Rents (paid and received)</v>
          </cell>
        </row>
        <row r="68">
          <cell r="A68" t="str">
            <v>P40088</v>
          </cell>
          <cell r="B68" t="str">
            <v xml:space="preserve"> Intragroup rents</v>
          </cell>
        </row>
        <row r="69">
          <cell r="A69" t="str">
            <v>P42000</v>
          </cell>
          <cell r="B69" t="str">
            <v xml:space="preserve"> Losses on sale of fixed assets</v>
          </cell>
        </row>
        <row r="70">
          <cell r="A70" t="str">
            <v>P43100</v>
          </cell>
          <cell r="B70" t="str">
            <v>Bad debt expenses</v>
          </cell>
        </row>
        <row r="71">
          <cell r="A71" t="str">
            <v>P43000</v>
          </cell>
          <cell r="B71" t="str">
            <v xml:space="preserve"> Other operating charges</v>
          </cell>
        </row>
        <row r="72">
          <cell r="A72" t="str">
            <v>P43099</v>
          </cell>
          <cell r="B72" t="str">
            <v>Company internal operating charges</v>
          </cell>
        </row>
        <row r="73">
          <cell r="A73" t="str">
            <v>P44088</v>
          </cell>
          <cell r="B73" t="str">
            <v xml:space="preserve"> Other intragroup operating charges</v>
          </cell>
        </row>
        <row r="74">
          <cell r="A74" t="str">
            <v>P45000</v>
          </cell>
          <cell r="B74" t="str">
            <v xml:space="preserve"> Rounding differences in intragroup eliminations</v>
          </cell>
        </row>
        <row r="75">
          <cell r="A75" t="str">
            <v>P450XX</v>
          </cell>
          <cell r="B75" t="str">
            <v>Other operating charges total</v>
          </cell>
        </row>
        <row r="76">
          <cell r="A76" t="str">
            <v>P499ZZ</v>
          </cell>
          <cell r="B76" t="str">
            <v>Operating prof.+deprec.-ass.comp.-fixed ass.sales</v>
          </cell>
        </row>
        <row r="77">
          <cell r="A77" t="str">
            <v>P499XX</v>
          </cell>
          <cell r="B77" t="str">
            <v>OPERATING PROFIT</v>
          </cell>
        </row>
        <row r="78">
          <cell r="B78" t="str">
            <v>Financing income and expenses</v>
          </cell>
        </row>
        <row r="79">
          <cell r="B79" t="str">
            <v>Income from other investments held as non-current assets</v>
          </cell>
        </row>
        <row r="80">
          <cell r="A80" t="str">
            <v>P51288</v>
          </cell>
          <cell r="B80" t="str">
            <v xml:space="preserve"> Dividend and other long-term inv. income from Group companies </v>
          </cell>
        </row>
        <row r="81">
          <cell r="A81" t="str">
            <v>P51280</v>
          </cell>
          <cell r="B81" t="str">
            <v xml:space="preserve"> Dividend and other income from Group companies (not in internal)</v>
          </cell>
        </row>
        <row r="82">
          <cell r="A82" t="str">
            <v>P51299</v>
          </cell>
          <cell r="B82" t="str">
            <v xml:space="preserve">Company internal dividend and other long-term inv. income </v>
          </cell>
        </row>
        <row r="83">
          <cell r="A83" t="str">
            <v>P51500</v>
          </cell>
          <cell r="B83" t="str">
            <v xml:space="preserve"> Dividend and other long-term inv. income from associated companies      </v>
          </cell>
        </row>
        <row r="84">
          <cell r="A84" t="str">
            <v>P51900</v>
          </cell>
          <cell r="B84" t="str">
            <v xml:space="preserve"> Dividend and other income from other long-term investments</v>
          </cell>
        </row>
        <row r="85">
          <cell r="A85" t="str">
            <v>P51088</v>
          </cell>
          <cell r="B85" t="str">
            <v xml:space="preserve"> Intragroup interest income from long-term investments</v>
          </cell>
        </row>
        <row r="86">
          <cell r="A86" t="str">
            <v>P51099</v>
          </cell>
          <cell r="B86" t="str">
            <v>Company internal interest income from long-term investments</v>
          </cell>
        </row>
        <row r="87">
          <cell r="A87" t="str">
            <v>P51400</v>
          </cell>
          <cell r="B87" t="str">
            <v xml:space="preserve"> Long-term interest income from associated companies</v>
          </cell>
        </row>
        <row r="88">
          <cell r="A88" t="str">
            <v>P51800</v>
          </cell>
          <cell r="B88" t="str">
            <v xml:space="preserve"> Interest income from other long-term investments</v>
          </cell>
        </row>
        <row r="89">
          <cell r="A89" t="str">
            <v>P518XX</v>
          </cell>
          <cell r="B89" t="str">
            <v>Income from other investments held as non-current assets total</v>
          </cell>
        </row>
        <row r="90">
          <cell r="B90" t="str">
            <v>Other interest and financial income</v>
          </cell>
        </row>
        <row r="91">
          <cell r="A91" t="str">
            <v>P5207A</v>
          </cell>
          <cell r="B91" t="str">
            <v xml:space="preserve"> Intragroup interest income from short-term investments, autom.</v>
          </cell>
        </row>
        <row r="92">
          <cell r="A92" t="str">
            <v>P52088</v>
          </cell>
          <cell r="B92" t="str">
            <v xml:space="preserve"> Intragroup interest income from short-term investments</v>
          </cell>
        </row>
        <row r="93">
          <cell r="A93" t="str">
            <v>P52099</v>
          </cell>
          <cell r="B93" t="str">
            <v>Company internal interest income from short-term investments</v>
          </cell>
        </row>
        <row r="94">
          <cell r="A94" t="str">
            <v>P52100</v>
          </cell>
          <cell r="B94" t="str">
            <v xml:space="preserve"> Other interest income on receivables from associated companies</v>
          </cell>
        </row>
        <row r="95">
          <cell r="A95" t="str">
            <v>P52000</v>
          </cell>
          <cell r="B95" t="str">
            <v xml:space="preserve"> Other interest income from short-term investments</v>
          </cell>
        </row>
        <row r="96">
          <cell r="A96" t="str">
            <v>P52500</v>
          </cell>
          <cell r="B96" t="str">
            <v xml:space="preserve"> Realized exchange gains</v>
          </cell>
        </row>
        <row r="97">
          <cell r="A97" t="str">
            <v>P52510</v>
          </cell>
          <cell r="B97" t="str">
            <v xml:space="preserve"> Unrealized exchange gains</v>
          </cell>
        </row>
        <row r="98">
          <cell r="A98" t="str">
            <v>P52700</v>
          </cell>
          <cell r="B98" t="str">
            <v xml:space="preserve"> Other financing income</v>
          </cell>
        </row>
        <row r="99">
          <cell r="A99" t="str">
            <v>P527XX</v>
          </cell>
          <cell r="B99" t="str">
            <v>Other interest and financial income total</v>
          </cell>
        </row>
        <row r="100">
          <cell r="B100" t="str">
            <v>Reductions in value from other inv. held as non-current assets</v>
          </cell>
        </row>
        <row r="101">
          <cell r="A101" t="str">
            <v>P53000</v>
          </cell>
          <cell r="B101" t="str">
            <v xml:space="preserve"> Reductions in value from long-term investments</v>
          </cell>
        </row>
        <row r="102">
          <cell r="A102" t="str">
            <v>P53088</v>
          </cell>
          <cell r="B102" t="str">
            <v xml:space="preserve"> Reductions in value from intragroup investments</v>
          </cell>
        </row>
        <row r="103">
          <cell r="A103" t="str">
            <v>P53100</v>
          </cell>
          <cell r="B103" t="str">
            <v xml:space="preserve"> Reductions in value from current financial assets</v>
          </cell>
        </row>
        <row r="104">
          <cell r="A104" t="str">
            <v>P53XXX</v>
          </cell>
          <cell r="B104" t="str">
            <v>Reductions in value from other inv. held as non-current assets total</v>
          </cell>
        </row>
        <row r="105">
          <cell r="B105" t="str">
            <v>Interest and other financial expenses</v>
          </cell>
        </row>
        <row r="106">
          <cell r="A106" t="str">
            <v>P5507A</v>
          </cell>
          <cell r="B106" t="str">
            <v xml:space="preserve"> Intragroup int. and other fin.expenses, autom. co-comp. rec.</v>
          </cell>
        </row>
        <row r="107">
          <cell r="A107" t="str">
            <v>P55088</v>
          </cell>
          <cell r="B107" t="str">
            <v xml:space="preserve"> Intragroup interest and other fin.expenses</v>
          </cell>
        </row>
        <row r="108">
          <cell r="A108" t="str">
            <v>P55099</v>
          </cell>
          <cell r="B108" t="str">
            <v>Company internal interest and other fin.expenses</v>
          </cell>
        </row>
        <row r="109">
          <cell r="A109" t="str">
            <v>P55000</v>
          </cell>
          <cell r="B109" t="str">
            <v xml:space="preserve"> Interest expenses to other companies</v>
          </cell>
        </row>
        <row r="110">
          <cell r="A110" t="str">
            <v>P56000</v>
          </cell>
          <cell r="B110" t="str">
            <v xml:space="preserve"> Realized exchange losses</v>
          </cell>
        </row>
        <row r="111">
          <cell r="A111" t="str">
            <v>P56010</v>
          </cell>
          <cell r="B111" t="str">
            <v xml:space="preserve"> Unrealized exchange losses</v>
          </cell>
        </row>
        <row r="112">
          <cell r="A112" t="str">
            <v>P57000</v>
          </cell>
          <cell r="B112" t="str">
            <v xml:space="preserve"> Other financial expenses</v>
          </cell>
        </row>
        <row r="113">
          <cell r="A113" t="str">
            <v>P581XX</v>
          </cell>
          <cell r="B113" t="str">
            <v>Realized exchange differences</v>
          </cell>
        </row>
        <row r="114">
          <cell r="A114" t="str">
            <v>P570XX</v>
          </cell>
          <cell r="B114" t="str">
            <v>Interest and other financial expenses total</v>
          </cell>
        </row>
        <row r="115">
          <cell r="A115" t="str">
            <v>P5XXXX</v>
          </cell>
          <cell r="B115" t="str">
            <v>Financing income and expenses total</v>
          </cell>
        </row>
        <row r="116">
          <cell r="A116" t="str">
            <v>P59999</v>
          </cell>
          <cell r="B116" t="str">
            <v>PROFIT BEFORE EXTRAORDINARY ITEMS</v>
          </cell>
        </row>
        <row r="117">
          <cell r="B117" t="str">
            <v>Extraordinary items</v>
          </cell>
        </row>
        <row r="118">
          <cell r="A118" t="str">
            <v>P70088</v>
          </cell>
          <cell r="B118" t="str">
            <v xml:space="preserve"> Intragroup extraordinary income</v>
          </cell>
        </row>
        <row r="119">
          <cell r="A119" t="str">
            <v>P70000</v>
          </cell>
          <cell r="B119" t="str">
            <v xml:space="preserve"> Other extraordinary income</v>
          </cell>
        </row>
        <row r="120">
          <cell r="A120" t="str">
            <v>P70XXX</v>
          </cell>
          <cell r="B120" t="str">
            <v>Extraordinary income total</v>
          </cell>
        </row>
        <row r="121">
          <cell r="A121" t="str">
            <v>P75088</v>
          </cell>
          <cell r="B121" t="str">
            <v xml:space="preserve"> Intragroup extraordinary expenses</v>
          </cell>
        </row>
        <row r="122">
          <cell r="A122" t="str">
            <v>P75099</v>
          </cell>
          <cell r="B122" t="str">
            <v>Company internal extraordinary expenses</v>
          </cell>
        </row>
        <row r="123">
          <cell r="A123" t="str">
            <v>P75000</v>
          </cell>
          <cell r="B123" t="str">
            <v xml:space="preserve"> Other extraordinary expenses</v>
          </cell>
        </row>
        <row r="124">
          <cell r="A124" t="str">
            <v>P75XXX</v>
          </cell>
          <cell r="B124" t="str">
            <v>Extraordinary expenses total</v>
          </cell>
        </row>
        <row r="125">
          <cell r="A125" t="str">
            <v>P750XX</v>
          </cell>
          <cell r="B125" t="str">
            <v>Extraordinary items total</v>
          </cell>
        </row>
        <row r="126">
          <cell r="A126" t="str">
            <v>P79999</v>
          </cell>
          <cell r="B126" t="str">
            <v>PROFIT BEFORE APPROPRIATIONS AND TAXES</v>
          </cell>
        </row>
        <row r="127">
          <cell r="B127" t="str">
            <v>APPROPRIATIONS</v>
          </cell>
        </row>
        <row r="128">
          <cell r="A128" t="str">
            <v>P80000</v>
          </cell>
          <cell r="B128" t="str">
            <v xml:space="preserve"> Change in depreciation difference</v>
          </cell>
        </row>
        <row r="129">
          <cell r="A129" t="str">
            <v>P81000</v>
          </cell>
          <cell r="B129" t="str">
            <v xml:space="preserve"> Change in other reserves</v>
          </cell>
        </row>
        <row r="130">
          <cell r="A130" t="str">
            <v>P82000</v>
          </cell>
          <cell r="B130" t="str">
            <v>Appropriations total</v>
          </cell>
        </row>
        <row r="131">
          <cell r="B131" t="str">
            <v>Income taxes</v>
          </cell>
        </row>
        <row r="132">
          <cell r="A132" t="str">
            <v>P85000</v>
          </cell>
          <cell r="B132" t="str">
            <v xml:space="preserve"> Taxes for the year</v>
          </cell>
        </row>
        <row r="133">
          <cell r="A133" t="str">
            <v>P85500</v>
          </cell>
          <cell r="B133" t="str">
            <v xml:space="preserve"> Taxes from previous years</v>
          </cell>
        </row>
        <row r="134">
          <cell r="A134" t="str">
            <v>P85800</v>
          </cell>
          <cell r="B134" t="str">
            <v xml:space="preserve"> Change in deferred tax</v>
          </cell>
        </row>
        <row r="135">
          <cell r="A135" t="str">
            <v>P858XX</v>
          </cell>
          <cell r="B135" t="str">
            <v>Income tax total</v>
          </cell>
        </row>
        <row r="136">
          <cell r="A136" t="str">
            <v>P86XXX</v>
          </cell>
          <cell r="B136" t="str">
            <v>PROFIT BEFORE MINORITY INTEREST</v>
          </cell>
        </row>
        <row r="137">
          <cell r="A137" t="str">
            <v>P90000</v>
          </cell>
          <cell r="B137" t="str">
            <v xml:space="preserve"> Minority interest of profit</v>
          </cell>
        </row>
        <row r="138">
          <cell r="A138" t="str">
            <v>P99999</v>
          </cell>
          <cell r="B138" t="str">
            <v>GROUP PROFIT FOR THE FINANCIAL YEAR</v>
          </cell>
        </row>
        <row r="140">
          <cell r="A140" t="str">
            <v xml:space="preserve"> </v>
          </cell>
          <cell r="B140" t="str">
            <v>ASSETS</v>
          </cell>
        </row>
        <row r="141">
          <cell r="A141" t="str">
            <v xml:space="preserve"> </v>
          </cell>
          <cell r="B141" t="str">
            <v>NON-CURRENT ASSETS</v>
          </cell>
        </row>
        <row r="142">
          <cell r="A142" t="str">
            <v xml:space="preserve"> </v>
          </cell>
          <cell r="B142" t="str">
            <v>Intangible assets</v>
          </cell>
        </row>
        <row r="143">
          <cell r="A143" t="str">
            <v>A22000</v>
          </cell>
          <cell r="B143" t="str">
            <v xml:space="preserve"> Formation expenses</v>
          </cell>
        </row>
        <row r="144">
          <cell r="A144" t="str">
            <v>A22200</v>
          </cell>
          <cell r="B144" t="str">
            <v xml:space="preserve"> Research and development expenses</v>
          </cell>
        </row>
        <row r="145">
          <cell r="A145" t="str">
            <v>A22400</v>
          </cell>
          <cell r="B145" t="str">
            <v xml:space="preserve"> Intangible rights</v>
          </cell>
        </row>
        <row r="146">
          <cell r="A146" t="str">
            <v>A22600</v>
          </cell>
          <cell r="B146" t="str">
            <v xml:space="preserve"> Goodwill</v>
          </cell>
        </row>
        <row r="147">
          <cell r="A147" t="str">
            <v>A22800</v>
          </cell>
          <cell r="B147" t="str">
            <v xml:space="preserve"> Other capitalised long-term expenses </v>
          </cell>
        </row>
        <row r="148">
          <cell r="A148" t="str">
            <v>A22900</v>
          </cell>
          <cell r="B148" t="str">
            <v xml:space="preserve"> Advance payments</v>
          </cell>
        </row>
        <row r="149">
          <cell r="A149" t="str">
            <v>A22XXX</v>
          </cell>
          <cell r="B149" t="str">
            <v xml:space="preserve"> Intangible assets total</v>
          </cell>
        </row>
        <row r="150">
          <cell r="A150" t="str">
            <v xml:space="preserve"> </v>
          </cell>
          <cell r="B150" t="str">
            <v>Tangible assets</v>
          </cell>
        </row>
        <row r="151">
          <cell r="A151" t="str">
            <v>A24000</v>
          </cell>
          <cell r="B151" t="str">
            <v xml:space="preserve"> Land and waters</v>
          </cell>
        </row>
        <row r="152">
          <cell r="A152" t="str">
            <v>A24200</v>
          </cell>
          <cell r="B152" t="str">
            <v xml:space="preserve"> Buildings and structures</v>
          </cell>
        </row>
        <row r="153">
          <cell r="A153" t="str">
            <v>A24400</v>
          </cell>
          <cell r="B153" t="str">
            <v xml:space="preserve"> Plant and machinery</v>
          </cell>
        </row>
        <row r="154">
          <cell r="A154" t="str">
            <v>A24600</v>
          </cell>
          <cell r="B154" t="str">
            <v xml:space="preserve"> Other fixtures and fittings, tools and equipment</v>
          </cell>
        </row>
        <row r="155">
          <cell r="A155" t="str">
            <v>A24800</v>
          </cell>
          <cell r="B155" t="str">
            <v xml:space="preserve"> Advance payments and construction in progress</v>
          </cell>
        </row>
        <row r="156">
          <cell r="A156" t="str">
            <v>A24XXX</v>
          </cell>
          <cell r="B156" t="str">
            <v xml:space="preserve"> Tangible assets total</v>
          </cell>
        </row>
        <row r="157">
          <cell r="A157" t="str">
            <v xml:space="preserve"> </v>
          </cell>
          <cell r="B157" t="str">
            <v xml:space="preserve">Other long-term investments </v>
          </cell>
        </row>
        <row r="158">
          <cell r="A158" t="str">
            <v>A26088</v>
          </cell>
          <cell r="B158" t="str">
            <v xml:space="preserve"> Shares in Group companies</v>
          </cell>
        </row>
        <row r="159">
          <cell r="A159" t="str">
            <v>A26099</v>
          </cell>
          <cell r="B159" t="str">
            <v>Company internal unit "shares"</v>
          </cell>
        </row>
        <row r="160">
          <cell r="A160" t="str">
            <v>A26000</v>
          </cell>
          <cell r="B160" t="str">
            <v xml:space="preserve"> Shares in Group companies, not consolidated</v>
          </cell>
        </row>
        <row r="161">
          <cell r="A161" t="str">
            <v>A26288</v>
          </cell>
          <cell r="B161" t="str">
            <v xml:space="preserve"> Non-intererest bearing amounts owed by Group companies</v>
          </cell>
        </row>
        <row r="162">
          <cell r="A162" t="str">
            <v>A26XXX</v>
          </cell>
          <cell r="B162" t="str">
            <v>Long-term amounts owed by Group companies total</v>
          </cell>
        </row>
        <row r="163">
          <cell r="A163" t="str">
            <v>A27000</v>
          </cell>
          <cell r="B163" t="str">
            <v xml:space="preserve"> Shares in associated companies</v>
          </cell>
        </row>
        <row r="164">
          <cell r="A164" t="str">
            <v>A27400</v>
          </cell>
          <cell r="B164" t="str">
            <v xml:space="preserve"> Non-interest bearing amounts owed by associated companies</v>
          </cell>
        </row>
        <row r="165">
          <cell r="A165" t="str">
            <v>A27XXX</v>
          </cell>
          <cell r="B165" t="str">
            <v>Long-term amounts owed by associated companies total</v>
          </cell>
        </row>
        <row r="166">
          <cell r="A166" t="str">
            <v>A28000</v>
          </cell>
          <cell r="B166" t="str">
            <v xml:space="preserve"> Other shares</v>
          </cell>
        </row>
        <row r="167">
          <cell r="A167" t="str">
            <v>A28710</v>
          </cell>
          <cell r="B167" t="str">
            <v xml:space="preserve"> Pension liability (not in expenses)</v>
          </cell>
        </row>
        <row r="168">
          <cell r="A168" t="str">
            <v>A28800</v>
          </cell>
          <cell r="B168" t="str">
            <v xml:space="preserve"> Other long-term non-interest bearing investments</v>
          </cell>
        </row>
        <row r="169">
          <cell r="A169" t="str">
            <v>A29500</v>
          </cell>
          <cell r="B169" t="str">
            <v xml:space="preserve"> Own shares</v>
          </cell>
        </row>
        <row r="170">
          <cell r="A170" t="str">
            <v>A28XXX</v>
          </cell>
          <cell r="B170" t="str">
            <v xml:space="preserve"> Other long-term investments total</v>
          </cell>
        </row>
        <row r="171">
          <cell r="A171" t="str">
            <v>A30XXX</v>
          </cell>
          <cell r="B171" t="str">
            <v xml:space="preserve"> NON-CURRENT ASSETS TOTAL</v>
          </cell>
        </row>
        <row r="172">
          <cell r="A172" t="str">
            <v xml:space="preserve"> </v>
          </cell>
          <cell r="B172" t="str">
            <v xml:space="preserve"> CURRENT ASSETS</v>
          </cell>
        </row>
        <row r="173">
          <cell r="A173" t="str">
            <v xml:space="preserve"> </v>
          </cell>
          <cell r="B173" t="str">
            <v xml:space="preserve"> Stocks (Inventories)</v>
          </cell>
        </row>
        <row r="174">
          <cell r="A174" t="str">
            <v>A50100</v>
          </cell>
          <cell r="B174" t="str">
            <v xml:space="preserve"> Raw materials and consumables</v>
          </cell>
        </row>
        <row r="175">
          <cell r="A175" t="str">
            <v>A51088</v>
          </cell>
          <cell r="B175" t="str">
            <v xml:space="preserve"> Raw materials and consumables from other Group comp.</v>
          </cell>
        </row>
        <row r="176">
          <cell r="A176" t="str">
            <v>A51080</v>
          </cell>
          <cell r="B176" t="str">
            <v>Group internal goods in transit</v>
          </cell>
        </row>
        <row r="177">
          <cell r="A177" t="str">
            <v>A51000</v>
          </cell>
          <cell r="B177" t="str">
            <v xml:space="preserve"> Other finished goods,work in progress and goods for resale</v>
          </cell>
        </row>
        <row r="178">
          <cell r="A178" t="str">
            <v>A52000</v>
          </cell>
          <cell r="B178" t="str">
            <v xml:space="preserve"> Other stocks</v>
          </cell>
        </row>
        <row r="179">
          <cell r="A179" t="str">
            <v>A53900</v>
          </cell>
          <cell r="B179" t="str">
            <v xml:space="preserve"> Advance payments</v>
          </cell>
        </row>
        <row r="180">
          <cell r="A180" t="str">
            <v>A54XXX</v>
          </cell>
          <cell r="B180" t="str">
            <v xml:space="preserve"> Stocks total</v>
          </cell>
        </row>
        <row r="181">
          <cell r="A181" t="str">
            <v xml:space="preserve"> </v>
          </cell>
          <cell r="B181" t="str">
            <v>Debtors (receivables)</v>
          </cell>
        </row>
        <row r="182">
          <cell r="B182" t="str">
            <v>Long-term debtors</v>
          </cell>
        </row>
        <row r="183">
          <cell r="A183" t="str">
            <v>A26388</v>
          </cell>
          <cell r="B183" t="str">
            <v xml:space="preserve"> Interest bearing long-term amounts owed by Group companies</v>
          </cell>
        </row>
        <row r="184">
          <cell r="A184" t="str">
            <v>A26399</v>
          </cell>
          <cell r="B184" t="str">
            <v>Company internal long-term receivables</v>
          </cell>
        </row>
        <row r="185">
          <cell r="A185" t="str">
            <v>A27200</v>
          </cell>
          <cell r="B185" t="str">
            <v xml:space="preserve"> Interest bearing long-term amounts owed by associated companies</v>
          </cell>
        </row>
        <row r="186">
          <cell r="A186" t="str">
            <v>A28200</v>
          </cell>
          <cell r="B186" t="str">
            <v xml:space="preserve"> Other long-term interest bearing debtors</v>
          </cell>
        </row>
        <row r="187">
          <cell r="A187" t="str">
            <v>A28700</v>
          </cell>
          <cell r="B187" t="str">
            <v xml:space="preserve"> Pension liability debtors</v>
          </cell>
        </row>
        <row r="188">
          <cell r="A188" t="str">
            <v>A28410</v>
          </cell>
          <cell r="B188" t="str">
            <v xml:space="preserve"> Deferred tax receivable</v>
          </cell>
        </row>
        <row r="189">
          <cell r="A189" t="str">
            <v>A28400</v>
          </cell>
          <cell r="B189" t="str">
            <v xml:space="preserve"> Other long-term non-interest bearing debtors</v>
          </cell>
        </row>
        <row r="190">
          <cell r="A190" t="str">
            <v>A270XX</v>
          </cell>
          <cell r="B190" t="str">
            <v xml:space="preserve"> Long-term debtors total</v>
          </cell>
        </row>
        <row r="191">
          <cell r="B191" t="str">
            <v>Short-term debtors</v>
          </cell>
        </row>
        <row r="192">
          <cell r="A192" t="str">
            <v>A54000</v>
          </cell>
          <cell r="B192" t="str">
            <v xml:space="preserve"> Group external trade debtors</v>
          </cell>
        </row>
        <row r="193">
          <cell r="A193" t="str">
            <v>A54010</v>
          </cell>
          <cell r="B193" t="str">
            <v xml:space="preserve">  Bills of receivable</v>
          </cell>
        </row>
        <row r="194">
          <cell r="B194" t="str">
            <v xml:space="preserve"> Amounts owed by Group companies</v>
          </cell>
        </row>
        <row r="195">
          <cell r="A195" t="str">
            <v>A5407A</v>
          </cell>
          <cell r="B195" t="str">
            <v xml:space="preserve"> Intragroup trade debtors, autom. co-comp. record.</v>
          </cell>
        </row>
        <row r="196">
          <cell r="A196" t="str">
            <v>A54088</v>
          </cell>
          <cell r="B196" t="str">
            <v xml:space="preserve"> Intragroup trade debtors</v>
          </cell>
        </row>
        <row r="197">
          <cell r="A197" t="str">
            <v>A54099</v>
          </cell>
          <cell r="B197" t="str">
            <v>Company internal trade dbtors</v>
          </cell>
        </row>
        <row r="198">
          <cell r="A198" t="str">
            <v>A54199</v>
          </cell>
          <cell r="B198" t="str">
            <v>Company internal other debtors</v>
          </cell>
        </row>
        <row r="199">
          <cell r="A199" t="str">
            <v>A54288</v>
          </cell>
          <cell r="B199" t="str">
            <v xml:space="preserve"> Other intragroup interest bearing debtors</v>
          </cell>
        </row>
        <row r="200">
          <cell r="A200" t="str">
            <v>A54488</v>
          </cell>
          <cell r="B200" t="str">
            <v xml:space="preserve"> Other intragroup non-interest bearing debtors</v>
          </cell>
        </row>
        <row r="201">
          <cell r="A201" t="str">
            <v>A31400</v>
          </cell>
          <cell r="B201" t="str">
            <v xml:space="preserve"> Group external trade debtors total</v>
          </cell>
        </row>
        <row r="202">
          <cell r="A202" t="str">
            <v>A540XX</v>
          </cell>
          <cell r="B202" t="str">
            <v>Amounts owed by Group companies total</v>
          </cell>
        </row>
        <row r="203">
          <cell r="B203" t="str">
            <v xml:space="preserve">Amounts owed by associated companies </v>
          </cell>
        </row>
        <row r="204">
          <cell r="A204" t="str">
            <v>A54510</v>
          </cell>
          <cell r="B204" t="str">
            <v xml:space="preserve"> Trade debtors from associated companies</v>
          </cell>
        </row>
        <row r="205">
          <cell r="A205" t="str">
            <v>A54520</v>
          </cell>
          <cell r="B205" t="str">
            <v xml:space="preserve"> Other interest bearing amounts owed by associated companies</v>
          </cell>
        </row>
        <row r="206">
          <cell r="A206" t="str">
            <v>A54530</v>
          </cell>
          <cell r="B206" t="str">
            <v xml:space="preserve"> Other non-interest bearing amounts owed by associated companies</v>
          </cell>
        </row>
        <row r="207">
          <cell r="A207" t="str">
            <v>A545XX</v>
          </cell>
          <cell r="B207" t="str">
            <v>Amounts owed by associated companies total</v>
          </cell>
        </row>
        <row r="208">
          <cell r="A208" t="str">
            <v>A54600</v>
          </cell>
          <cell r="B208" t="str">
            <v xml:space="preserve"> Other interest bearing debtors</v>
          </cell>
        </row>
        <row r="209">
          <cell r="A209" t="str">
            <v>A54700</v>
          </cell>
          <cell r="B209" t="str">
            <v xml:space="preserve"> Other non-interest bearing debtors</v>
          </cell>
        </row>
        <row r="210">
          <cell r="A210" t="str">
            <v>A54710</v>
          </cell>
          <cell r="B210" t="str">
            <v xml:space="preserve"> Unpaid (income)taxes receivable</v>
          </cell>
        </row>
        <row r="211">
          <cell r="A211" t="str">
            <v>A54720</v>
          </cell>
          <cell r="B211" t="str">
            <v xml:space="preserve"> Unpaid interests (receivable)</v>
          </cell>
        </row>
        <row r="212">
          <cell r="A212" t="str">
            <v>A54688</v>
          </cell>
          <cell r="B212" t="str">
            <v xml:space="preserve"> Intra Group Interest receivables</v>
          </cell>
        </row>
        <row r="213">
          <cell r="A213" t="str">
            <v>A54788</v>
          </cell>
          <cell r="B213" t="str">
            <v xml:space="preserve"> Unpaid group contributions (receivables)</v>
          </cell>
        </row>
        <row r="214">
          <cell r="A214" t="str">
            <v>A54888</v>
          </cell>
          <cell r="B214" t="str">
            <v xml:space="preserve"> Outstanding  intra group FX forwards  (receivables)</v>
          </cell>
        </row>
        <row r="215">
          <cell r="A215" t="str">
            <v>A54800</v>
          </cell>
          <cell r="B215" t="str">
            <v xml:space="preserve"> Subscribed capital not paid (share issue)</v>
          </cell>
        </row>
        <row r="216">
          <cell r="A216" t="str">
            <v>A54900</v>
          </cell>
          <cell r="B216" t="str">
            <v xml:space="preserve"> Prepayments and accrued income</v>
          </cell>
        </row>
        <row r="217">
          <cell r="A217" t="str">
            <v>A55XXX</v>
          </cell>
          <cell r="B217" t="str">
            <v>Debtors total</v>
          </cell>
        </row>
        <row r="218">
          <cell r="B218" t="str">
            <v>Short-term investments</v>
          </cell>
        </row>
        <row r="219">
          <cell r="A219" t="str">
            <v>A56088</v>
          </cell>
          <cell r="B219" t="str">
            <v xml:space="preserve"> Shares in Group companies</v>
          </cell>
        </row>
        <row r="220">
          <cell r="A220" t="str">
            <v>A56000</v>
          </cell>
          <cell r="B220" t="str">
            <v xml:space="preserve"> Own shares</v>
          </cell>
        </row>
        <row r="221">
          <cell r="A221" t="str">
            <v>A56100</v>
          </cell>
          <cell r="B221" t="str">
            <v xml:space="preserve"> Other shares</v>
          </cell>
        </row>
        <row r="222">
          <cell r="A222" t="str">
            <v>A56500</v>
          </cell>
          <cell r="B222" t="str">
            <v xml:space="preserve"> Other short-term investments</v>
          </cell>
        </row>
        <row r="223">
          <cell r="A223" t="str">
            <v>A56XXX</v>
          </cell>
          <cell r="B223" t="str">
            <v>Short-term investments total</v>
          </cell>
        </row>
        <row r="224">
          <cell r="A224" t="str">
            <v>A56700</v>
          </cell>
          <cell r="B224" t="str">
            <v xml:space="preserve"> Cash in hand and in banks</v>
          </cell>
        </row>
        <row r="225">
          <cell r="A225" t="str">
            <v>A56780</v>
          </cell>
          <cell r="B225" t="str">
            <v xml:space="preserve"> RR Group bank accounts (positive balances)</v>
          </cell>
        </row>
        <row r="226">
          <cell r="A226" t="str">
            <v>A56788</v>
          </cell>
          <cell r="B226" t="str">
            <v xml:space="preserve"> RR Group bank accounts neg. balance (per company)</v>
          </cell>
        </row>
        <row r="227">
          <cell r="A227" t="str">
            <v>A6XXXX</v>
          </cell>
          <cell r="B227" t="str">
            <v>Short- term investments, cash in hand and in banks total</v>
          </cell>
        </row>
        <row r="228">
          <cell r="A228" t="str">
            <v>A70XXX</v>
          </cell>
          <cell r="B228" t="str">
            <v>CURRENT ASSETS TOTAL</v>
          </cell>
        </row>
        <row r="229">
          <cell r="A229" t="str">
            <v>A71XXX</v>
          </cell>
          <cell r="B229" t="str">
            <v>ASSETS TOTAL</v>
          </cell>
        </row>
        <row r="232">
          <cell r="A232" t="str">
            <v xml:space="preserve"> </v>
          </cell>
          <cell r="B232" t="str">
            <v>LIABILITIES</v>
          </cell>
        </row>
        <row r="233">
          <cell r="A233" t="str">
            <v xml:space="preserve"> </v>
          </cell>
          <cell r="B233" t="str">
            <v>CAPITAL AND RESERVES</v>
          </cell>
        </row>
        <row r="234">
          <cell r="A234" t="str">
            <v>L21000</v>
          </cell>
          <cell r="B234" t="str">
            <v xml:space="preserve"> Share capital</v>
          </cell>
        </row>
        <row r="235">
          <cell r="A235" t="str">
            <v>L21100</v>
          </cell>
          <cell r="B235" t="str">
            <v xml:space="preserve"> Unregistered share capital</v>
          </cell>
        </row>
        <row r="236">
          <cell r="A236" t="str">
            <v>L21400</v>
          </cell>
          <cell r="B236" t="str">
            <v xml:space="preserve"> Share premium account</v>
          </cell>
        </row>
        <row r="237">
          <cell r="A237" t="str">
            <v>L21600</v>
          </cell>
          <cell r="B237" t="str">
            <v xml:space="preserve"> Revaluation reserve</v>
          </cell>
        </row>
        <row r="238">
          <cell r="B238" t="str">
            <v>Other reserves</v>
          </cell>
        </row>
        <row r="239">
          <cell r="A239" t="str">
            <v>L22000</v>
          </cell>
          <cell r="B239" t="str">
            <v xml:space="preserve"> Reserve for own shares</v>
          </cell>
        </row>
        <row r="240">
          <cell r="A240" t="str">
            <v>L22100</v>
          </cell>
          <cell r="B240" t="str">
            <v xml:space="preserve"> Transferred from optional res.and depr.diff.</v>
          </cell>
        </row>
        <row r="241">
          <cell r="A241" t="str">
            <v>L22300</v>
          </cell>
          <cell r="B241" t="str">
            <v xml:space="preserve"> Other reserves</v>
          </cell>
        </row>
        <row r="242">
          <cell r="A242" t="str">
            <v>L22399</v>
          </cell>
          <cell r="B242" t="str">
            <v>Company internal restricted capital</v>
          </cell>
        </row>
        <row r="243">
          <cell r="A243" t="str">
            <v>L22500</v>
          </cell>
          <cell r="B243" t="str">
            <v xml:space="preserve"> Translation adjustment in restricted capital</v>
          </cell>
        </row>
        <row r="244">
          <cell r="B244" t="str">
            <v>Other reserves total</v>
          </cell>
        </row>
        <row r="245">
          <cell r="A245" t="str">
            <v>L22800</v>
          </cell>
          <cell r="B245" t="str">
            <v xml:space="preserve"> Retained earnings</v>
          </cell>
        </row>
        <row r="246">
          <cell r="A246" t="str">
            <v>L22888</v>
          </cell>
          <cell r="B246" t="str">
            <v xml:space="preserve"> Group internal retained earnings</v>
          </cell>
        </row>
        <row r="247">
          <cell r="A247" t="str">
            <v>L22805</v>
          </cell>
          <cell r="B247" t="str">
            <v xml:space="preserve">  Other non-restricted equity</v>
          </cell>
        </row>
        <row r="248">
          <cell r="A248" t="str">
            <v>L22810</v>
          </cell>
          <cell r="B248" t="str">
            <v xml:space="preserve"> Translation adjustment in non-restricted res.at acquis.date</v>
          </cell>
        </row>
        <row r="249">
          <cell r="A249" t="str">
            <v>L22899</v>
          </cell>
          <cell r="B249" t="str">
            <v>Company internal dividends</v>
          </cell>
        </row>
        <row r="250">
          <cell r="A250" t="str">
            <v>L22820</v>
          </cell>
          <cell r="B250" t="str">
            <v xml:space="preserve"> Translation difference in profits brought forward</v>
          </cell>
        </row>
        <row r="251">
          <cell r="A251" t="str">
            <v>L22825</v>
          </cell>
          <cell r="B251" t="str">
            <v xml:space="preserve"> Equity hedging curr.differences</v>
          </cell>
        </row>
        <row r="252">
          <cell r="A252" t="str">
            <v>L22830</v>
          </cell>
          <cell r="B252" t="str">
            <v xml:space="preserve"> Translation difference in profit for the financial year</v>
          </cell>
        </row>
        <row r="253">
          <cell r="A253" t="str">
            <v>L22840</v>
          </cell>
          <cell r="B253" t="str">
            <v xml:space="preserve"> Profit/loss for the financial year</v>
          </cell>
        </row>
        <row r="254">
          <cell r="A254" t="str">
            <v>L22999</v>
          </cell>
          <cell r="B254" t="str">
            <v>Company internal nonrestricted  capital</v>
          </cell>
        </row>
        <row r="255">
          <cell r="A255" t="str">
            <v>L2XXXX</v>
          </cell>
          <cell r="B255" t="str">
            <v>Capital and reserves total</v>
          </cell>
        </row>
        <row r="256">
          <cell r="A256" t="str">
            <v>L23000</v>
          </cell>
          <cell r="B256" t="str">
            <v xml:space="preserve"> MINORITY INTEREST</v>
          </cell>
        </row>
        <row r="257">
          <cell r="A257" t="str">
            <v>L23188</v>
          </cell>
          <cell r="B257" t="str">
            <v>SUBORDINATED LOANS</v>
          </cell>
        </row>
        <row r="258">
          <cell r="B258" t="str">
            <v>OPTIONAL UNTAXED RES. AND ACC. DEPR DIFF.</v>
          </cell>
        </row>
        <row r="259">
          <cell r="A259" t="str">
            <v>L24100</v>
          </cell>
          <cell r="B259" t="str">
            <v xml:space="preserve"> Accumulated depreciation difference</v>
          </cell>
        </row>
        <row r="260">
          <cell r="A260" t="str">
            <v>L24300</v>
          </cell>
          <cell r="B260" t="str">
            <v xml:space="preserve"> Other optional reserves</v>
          </cell>
        </row>
        <row r="261">
          <cell r="A261" t="str">
            <v>L24XXX</v>
          </cell>
          <cell r="B261" t="str">
            <v>Optional untaxed res. and acc. depr. difference total</v>
          </cell>
        </row>
        <row r="262">
          <cell r="B262" t="str">
            <v>CAPITAL, RESERVES AND MINORITY INTER. TOTAL</v>
          </cell>
        </row>
        <row r="263">
          <cell r="B263" t="str">
            <v>OBLIGATORY PROVISIONS</v>
          </cell>
        </row>
        <row r="264">
          <cell r="A264" t="str">
            <v>L41000</v>
          </cell>
          <cell r="B264" t="str">
            <v xml:space="preserve"> Provisions for pensions</v>
          </cell>
        </row>
        <row r="265">
          <cell r="A265" t="str">
            <v>L41010</v>
          </cell>
          <cell r="B265" t="str">
            <v xml:space="preserve"> Uncovered pension liability (not in expenses)</v>
          </cell>
        </row>
        <row r="266">
          <cell r="A266" t="str">
            <v>L42000</v>
          </cell>
          <cell r="B266" t="str">
            <v xml:space="preserve"> Provisions for taxation</v>
          </cell>
        </row>
        <row r="267">
          <cell r="A267" t="str">
            <v>L43000</v>
          </cell>
          <cell r="B267" t="str">
            <v xml:space="preserve"> Other provisions</v>
          </cell>
        </row>
        <row r="268">
          <cell r="A268" t="str">
            <v>L43XXX</v>
          </cell>
          <cell r="B268" t="str">
            <v>Obligatory provisions total</v>
          </cell>
        </row>
        <row r="269">
          <cell r="A269" t="str">
            <v xml:space="preserve"> </v>
          </cell>
          <cell r="B269" t="str">
            <v>CREDITORS</v>
          </cell>
        </row>
        <row r="270">
          <cell r="A270" t="str">
            <v xml:space="preserve"> </v>
          </cell>
          <cell r="B270" t="str">
            <v>Non-current creditors</v>
          </cell>
        </row>
        <row r="271">
          <cell r="B271" t="str">
            <v>Interest bearing</v>
          </cell>
        </row>
        <row r="272">
          <cell r="A272" t="str">
            <v>L73100</v>
          </cell>
          <cell r="B272" t="str">
            <v xml:space="preserve">  Bonds and debenture loans</v>
          </cell>
        </row>
        <row r="273">
          <cell r="A273" t="str">
            <v>L73200</v>
          </cell>
          <cell r="B273" t="str">
            <v xml:space="preserve">  Convertible bonds</v>
          </cell>
        </row>
        <row r="274">
          <cell r="A274" t="str">
            <v>L73300</v>
          </cell>
          <cell r="B274" t="str">
            <v xml:space="preserve">  Loans from credit institutions</v>
          </cell>
        </row>
        <row r="275">
          <cell r="A275" t="str">
            <v>L73400</v>
          </cell>
          <cell r="B275" t="str">
            <v xml:space="preserve">  Interest bearing Pension loans</v>
          </cell>
        </row>
        <row r="276">
          <cell r="A276" t="str">
            <v>L73500</v>
          </cell>
          <cell r="B276" t="str">
            <v xml:space="preserve">  Bills of exchange payable</v>
          </cell>
        </row>
        <row r="277">
          <cell r="A277" t="str">
            <v>L73688</v>
          </cell>
          <cell r="B277" t="str">
            <v xml:space="preserve">  Long-term loans to Group companies</v>
          </cell>
        </row>
        <row r="278">
          <cell r="A278" t="str">
            <v>L73699</v>
          </cell>
          <cell r="B278" t="str">
            <v xml:space="preserve">Company internal long-term loans </v>
          </cell>
        </row>
        <row r="279">
          <cell r="A279" t="str">
            <v>L73800</v>
          </cell>
          <cell r="B279" t="str">
            <v xml:space="preserve">  Long-term loans to associated companies</v>
          </cell>
        </row>
        <row r="280">
          <cell r="A280" t="str">
            <v>L73900</v>
          </cell>
          <cell r="B280" t="str">
            <v xml:space="preserve">  Other long-term interest bearing loans</v>
          </cell>
        </row>
        <row r="281">
          <cell r="B281" t="str">
            <v>Interest bearing total</v>
          </cell>
        </row>
        <row r="282">
          <cell r="B282" t="str">
            <v xml:space="preserve">Non-interest bearing </v>
          </cell>
        </row>
        <row r="283">
          <cell r="A283" t="str">
            <v>L74000</v>
          </cell>
          <cell r="B283" t="str">
            <v xml:space="preserve"> Non-interest bearing pension loans</v>
          </cell>
        </row>
        <row r="284">
          <cell r="A284" t="str">
            <v>L74100</v>
          </cell>
          <cell r="B284" t="str">
            <v xml:space="preserve"> Deferred tax liability</v>
          </cell>
        </row>
        <row r="285">
          <cell r="A285" t="str">
            <v>L74110</v>
          </cell>
          <cell r="B285" t="str">
            <v xml:space="preserve"> Long-term advance payments</v>
          </cell>
        </row>
        <row r="286">
          <cell r="A286" t="str">
            <v>L74288</v>
          </cell>
          <cell r="B286" t="str">
            <v xml:space="preserve"> Other intragroup long-term non-interest bearing creditors</v>
          </cell>
        </row>
        <row r="287">
          <cell r="A287" t="str">
            <v>L74299</v>
          </cell>
          <cell r="B287" t="str">
            <v>Company internal long-term non-interest bearing creditors</v>
          </cell>
        </row>
        <row r="288">
          <cell r="A288" t="str">
            <v>L74600</v>
          </cell>
          <cell r="B288" t="str">
            <v xml:space="preserve"> Other long-term non-interest bearing creditors</v>
          </cell>
        </row>
        <row r="289">
          <cell r="A289" t="str">
            <v>L74700</v>
          </cell>
          <cell r="B289" t="str">
            <v xml:space="preserve"> Long-term non-int. bearing amounts owed to associated companies</v>
          </cell>
        </row>
        <row r="290">
          <cell r="B290" t="str">
            <v>Non-interest bearing total</v>
          </cell>
        </row>
        <row r="291">
          <cell r="B291" t="str">
            <v>Non-current creditors total</v>
          </cell>
        </row>
        <row r="292">
          <cell r="A292" t="str">
            <v xml:space="preserve"> </v>
          </cell>
          <cell r="B292" t="str">
            <v>Current creditors</v>
          </cell>
        </row>
        <row r="293">
          <cell r="B293" t="str">
            <v>Interest bearing</v>
          </cell>
        </row>
        <row r="294">
          <cell r="A294" t="str">
            <v>L76100</v>
          </cell>
          <cell r="B294" t="str">
            <v xml:space="preserve"> Loans from credit institutions</v>
          </cell>
        </row>
        <row r="295">
          <cell r="A295" t="str">
            <v>L76300</v>
          </cell>
          <cell r="B295" t="str">
            <v xml:space="preserve"> Short-term interest bearing pension loans</v>
          </cell>
        </row>
        <row r="296">
          <cell r="A296" t="str">
            <v>L76488</v>
          </cell>
          <cell r="B296" t="str">
            <v xml:space="preserve">  Short-term interest bearing amounts owed to Group companies</v>
          </cell>
        </row>
        <row r="297">
          <cell r="A297" t="str">
            <v>L76499</v>
          </cell>
          <cell r="B297" t="str">
            <v>Company internal short-term interest bearing loans</v>
          </cell>
        </row>
        <row r="298">
          <cell r="A298" t="str">
            <v>L76600</v>
          </cell>
          <cell r="B298" t="str">
            <v xml:space="preserve"> Short-term int. bearing amounts owed to associated companies </v>
          </cell>
        </row>
        <row r="299">
          <cell r="A299" t="str">
            <v>L76800</v>
          </cell>
          <cell r="B299" t="str">
            <v xml:space="preserve"> Bills of exchange payable</v>
          </cell>
        </row>
        <row r="300">
          <cell r="A300" t="str">
            <v>L76900</v>
          </cell>
          <cell r="B300" t="str">
            <v xml:space="preserve"> Other short-term interest bearing creditors</v>
          </cell>
        </row>
        <row r="301">
          <cell r="B301" t="str">
            <v>Interest bearing short-term creditors total</v>
          </cell>
        </row>
        <row r="302">
          <cell r="B302" t="str">
            <v>Non-interest bearing</v>
          </cell>
        </row>
        <row r="303">
          <cell r="A303" t="str">
            <v>L78000</v>
          </cell>
          <cell r="B303" t="str">
            <v xml:space="preserve"> Group external advance payments</v>
          </cell>
        </row>
        <row r="304">
          <cell r="A304" t="str">
            <v>L78010</v>
          </cell>
          <cell r="B304" t="str">
            <v xml:space="preserve"> Advance payments from associated companies</v>
          </cell>
        </row>
        <row r="305">
          <cell r="A305" t="str">
            <v>L78088</v>
          </cell>
          <cell r="B305" t="str">
            <v xml:space="preserve"> Advance payments from Group companies</v>
          </cell>
        </row>
        <row r="306">
          <cell r="A306" t="str">
            <v>L78100</v>
          </cell>
          <cell r="B306" t="str">
            <v xml:space="preserve"> Group external trade creditors </v>
          </cell>
        </row>
        <row r="307">
          <cell r="A307" t="str">
            <v>L7817A</v>
          </cell>
          <cell r="B307" t="str">
            <v xml:space="preserve"> Intragroup trade creditors, autom. recording</v>
          </cell>
        </row>
        <row r="308">
          <cell r="A308" t="str">
            <v>L78188</v>
          </cell>
          <cell r="B308" t="str">
            <v xml:space="preserve"> Intragroup trade creditors </v>
          </cell>
        </row>
        <row r="309">
          <cell r="A309" t="str">
            <v>L78199</v>
          </cell>
          <cell r="B309" t="str">
            <v xml:space="preserve">Company internal trade creditors </v>
          </cell>
        </row>
        <row r="310">
          <cell r="A310" t="str">
            <v>L78200</v>
          </cell>
          <cell r="B310" t="str">
            <v xml:space="preserve"> Trade creditors to associated companies</v>
          </cell>
        </row>
        <row r="311">
          <cell r="A311" t="str">
            <v>L78320</v>
          </cell>
          <cell r="B311" t="str">
            <v xml:space="preserve">  Unpaid interests (payable)</v>
          </cell>
        </row>
        <row r="312">
          <cell r="A312" t="str">
            <v>L78288</v>
          </cell>
          <cell r="B312" t="str">
            <v xml:space="preserve">  Inragroup unpaid  interests ( payables)</v>
          </cell>
        </row>
        <row r="313">
          <cell r="A313" t="str">
            <v>L78488</v>
          </cell>
          <cell r="B313" t="str">
            <v xml:space="preserve"> Outstanding intra group FX forwards ( payables)</v>
          </cell>
        </row>
        <row r="314">
          <cell r="A314" t="str">
            <v>L78388</v>
          </cell>
          <cell r="B314" t="str">
            <v xml:space="preserve"> Unpaid group contributions ( payables)</v>
          </cell>
        </row>
        <row r="315">
          <cell r="A315" t="str">
            <v>L78910</v>
          </cell>
          <cell r="B315" t="str">
            <v>Unpaid (income) taxes</v>
          </cell>
        </row>
        <row r="316">
          <cell r="A316" t="str">
            <v>L78300</v>
          </cell>
          <cell r="B316" t="str">
            <v xml:space="preserve"> Other accruals and deferred income</v>
          </cell>
        </row>
        <row r="317">
          <cell r="A317" t="str">
            <v>L78588</v>
          </cell>
          <cell r="B317" t="str">
            <v xml:space="preserve"> Other intragroup short-term non-interest bearing creditors</v>
          </cell>
        </row>
        <row r="318">
          <cell r="A318" t="str">
            <v>L78599</v>
          </cell>
          <cell r="B318" t="str">
            <v>Company internal short-term non-interest bearing creditors</v>
          </cell>
        </row>
        <row r="319">
          <cell r="A319" t="str">
            <v>L78700</v>
          </cell>
          <cell r="B319" t="str">
            <v xml:space="preserve"> Other short-term non-interest bearing amounts owed to associated companies</v>
          </cell>
        </row>
        <row r="320">
          <cell r="A320" t="str">
            <v>L78900</v>
          </cell>
          <cell r="B320" t="str">
            <v xml:space="preserve"> Other short-term non-interest bearing creditors (inc.tax,personell)</v>
          </cell>
        </row>
        <row r="321">
          <cell r="B321" t="str">
            <v>Non-interest short-term creditors total</v>
          </cell>
        </row>
        <row r="322">
          <cell r="B322" t="str">
            <v>Current creditors total</v>
          </cell>
        </row>
        <row r="323">
          <cell r="A323" t="str">
            <v>L80100</v>
          </cell>
          <cell r="B323" t="str">
            <v>CREDITORS TOTAL</v>
          </cell>
        </row>
        <row r="324">
          <cell r="B324" t="str">
            <v>CREDITORS AND PROVISIONS FOR LIABILITIES AND CHARGES TOTAL</v>
          </cell>
        </row>
        <row r="325">
          <cell r="A325" t="str">
            <v>L80200</v>
          </cell>
          <cell r="B325" t="str">
            <v>LIABILITIES TOTAL</v>
          </cell>
        </row>
        <row r="327">
          <cell r="A327" t="str">
            <v>L99999</v>
          </cell>
          <cell r="B327" t="str">
            <v>DIFFERENCE IN BALANCE SHEET</v>
          </cell>
        </row>
        <row r="328">
          <cell r="A328" t="str">
            <v>PLINV</v>
          </cell>
          <cell r="B328" t="str">
            <v>DIFF. IN CHANGE IN FINISHED PRODUCTS INV.</v>
          </cell>
        </row>
        <row r="330">
          <cell r="B330" t="str">
            <v>PERSONNEL</v>
          </cell>
        </row>
        <row r="332">
          <cell r="A332" t="str">
            <v>XH110</v>
          </cell>
          <cell r="B332" t="str">
            <v>Permanent  staff</v>
          </cell>
        </row>
        <row r="333">
          <cell r="A333" t="str">
            <v>XH120</v>
          </cell>
          <cell r="B333" t="str">
            <v>Permanent  workers</v>
          </cell>
        </row>
        <row r="334">
          <cell r="A334" t="str">
            <v>XH130</v>
          </cell>
          <cell r="B334" t="str">
            <v>Permanent personnel total</v>
          </cell>
        </row>
        <row r="336">
          <cell r="A336" t="str">
            <v>XH140</v>
          </cell>
          <cell r="B336" t="str">
            <v>Temporary  staff</v>
          </cell>
        </row>
        <row r="337">
          <cell r="A337" t="str">
            <v>XH150</v>
          </cell>
          <cell r="B337" t="str">
            <v>Temporary  workers</v>
          </cell>
        </row>
        <row r="338">
          <cell r="A338" t="str">
            <v>XH160</v>
          </cell>
          <cell r="B338" t="str">
            <v>Temporary  personnel total</v>
          </cell>
        </row>
        <row r="340">
          <cell r="A340" t="str">
            <v>XH180</v>
          </cell>
          <cell r="B340" t="str">
            <v>Own workers total</v>
          </cell>
        </row>
        <row r="341">
          <cell r="A341" t="str">
            <v>XH170</v>
          </cell>
          <cell r="B341" t="str">
            <v>Own staff total</v>
          </cell>
        </row>
        <row r="342">
          <cell r="A342" t="str">
            <v>XH190</v>
          </cell>
          <cell r="B342" t="str">
            <v>Payroll total</v>
          </cell>
        </row>
        <row r="344">
          <cell r="A344" t="str">
            <v>XH230</v>
          </cell>
          <cell r="B344" t="str">
            <v>Laid-off personnel</v>
          </cell>
        </row>
        <row r="345">
          <cell r="A345" t="str">
            <v>XH220</v>
          </cell>
          <cell r="B345" t="str">
            <v>Long absences</v>
          </cell>
        </row>
        <row r="346">
          <cell r="A346" t="str">
            <v>XH235</v>
          </cell>
          <cell r="B346" t="str">
            <v>Personnel  absent total</v>
          </cell>
        </row>
        <row r="348">
          <cell r="A348" t="str">
            <v>XH240</v>
          </cell>
          <cell r="B348" t="str">
            <v>Own active personnel</v>
          </cell>
        </row>
        <row r="350">
          <cell r="A350" t="str">
            <v>XH200</v>
          </cell>
          <cell r="B350" t="str">
            <v>Pers. required for revamping</v>
          </cell>
        </row>
        <row r="351">
          <cell r="A351" t="str">
            <v>XH203</v>
          </cell>
          <cell r="B351" t="str">
            <v>Pers. required for expansion</v>
          </cell>
        </row>
        <row r="352">
          <cell r="A352" t="str">
            <v>XH205</v>
          </cell>
          <cell r="B352" t="str">
            <v>External outside payroll</v>
          </cell>
        </row>
        <row r="354">
          <cell r="A354" t="str">
            <v>XH100</v>
          </cell>
          <cell r="B354" t="str">
            <v>Active personnel total</v>
          </cell>
        </row>
        <row r="355">
          <cell r="A355" t="str">
            <v>XH210</v>
          </cell>
          <cell r="B355" t="str">
            <v>Personnel total</v>
          </cell>
        </row>
        <row r="358">
          <cell r="B358" t="str">
            <v>INFORMATION FOR KEY FIGURES ETC.</v>
          </cell>
        </row>
        <row r="360">
          <cell r="A360" t="str">
            <v>X20000</v>
          </cell>
          <cell r="B360" t="str">
            <v>Invoicing total; V.A.T included</v>
          </cell>
        </row>
        <row r="361">
          <cell r="A361" t="str">
            <v>X20010</v>
          </cell>
          <cell r="B361" t="str">
            <v>Invoicing RR-Group internal; V.A.T included</v>
          </cell>
        </row>
        <row r="363">
          <cell r="A363" t="str">
            <v>XP110</v>
          </cell>
          <cell r="B363" t="str">
            <v>Steel production Raahe (1000 t)</v>
          </cell>
        </row>
        <row r="364">
          <cell r="A364" t="str">
            <v>XP115</v>
          </cell>
          <cell r="B364" t="str">
            <v>Division internal deliveries (1000 t)</v>
          </cell>
        </row>
        <row r="365">
          <cell r="A365" t="str">
            <v>XP100</v>
          </cell>
          <cell r="B365" t="str">
            <v>Prime production (1000 t)</v>
          </cell>
        </row>
        <row r="368">
          <cell r="B368" t="str">
            <v>INVESTMENTS</v>
          </cell>
        </row>
        <row r="369">
          <cell r="A369" t="str">
            <v>RF1000</v>
          </cell>
          <cell r="B369" t="str">
            <v>Intangible investments</v>
          </cell>
        </row>
        <row r="370">
          <cell r="A370" t="str">
            <v>RF1088</v>
          </cell>
          <cell r="B370" t="str">
            <v xml:space="preserve"> - Intragroup intang.investments(incl.on prev.row)</v>
          </cell>
        </row>
        <row r="371">
          <cell r="A371" t="str">
            <v>RF2000</v>
          </cell>
          <cell r="B371" t="str">
            <v>Tangible investments</v>
          </cell>
        </row>
        <row r="372">
          <cell r="A372" t="str">
            <v>RF2088</v>
          </cell>
          <cell r="B372" t="str">
            <v xml:space="preserve"> - Intragroup tang.investments(incl.on prev.row)</v>
          </cell>
        </row>
        <row r="373">
          <cell r="A373" t="str">
            <v>RF3000</v>
          </cell>
          <cell r="B373" t="str">
            <v>Investment in stocks and shares</v>
          </cell>
        </row>
        <row r="374">
          <cell r="A374" t="str">
            <v>RF3088</v>
          </cell>
          <cell r="B374" t="str">
            <v xml:space="preserve"> - Group intern.inv. in shares(incl. prev.row)</v>
          </cell>
        </row>
        <row r="375">
          <cell r="A375" t="str">
            <v>RF3990</v>
          </cell>
          <cell r="B375" t="str">
            <v>GROSS INVESTMENTS</v>
          </cell>
        </row>
        <row r="376">
          <cell r="A376" t="str">
            <v>RF3999</v>
          </cell>
          <cell r="B376" t="str">
            <v>RAUTARUUKKI GROUP EXTERNAL GROSS  INVEST.</v>
          </cell>
        </row>
        <row r="378">
          <cell r="B378" t="str">
            <v>FIXED ASSET SALES</v>
          </cell>
        </row>
        <row r="379">
          <cell r="A379" t="str">
            <v>RF5000</v>
          </cell>
          <cell r="B379" t="str">
            <v>Sales of intangible assets</v>
          </cell>
        </row>
        <row r="380">
          <cell r="A380" t="str">
            <v>RF5088</v>
          </cell>
          <cell r="B380" t="str">
            <v xml:space="preserve"> - Intragroup sales on intang.(incl.on prev.row)</v>
          </cell>
        </row>
        <row r="381">
          <cell r="A381" t="str">
            <v>RF6000</v>
          </cell>
          <cell r="B381" t="str">
            <v>Sales of tangible assets</v>
          </cell>
        </row>
        <row r="382">
          <cell r="A382" t="str">
            <v>RF6088</v>
          </cell>
          <cell r="B382" t="str">
            <v xml:space="preserve"> - Intragroup sales of tang.assets(incl.on prev.row)</v>
          </cell>
        </row>
        <row r="383">
          <cell r="A383" t="str">
            <v>RF7000</v>
          </cell>
          <cell r="B383" t="str">
            <v>Sales of stocks and shares</v>
          </cell>
        </row>
        <row r="384">
          <cell r="A384" t="str">
            <v>RF7088</v>
          </cell>
          <cell r="B384" t="str">
            <v xml:space="preserve"> - Intragroup sales of stocks and shares(incl.on prev.row)</v>
          </cell>
        </row>
        <row r="385">
          <cell r="A385" t="str">
            <v>RF7100</v>
          </cell>
          <cell r="B385" t="str">
            <v>FIXED ASSET SALES TOTAL</v>
          </cell>
        </row>
        <row r="386">
          <cell r="A386" t="str">
            <v>RF7200</v>
          </cell>
          <cell r="B386" t="str">
            <v>RAUTARUUKKI GROUP EXTERNAL  SALES OF FIXED ASSETS</v>
          </cell>
        </row>
        <row r="388">
          <cell r="A388" t="str">
            <v>RF8000</v>
          </cell>
          <cell r="B388" t="str">
            <v>PROFIT(+)OR LOSS(-)ON SALES OF FIXED ASSETS</v>
          </cell>
        </row>
        <row r="389">
          <cell r="A389" t="str">
            <v>RF8010</v>
          </cell>
          <cell r="B389" t="str">
            <v xml:space="preserve"> - From sales of external shares and other investments</v>
          </cell>
        </row>
        <row r="390">
          <cell r="A390" t="str">
            <v>RF8188</v>
          </cell>
          <cell r="B390" t="str">
            <v xml:space="preserve"> -Intragroup profits and loss of fixed assets</v>
          </cell>
        </row>
        <row r="391">
          <cell r="A391" t="str">
            <v>RF8110</v>
          </cell>
          <cell r="B391" t="str">
            <v>GROUP EXTERN.PROFIT/LOSS ON FIXED ASSETS</v>
          </cell>
        </row>
        <row r="393">
          <cell r="A393" t="str">
            <v>RF8555</v>
          </cell>
          <cell r="B393" t="str">
            <v>Unpaid investments , 1.1.</v>
          </cell>
        </row>
        <row r="394">
          <cell r="A394" t="str">
            <v>RF8557</v>
          </cell>
          <cell r="B394" t="str">
            <v>Unpaid investments, period end</v>
          </cell>
        </row>
        <row r="395">
          <cell r="A395" t="str">
            <v>RF8559</v>
          </cell>
          <cell r="B395" t="str">
            <v>Change in unpaid investemens</v>
          </cell>
        </row>
        <row r="396">
          <cell r="A396" t="str">
            <v>RF8200</v>
          </cell>
          <cell r="B396" t="str">
            <v>NET INVESTMENTS</v>
          </cell>
        </row>
        <row r="397">
          <cell r="A397" t="str">
            <v>RF8210</v>
          </cell>
          <cell r="B397" t="str">
            <v>RR GROUP EXTERNAL NET INVESTMENTS</v>
          </cell>
        </row>
        <row r="399">
          <cell r="B399" t="str">
            <v>MATCHING FIGURES</v>
          </cell>
        </row>
        <row r="400">
          <cell r="A400" t="str">
            <v>RF8300</v>
          </cell>
          <cell r="B400" t="str">
            <v xml:space="preserve"> - Intangible assets 1.1.</v>
          </cell>
        </row>
        <row r="401">
          <cell r="A401" t="str">
            <v>RF8310</v>
          </cell>
          <cell r="B401" t="str">
            <v xml:space="preserve"> - Tangible assets 1.1.</v>
          </cell>
        </row>
        <row r="402">
          <cell r="A402" t="str">
            <v>RF8320</v>
          </cell>
          <cell r="B402" t="str">
            <v xml:space="preserve"> - Subsidiary shares 1.1.</v>
          </cell>
        </row>
        <row r="403">
          <cell r="A403" t="str">
            <v>RF8330</v>
          </cell>
          <cell r="B403" t="str">
            <v xml:space="preserve"> - Other stocks and shares 1.1.</v>
          </cell>
        </row>
        <row r="404">
          <cell r="B404" t="str">
            <v>Fixed asset in the beginning of the year</v>
          </cell>
        </row>
        <row r="405">
          <cell r="A405" t="str">
            <v>RF8500</v>
          </cell>
          <cell r="B405" t="str">
            <v>Intangible assets in the end of the period</v>
          </cell>
        </row>
        <row r="406">
          <cell r="A406" t="str">
            <v>RF8510</v>
          </cell>
          <cell r="B406" t="str">
            <v>Tangible assets in the end of the period</v>
          </cell>
        </row>
        <row r="407">
          <cell r="A407" t="str">
            <v>RF8520</v>
          </cell>
          <cell r="B407" t="str">
            <v>Stocs and shares in the end of the period</v>
          </cell>
        </row>
        <row r="409">
          <cell r="A409" t="str">
            <v>RF8530</v>
          </cell>
          <cell r="B409" t="str">
            <v>Depreciation</v>
          </cell>
        </row>
        <row r="410">
          <cell r="A410" t="str">
            <v>RF8550</v>
          </cell>
          <cell r="B410" t="str">
            <v>NET INVESTMENTS</v>
          </cell>
        </row>
        <row r="411">
          <cell r="A411" t="str">
            <v>RF8559</v>
          </cell>
          <cell r="B411" t="str">
            <v>Change in unpaid investments</v>
          </cell>
        </row>
        <row r="412">
          <cell r="B412" t="str">
            <v>PROFIT(+)OR LOSS(-)ON SALES OF FIXED ASSETS</v>
          </cell>
        </row>
        <row r="413">
          <cell r="A413" t="str">
            <v>RF8560</v>
          </cell>
          <cell r="B413" t="str">
            <v xml:space="preserve"> - Revaluations (+/-)</v>
          </cell>
        </row>
        <row r="414">
          <cell r="A414" t="str">
            <v>RF8565</v>
          </cell>
        </row>
        <row r="415">
          <cell r="A415" t="str">
            <v>RF8570</v>
          </cell>
          <cell r="B415" t="str">
            <v xml:space="preserve"> Translation adjustments</v>
          </cell>
        </row>
        <row r="416">
          <cell r="A416" t="str">
            <v>RF8561</v>
          </cell>
          <cell r="B416" t="str">
            <v xml:space="preserve"> - Changes from i.e. mergers (not paid), Group internal</v>
          </cell>
        </row>
        <row r="417">
          <cell r="A417" t="str">
            <v>RF8562</v>
          </cell>
          <cell r="B417" t="str">
            <v xml:space="preserve"> - Changes from i.e. mergers (not paid), Group external</v>
          </cell>
        </row>
        <row r="418">
          <cell r="A418" t="str">
            <v>RF8580</v>
          </cell>
          <cell r="B418" t="str">
            <v>FIXED ASSET CHANGE</v>
          </cell>
        </row>
        <row r="419">
          <cell r="A419" t="str">
            <v>RF8590</v>
          </cell>
          <cell r="B419" t="str">
            <v>NET INVESTMENTS IN CALCULATION ABOVE</v>
          </cell>
        </row>
        <row r="420">
          <cell r="A420" t="str">
            <v>RF8599</v>
          </cell>
          <cell r="B420" t="str">
            <v>DIFFERENCE (should be=0)</v>
          </cell>
        </row>
        <row r="421">
          <cell r="A421" t="str">
            <v>RF8600</v>
          </cell>
          <cell r="B421" t="str">
            <v>Investments booked to expenses</v>
          </cell>
        </row>
        <row r="422">
          <cell r="A422" t="str">
            <v>RF8610</v>
          </cell>
          <cell r="B422" t="str">
            <v>Investments booked to expenses and activated, total</v>
          </cell>
        </row>
        <row r="424">
          <cell r="B424" t="str">
            <v>NET WORKING CAPITAL</v>
          </cell>
        </row>
        <row r="425">
          <cell r="A425" t="str">
            <v>RW1000</v>
          </cell>
          <cell r="B425" t="str">
            <v>Inventories</v>
          </cell>
        </row>
        <row r="426">
          <cell r="A426" t="str">
            <v>RW1001</v>
          </cell>
          <cell r="B426" t="str">
            <v>- Adjustments in inventories</v>
          </cell>
        </row>
        <row r="427">
          <cell r="A427" t="str">
            <v>RW1010</v>
          </cell>
          <cell r="B427" t="str">
            <v>Accounts receivable</v>
          </cell>
        </row>
        <row r="428">
          <cell r="A428" t="str">
            <v>RW1011</v>
          </cell>
          <cell r="B428" t="str">
            <v xml:space="preserve"> - Adjustments in acc.receivables</v>
          </cell>
        </row>
        <row r="429">
          <cell r="A429" t="str">
            <v>RW1020</v>
          </cell>
          <cell r="B429" t="str">
            <v>Other short term receivable</v>
          </cell>
        </row>
        <row r="430">
          <cell r="A430" t="str">
            <v>RW1021</v>
          </cell>
          <cell r="B430" t="str">
            <v xml:space="preserve"> - Adjustments in other receivable</v>
          </cell>
        </row>
        <row r="431">
          <cell r="A431" t="str">
            <v>RW1030</v>
          </cell>
          <cell r="B431" t="str">
            <v>Accounts payable</v>
          </cell>
        </row>
        <row r="432">
          <cell r="A432" t="str">
            <v>RW1032</v>
          </cell>
          <cell r="B432" t="str">
            <v xml:space="preserve"> - Unpaid investments</v>
          </cell>
        </row>
        <row r="433">
          <cell r="A433" t="str">
            <v>RW1031</v>
          </cell>
          <cell r="B433" t="str">
            <v xml:space="preserve"> - Adjustments to acc. payable</v>
          </cell>
        </row>
        <row r="434">
          <cell r="A434" t="str">
            <v>RW1040</v>
          </cell>
          <cell r="B434" t="str">
            <v>Other short term debt</v>
          </cell>
        </row>
        <row r="435">
          <cell r="A435" t="str">
            <v>RW1041</v>
          </cell>
          <cell r="B435" t="str">
            <v xml:space="preserve"> - Adjustments in other short term debt</v>
          </cell>
        </row>
        <row r="436">
          <cell r="A436" t="str">
            <v>RW1100</v>
          </cell>
          <cell r="B436" t="str">
            <v>NET WORKING CAPITAL</v>
          </cell>
        </row>
        <row r="437">
          <cell r="B437" t="str">
            <v>Adjustments, total</v>
          </cell>
        </row>
        <row r="438">
          <cell r="A438" t="str">
            <v>RW1200</v>
          </cell>
          <cell r="B438" t="str">
            <v>CHANGE IN NET WORKING CAPITAL</v>
          </cell>
        </row>
        <row r="439">
          <cell r="A439" t="str">
            <v>RW1300</v>
          </cell>
          <cell r="B439" t="str">
            <v>NET WORKING CAPITAL EXCLUDING ACCRUALS</v>
          </cell>
        </row>
        <row r="440">
          <cell r="B440" t="str">
            <v>ADJUSTMENTS IN CASH FLOW FROM OPERATIONS</v>
          </cell>
        </row>
        <row r="441">
          <cell r="A441" t="str">
            <v>RW010</v>
          </cell>
          <cell r="B441" t="str">
            <v>Unrealized currency exch.differenses</v>
          </cell>
        </row>
        <row r="442">
          <cell r="A442" t="str">
            <v>RW015</v>
          </cell>
          <cell r="B442" t="str">
            <v>Unpaid taxes</v>
          </cell>
        </row>
        <row r="443">
          <cell r="A443" t="str">
            <v>RW019</v>
          </cell>
          <cell r="B443" t="str">
            <v xml:space="preserve">Unpaid other operating income </v>
          </cell>
        </row>
        <row r="444">
          <cell r="A444" t="str">
            <v>RW020</v>
          </cell>
          <cell r="B444" t="str">
            <v>Unpaid other operating expenses</v>
          </cell>
        </row>
        <row r="445">
          <cell r="A445" t="str">
            <v>RW030</v>
          </cell>
          <cell r="B445" t="str">
            <v>Unpaid other operating income</v>
          </cell>
        </row>
        <row r="446">
          <cell r="A446" t="str">
            <v>RW040</v>
          </cell>
          <cell r="B446" t="str">
            <v>Unpaid other operating expenses</v>
          </cell>
        </row>
        <row r="447">
          <cell r="A447" t="str">
            <v>RW050</v>
          </cell>
          <cell r="B447" t="str">
            <v>Unpaid extraordinary items</v>
          </cell>
        </row>
        <row r="448">
          <cell r="A448" t="str">
            <v>RW060</v>
          </cell>
          <cell r="B448" t="str">
            <v>Adjustments to interest bearing liabilities</v>
          </cell>
        </row>
        <row r="449">
          <cell r="A449" t="str">
            <v>RW070</v>
          </cell>
          <cell r="B449" t="str">
            <v>Adjustments to non-inter.bear. liabil.and provis.</v>
          </cell>
        </row>
        <row r="451">
          <cell r="B451" t="str">
            <v>KEY FIGURES</v>
          </cell>
        </row>
        <row r="453">
          <cell r="B453" t="str">
            <v>GROSS MARGIN</v>
          </cell>
        </row>
        <row r="454">
          <cell r="B454" t="str">
            <v>OPERATING INCOME</v>
          </cell>
        </row>
        <row r="455">
          <cell r="B455" t="str">
            <v>INCOME FROM OPERATIONS</v>
          </cell>
        </row>
        <row r="457">
          <cell r="B457" t="str">
            <v>GROSS MARGIN/ OPERATING INCOME (%)</v>
          </cell>
        </row>
        <row r="458">
          <cell r="B458" t="str">
            <v>OPERATING PROFIT/ OPERATING INCOME (%)</v>
          </cell>
        </row>
        <row r="459">
          <cell r="B459" t="str">
            <v>RETURN ON NET ASSETS (RONA) %</v>
          </cell>
        </row>
        <row r="460">
          <cell r="B460" t="str">
            <v>EQUITY (%)</v>
          </cell>
        </row>
        <row r="461">
          <cell r="B461" t="str">
            <v>INVESTMENT PAYOUT RATIO</v>
          </cell>
        </row>
        <row r="463">
          <cell r="B463" t="str">
            <v>NETWORKING CAPITAL (E &amp; I)</v>
          </cell>
        </row>
        <row r="464">
          <cell r="B464" t="str">
            <v>BALANCE SHEET WORKING CAPITAL, EXT</v>
          </cell>
        </row>
        <row r="466">
          <cell r="B466" t="str">
            <v>ACC. RECEIVABLE/ TURNAROUND</v>
          </cell>
        </row>
        <row r="467">
          <cell r="B467" t="str">
            <v>NOTE! ACC. RECEIV./ TURNAR. calc. from ext turnov (used in Group monthly rep.)</v>
          </cell>
        </row>
        <row r="468">
          <cell r="B468" t="str">
            <v>STOCKS/ TURNOVER (%)</v>
          </cell>
        </row>
        <row r="469">
          <cell r="B469" t="str">
            <v>ACCOUNT PAYABLE / TURNARAUND</v>
          </cell>
        </row>
        <row r="470">
          <cell r="B470" t="str">
            <v>PURCHASES OF MATERIAL/TURNOVER (%)</v>
          </cell>
        </row>
        <row r="471">
          <cell r="B471" t="str">
            <v>RETURN ON (total) ASSETS (ROA) %</v>
          </cell>
        </row>
        <row r="473">
          <cell r="B473" t="str">
            <v>INT. BEARING NET LIABILITIES</v>
          </cell>
        </row>
        <row r="474">
          <cell r="B474" t="str">
            <v>GEARING</v>
          </cell>
        </row>
        <row r="476">
          <cell r="B476" t="str">
            <v xml:space="preserve">CAPITAL EMPLOYED, EXCLUDING OWN SHARES, IN THE END OF PERIOD </v>
          </cell>
        </row>
        <row r="477">
          <cell r="B477" t="str">
            <v>RONA, UPPERS</v>
          </cell>
        </row>
        <row r="478">
          <cell r="B478" t="str">
            <v>RONA, DOWNERS</v>
          </cell>
        </row>
        <row r="481">
          <cell r="B481" t="str">
            <v>CASH FLOW  STATEMENT</v>
          </cell>
        </row>
        <row r="482">
          <cell r="B482" t="str">
            <v>(New formula from year 2000, budget figures not completely comparable)</v>
          </cell>
        </row>
        <row r="483">
          <cell r="B483" t="str">
            <v>M €</v>
          </cell>
        </row>
        <row r="484">
          <cell r="B484" t="str">
            <v>CASH FLOW FROM OPERATING ACTIVITIES</v>
          </cell>
        </row>
        <row r="485">
          <cell r="B485" t="str">
            <v xml:space="preserve">   OPERATING PROFIT</v>
          </cell>
        </row>
        <row r="486">
          <cell r="B486" t="str">
            <v xml:space="preserve">   DEPRECIATION</v>
          </cell>
        </row>
        <row r="487">
          <cell r="B487" t="str">
            <v xml:space="preserve">   OTHER ADJUSTMENTS</v>
          </cell>
        </row>
        <row r="488">
          <cell r="B488" t="str">
            <v>CASH FLOW BEFORE WORKING CAPITAL CHANGES</v>
          </cell>
        </row>
        <row r="489">
          <cell r="B489" t="str">
            <v>CHANGE IN WORKING CAPITAL</v>
          </cell>
        </row>
        <row r="490">
          <cell r="B490" t="str">
            <v xml:space="preserve">   CHANGE IN CURRENT NON-INTEREST BEARING DEBTORS</v>
          </cell>
        </row>
        <row r="491">
          <cell r="B491" t="str">
            <v xml:space="preserve">   CHANGE IN INVENTORIES</v>
          </cell>
        </row>
        <row r="492">
          <cell r="B492" t="str">
            <v xml:space="preserve">   CHANGE IN CURRENT NON-INTEREST BEARING CREDITORS</v>
          </cell>
        </row>
        <row r="493">
          <cell r="B493" t="str">
            <v>CHANGE IN WORKING CAPITAL</v>
          </cell>
        </row>
        <row r="494">
          <cell r="B494" t="str">
            <v>CASH FLOW BEFORE FINANCING ITEMS AND TAXES</v>
          </cell>
        </row>
        <row r="495">
          <cell r="B495" t="str">
            <v>INTEREST AND OTHER FINANCING ITEMS</v>
          </cell>
        </row>
        <row r="496">
          <cell r="B496" t="str">
            <v>TAXES</v>
          </cell>
        </row>
        <row r="497">
          <cell r="B497" t="str">
            <v>INTRA-GROUP CONTRIBUTIONS</v>
          </cell>
        </row>
        <row r="498">
          <cell r="B498" t="str">
            <v>CASH FLOW BEFORE EXTRAORDINARY ITEMS</v>
          </cell>
        </row>
        <row r="499">
          <cell r="B499" t="str">
            <v>CASH FLOW FROM EXTRAORDINARY ITEMS</v>
          </cell>
        </row>
        <row r="501">
          <cell r="B501" t="str">
            <v>CASH FLOW FROM OPERATIONS</v>
          </cell>
        </row>
        <row r="503">
          <cell r="B503" t="str">
            <v>CASH FLOW FROM INVESTING ACTIVITIES</v>
          </cell>
        </row>
        <row r="505">
          <cell r="B505" t="str">
            <v>CASH FLOW BEFORE FINANCING</v>
          </cell>
        </row>
        <row r="507">
          <cell r="B507" t="str">
            <v>DIVIDENDS PAID</v>
          </cell>
        </row>
        <row r="508">
          <cell r="B508" t="str">
            <v>CASH FLOW BEFORE OTHER FINANCING ACTIVITIES</v>
          </cell>
        </row>
        <row r="511">
          <cell r="B511" t="str">
            <v>CASH FLOW  STATEMENT (used in the financial and interim statements)</v>
          </cell>
        </row>
        <row r="512">
          <cell r="B512" t="str">
            <v>(New formula from year 2000, budget figures not completely comparable)</v>
          </cell>
        </row>
        <row r="513">
          <cell r="B513" t="str">
            <v>Cash flow from operating activities</v>
          </cell>
        </row>
        <row r="514">
          <cell r="B514" t="str">
            <v xml:space="preserve">Profit /loss before extraordinary items </v>
          </cell>
        </row>
        <row r="515">
          <cell r="B515" t="str">
            <v>Adjustments for:</v>
          </cell>
        </row>
        <row r="516">
          <cell r="B516" t="str">
            <v>Depreciation</v>
          </cell>
        </row>
        <row r="517">
          <cell r="B517" t="str">
            <v>Financing items</v>
          </cell>
        </row>
        <row r="518">
          <cell r="B518" t="str">
            <v>Share of associated companies' results</v>
          </cell>
        </row>
        <row r="519">
          <cell r="B519" t="str">
            <v>Other adjustments</v>
          </cell>
        </row>
        <row r="520">
          <cell r="B520" t="str">
            <v>Cash flow bef. working capital changes</v>
          </cell>
        </row>
        <row r="521">
          <cell r="B521" t="str">
            <v>Change in working capital</v>
          </cell>
        </row>
        <row r="522">
          <cell r="B522" t="str">
            <v>Change in current non-interest bearing debtors</v>
          </cell>
        </row>
        <row r="523">
          <cell r="B523" t="str">
            <v xml:space="preserve"> - Change in trade debtors</v>
          </cell>
        </row>
        <row r="524">
          <cell r="B524" t="str">
            <v xml:space="preserve"> - Change in other debtors</v>
          </cell>
        </row>
        <row r="525">
          <cell r="B525" t="str">
            <v xml:space="preserve"> - Changes in debtors due to Group structure </v>
          </cell>
        </row>
        <row r="526">
          <cell r="B526" t="str">
            <v xml:space="preserve"> - Transl. diff. in current non-intr.debtors</v>
          </cell>
        </row>
        <row r="527">
          <cell r="B527" t="str">
            <v>Change in inventories</v>
          </cell>
        </row>
        <row r="528">
          <cell r="B528" t="str">
            <v xml:space="preserve"> - Change in inventories in the balance sheet</v>
          </cell>
        </row>
        <row r="529">
          <cell r="B529" t="str">
            <v xml:space="preserve"> - Changes in inventories due to Group stucture</v>
          </cell>
        </row>
        <row r="530">
          <cell r="B530" t="str">
            <v xml:space="preserve"> - Transl.diff in inventories change</v>
          </cell>
        </row>
        <row r="531">
          <cell r="B531" t="str">
            <v>Change in current non-interest bearing creditors</v>
          </cell>
        </row>
        <row r="532">
          <cell r="B532" t="str">
            <v xml:space="preserve"> - Change in trade creditors</v>
          </cell>
        </row>
        <row r="533">
          <cell r="B533" t="str">
            <v xml:space="preserve"> - Change in other non-intr.creditors</v>
          </cell>
        </row>
        <row r="534">
          <cell r="B534" t="str">
            <v xml:space="preserve"> - Change in non-intr.creditors due to Group structure</v>
          </cell>
        </row>
        <row r="535">
          <cell r="B535" t="str">
            <v xml:space="preserve"> - Change in unpaid investments and taxes</v>
          </cell>
        </row>
        <row r="536">
          <cell r="B536" t="str">
            <v xml:space="preserve"> - Translation diff. in non-current creditors change</v>
          </cell>
        </row>
        <row r="537">
          <cell r="B537" t="str">
            <v>Change in work. capital</v>
          </cell>
        </row>
        <row r="539">
          <cell r="B539" t="str">
            <v>Cash flow before financing items and taxes</v>
          </cell>
        </row>
        <row r="540">
          <cell r="B540" t="str">
            <v>Interest and other financing items on business operations paid</v>
          </cell>
        </row>
        <row r="541">
          <cell r="B541" t="str">
            <v xml:space="preserve">Taxes. </v>
          </cell>
        </row>
        <row r="542">
          <cell r="B542" t="str">
            <v>Adjustments for:</v>
          </cell>
        </row>
        <row r="543">
          <cell r="B543" t="str">
            <v>Deferred tax</v>
          </cell>
        </row>
        <row r="544">
          <cell r="B544" t="str">
            <v>Unpaid taxes</v>
          </cell>
        </row>
        <row r="545">
          <cell r="B545" t="str">
            <v>Unrealized currency exchange differences</v>
          </cell>
        </row>
        <row r="546">
          <cell r="B546" t="str">
            <v>Other adjustments in financing items</v>
          </cell>
        </row>
        <row r="547">
          <cell r="B547" t="str">
            <v>Cash flow before extraordinary items</v>
          </cell>
        </row>
        <row r="548">
          <cell r="B548" t="str">
            <v>Cash flow from extraordinary items</v>
          </cell>
        </row>
        <row r="549">
          <cell r="B549" t="str">
            <v>Cash flow from operations (A)</v>
          </cell>
        </row>
        <row r="551">
          <cell r="B551" t="str">
            <v>Cash flow from investing activities</v>
          </cell>
        </row>
        <row r="552">
          <cell r="B552" t="str">
            <v>Investments in tangible and intangible assets</v>
          </cell>
        </row>
        <row r="553">
          <cell r="B553" t="str">
            <v>Proceeds from sale of tangible and intangible assets</v>
          </cell>
        </row>
        <row r="554">
          <cell r="B554" t="str">
            <v>Change in unpaid investments</v>
          </cell>
        </row>
        <row r="555">
          <cell r="B555" t="str">
            <v>Other investments</v>
          </cell>
        </row>
        <row r="556">
          <cell r="B556" t="str">
            <v>Proceeds from sale of other investments</v>
          </cell>
        </row>
        <row r="557">
          <cell r="B557" t="str">
            <v>Investments by minority shareholders</v>
          </cell>
        </row>
        <row r="558">
          <cell r="B558" t="str">
            <v>Cash flow from investing activities (B)</v>
          </cell>
        </row>
        <row r="560">
          <cell r="B560" t="str">
            <v>Cash flow before financing</v>
          </cell>
        </row>
        <row r="562">
          <cell r="B562" t="str">
            <v>Cash flow from financing activities</v>
          </cell>
        </row>
        <row r="563">
          <cell r="B563" t="str">
            <v>Buyback of own shares</v>
          </cell>
        </row>
        <row r="564">
          <cell r="B564" t="str">
            <v>Change in current loans receivable</v>
          </cell>
        </row>
        <row r="565">
          <cell r="B565" t="str">
            <v>Change in non-current loans receivable</v>
          </cell>
        </row>
        <row r="566">
          <cell r="B566" t="str">
            <v>Change in current loans payable</v>
          </cell>
        </row>
        <row r="567">
          <cell r="B567" t="str">
            <v>Change in non-current loans payable</v>
          </cell>
        </row>
        <row r="568">
          <cell r="B568" t="str">
            <v>Adjustments to interest bearing liabilities</v>
          </cell>
        </row>
        <row r="569">
          <cell r="B569" t="str">
            <v>Adjustments to lt.non-interest bear.debt and provisions</v>
          </cell>
        </row>
        <row r="570">
          <cell r="B570" t="str">
            <v>Share issue</v>
          </cell>
        </row>
        <row r="571">
          <cell r="B571" t="str">
            <v>Dividends paid</v>
          </cell>
        </row>
        <row r="572">
          <cell r="B572" t="str">
            <v>Cash flow from financing activities (C)</v>
          </cell>
        </row>
        <row r="574">
          <cell r="B574" t="str">
            <v>Change in liquid assets (A+B+C)</v>
          </cell>
        </row>
        <row r="576">
          <cell r="B576" t="str">
            <v>Cash and cash equivalent at beginning of period</v>
          </cell>
        </row>
        <row r="577">
          <cell r="B577" t="str">
            <v>Translation adjustment in cash and cash equivalent</v>
          </cell>
        </row>
        <row r="578">
          <cell r="B578" t="str">
            <v>Cash and cash equivalent at end of period</v>
          </cell>
        </row>
        <row r="579">
          <cell r="B579" t="str">
            <v>Change in liquid assets in balance sheet</v>
          </cell>
        </row>
        <row r="584">
          <cell r="B584" t="str">
            <v>Difference</v>
          </cell>
        </row>
        <row r="586">
          <cell r="B586" t="str">
            <v>The items of the cash flow  statement cannot directly be derived from the balance sheet  and the profit and loss</v>
          </cell>
        </row>
        <row r="587">
          <cell r="B587" t="str">
            <v>account due to sold and acquired subsidiaries and changes in exchange rates, for example.</v>
          </cell>
        </row>
        <row r="589">
          <cell r="B589" t="str">
            <v>CHANGES IN EQUITY</v>
          </cell>
        </row>
        <row r="590">
          <cell r="A590" t="str">
            <v>QE100</v>
          </cell>
          <cell r="B590" t="str">
            <v>Equity in the beginning of period</v>
          </cell>
        </row>
        <row r="591">
          <cell r="A591" t="str">
            <v>QE200</v>
          </cell>
          <cell r="B591" t="str">
            <v>Profit (loss) of the period</v>
          </cell>
        </row>
        <row r="592">
          <cell r="A592" t="str">
            <v>QE300</v>
          </cell>
          <cell r="B592" t="str">
            <v>Translation difference of profit of the period</v>
          </cell>
        </row>
        <row r="593">
          <cell r="A593" t="str">
            <v>QE400</v>
          </cell>
          <cell r="B593" t="str">
            <v>Change in equity hedging results</v>
          </cell>
        </row>
        <row r="594">
          <cell r="A594" t="str">
            <v>QE500</v>
          </cell>
          <cell r="B594" t="str">
            <v>Share issue paid, Group external</v>
          </cell>
        </row>
        <row r="595">
          <cell r="A595" t="str">
            <v>QE588</v>
          </cell>
          <cell r="B595" t="str">
            <v>Share issue paid, Group internal</v>
          </cell>
        </row>
        <row r="596">
          <cell r="A596" t="str">
            <v>QE600</v>
          </cell>
          <cell r="B596" t="str">
            <v>Dividends paid, Group external</v>
          </cell>
        </row>
        <row r="597">
          <cell r="A597" t="str">
            <v>QE688</v>
          </cell>
          <cell r="B597" t="str">
            <v>Dividends paid, Group internal</v>
          </cell>
        </row>
        <row r="598">
          <cell r="A598" t="str">
            <v>QE700</v>
          </cell>
          <cell r="B598" t="str">
            <v>Change in transl.diff.at acquisition</v>
          </cell>
        </row>
        <row r="599">
          <cell r="A599" t="str">
            <v>QE800</v>
          </cell>
          <cell r="B599" t="str">
            <v>Change in transl.diff of accumulated profits</v>
          </cell>
        </row>
        <row r="600">
          <cell r="A600" t="str">
            <v>QE900</v>
          </cell>
          <cell r="B600" t="str">
            <v>Changes from mergers (not paid), Group external</v>
          </cell>
        </row>
        <row r="601">
          <cell r="A601" t="str">
            <v>QE988</v>
          </cell>
          <cell r="B601" t="str">
            <v>Changes from mergers (not paid), Group internal</v>
          </cell>
        </row>
        <row r="602">
          <cell r="A602" t="str">
            <v>QE910</v>
          </cell>
          <cell r="B602" t="str">
            <v>Other changes (explaned in the notes), Group external</v>
          </cell>
        </row>
        <row r="603">
          <cell r="A603" t="str">
            <v>QE918</v>
          </cell>
          <cell r="B603" t="str">
            <v>Other changes (explaned in the notes), Group internal</v>
          </cell>
        </row>
        <row r="605">
          <cell r="B605" t="str">
            <v>Equity in the end of the period</v>
          </cell>
        </row>
        <row r="606">
          <cell r="A606" t="str">
            <v>QE999</v>
          </cell>
          <cell r="B606" t="str">
            <v>Difference (should be 0)</v>
          </cell>
        </row>
        <row r="611">
          <cell r="B611" t="str">
            <v>OPERATIVE FUND STATEMENT (old formula!)</v>
          </cell>
        </row>
        <row r="613">
          <cell r="B613" t="str">
            <v>FROM BUSINESS OPERATIONS</v>
          </cell>
        </row>
        <row r="614">
          <cell r="B614" t="str">
            <v xml:space="preserve">   OPERATING PROFIT</v>
          </cell>
        </row>
        <row r="615">
          <cell r="B615" t="str">
            <v xml:space="preserve">   DEPRECIATION</v>
          </cell>
        </row>
        <row r="616">
          <cell r="B616" t="str">
            <v xml:space="preserve">   FINANCING INC. &amp; EXPENSES</v>
          </cell>
        </row>
        <row r="617">
          <cell r="B617" t="str">
            <v xml:space="preserve">   EXTRAORDINARY INC. &amp; EXPENSES</v>
          </cell>
        </row>
        <row r="618">
          <cell r="B618" t="str">
            <v xml:space="preserve">   TAXES</v>
          </cell>
        </row>
        <row r="621">
          <cell r="B621" t="str">
            <v>CHANGE IN WORKING CAPITAL</v>
          </cell>
        </row>
        <row r="622">
          <cell r="B622" t="str">
            <v xml:space="preserve">   CHANGE IN INVENTORIES</v>
          </cell>
        </row>
        <row r="623">
          <cell r="B623" t="str">
            <v xml:space="preserve">   CHANGE IN ACC. RECEIVABLE</v>
          </cell>
        </row>
        <row r="624">
          <cell r="B624" t="str">
            <v xml:space="preserve">   CHANGE IN ACC. PAYABLE</v>
          </cell>
        </row>
        <row r="625">
          <cell r="B625" t="str">
            <v xml:space="preserve">   CHANGE IN ADV. PAYMENTS</v>
          </cell>
        </row>
        <row r="628">
          <cell r="B628" t="str">
            <v>CASH FLOW FROM OPERATIONS</v>
          </cell>
        </row>
        <row r="630">
          <cell r="B630" t="str">
            <v xml:space="preserve">   NET INVESTMENTS</v>
          </cell>
        </row>
        <row r="632">
          <cell r="B632" t="str">
            <v>CASH FLOW BEFORE FINANCING</v>
          </cell>
        </row>
        <row r="635">
          <cell r="B635" t="str">
            <v xml:space="preserve">EXTRA ROWS </v>
          </cell>
        </row>
        <row r="636">
          <cell r="B636" t="str">
            <v>ROWS FOR CALCULATING SALES MARGIN</v>
          </cell>
        </row>
        <row r="637">
          <cell r="A637" t="str">
            <v>SM100</v>
          </cell>
          <cell r="B637" t="str">
            <v>Direct wages and salaries</v>
          </cell>
        </row>
        <row r="638">
          <cell r="A638" t="str">
            <v>SM110</v>
          </cell>
          <cell r="B638" t="str">
            <v>Direct material expenses</v>
          </cell>
        </row>
        <row r="639">
          <cell r="A639" t="str">
            <v>SM120</v>
          </cell>
          <cell r="B639" t="str">
            <v>Other direct expenses</v>
          </cell>
        </row>
        <row r="640">
          <cell r="A640" t="str">
            <v>SMXXX</v>
          </cell>
          <cell r="B640" t="str">
            <v>Direct expenses total</v>
          </cell>
        </row>
        <row r="642">
          <cell r="B642" t="str">
            <v>ROWS FOR RAUTARUUKKI STEEL</v>
          </cell>
        </row>
        <row r="643">
          <cell r="A643" t="str">
            <v>ST100</v>
          </cell>
          <cell r="B643" t="str">
            <v>Concentrates</v>
          </cell>
        </row>
        <row r="644">
          <cell r="A644" t="str">
            <v>ST110</v>
          </cell>
          <cell r="B644" t="str">
            <v>Coke, coal, breeze</v>
          </cell>
        </row>
        <row r="645">
          <cell r="A645" t="str">
            <v>ST120</v>
          </cell>
          <cell r="B645" t="str">
            <v>Other raw material</v>
          </cell>
        </row>
        <row r="646">
          <cell r="A646" t="str">
            <v>ST130</v>
          </cell>
          <cell r="B646" t="str">
            <v>Additives and supplies, external</v>
          </cell>
        </row>
        <row r="647">
          <cell r="A647" t="str">
            <v>ST140</v>
          </cell>
          <cell r="B647" t="str">
            <v>Scrap</v>
          </cell>
        </row>
        <row r="648">
          <cell r="A648" t="str">
            <v>ST150</v>
          </cell>
          <cell r="B648" t="str">
            <v>Energy</v>
          </cell>
        </row>
        <row r="649">
          <cell r="A649" t="str">
            <v>ST160</v>
          </cell>
          <cell r="B649" t="str">
            <v>Materials</v>
          </cell>
        </row>
        <row r="650">
          <cell r="A650" t="str">
            <v>ST170</v>
          </cell>
          <cell r="B650" t="str">
            <v xml:space="preserve">Purchased steel </v>
          </cell>
        </row>
        <row r="651">
          <cell r="A651" t="str">
            <v>ST180</v>
          </cell>
          <cell r="B651" t="str">
            <v>Zink</v>
          </cell>
        </row>
        <row r="652">
          <cell r="A652" t="str">
            <v>ST190</v>
          </cell>
          <cell r="B652" t="str">
            <v>Paints</v>
          </cell>
        </row>
        <row r="653">
          <cell r="A653" t="str">
            <v>ST188</v>
          </cell>
          <cell r="B653" t="str">
            <v>Internal purchases</v>
          </cell>
        </row>
        <row r="654">
          <cell r="A654" t="str">
            <v>ST200</v>
          </cell>
          <cell r="B654" t="str">
            <v>Other purchases</v>
          </cell>
        </row>
        <row r="655">
          <cell r="A655" t="str">
            <v>ST2XX</v>
          </cell>
          <cell r="B655" t="str">
            <v>Purchases total</v>
          </cell>
        </row>
        <row r="657">
          <cell r="A657" t="str">
            <v>ST300</v>
          </cell>
          <cell r="B657" t="str">
            <v>Wages, workers</v>
          </cell>
        </row>
        <row r="658">
          <cell r="A658" t="str">
            <v>ST310</v>
          </cell>
          <cell r="B658" t="str">
            <v>Salaries, staff</v>
          </cell>
        </row>
        <row r="659">
          <cell r="A659" t="str">
            <v>ST3XX</v>
          </cell>
          <cell r="B659" t="str">
            <v>Wages and salaries total</v>
          </cell>
        </row>
        <row r="660">
          <cell r="A660" t="str">
            <v>ST400</v>
          </cell>
          <cell r="B660" t="str">
            <v>Pensions, workers</v>
          </cell>
        </row>
        <row r="661">
          <cell r="A661" t="str">
            <v>ST410</v>
          </cell>
          <cell r="B661" t="str">
            <v>Pensions, staff</v>
          </cell>
        </row>
        <row r="662">
          <cell r="A662" t="str">
            <v>ST4XX</v>
          </cell>
          <cell r="B662" t="str">
            <v>Pensions total</v>
          </cell>
        </row>
        <row r="663">
          <cell r="A663" t="str">
            <v>ST500</v>
          </cell>
          <cell r="B663" t="str">
            <v>Other indirect personnel costs, workers</v>
          </cell>
        </row>
        <row r="664">
          <cell r="A664" t="str">
            <v>ST510</v>
          </cell>
          <cell r="B664" t="str">
            <v>Other indirect personnel costs, staff</v>
          </cell>
        </row>
        <row r="665">
          <cell r="A665" t="str">
            <v>ST5XX</v>
          </cell>
          <cell r="B665" t="str">
            <v>Other indirect personnel costs total</v>
          </cell>
        </row>
        <row r="666">
          <cell r="A666" t="str">
            <v>ST6XX</v>
          </cell>
          <cell r="B666" t="str">
            <v>Personnel costs total</v>
          </cell>
        </row>
        <row r="667">
          <cell r="A667" t="str">
            <v>ST9XX</v>
          </cell>
          <cell r="B667" t="str">
            <v>Rautaruukki Steel extra rows, total</v>
          </cell>
        </row>
        <row r="669">
          <cell r="A669" t="str">
            <v>METFORMIN LISÄRIVIT</v>
          </cell>
          <cell r="B669" t="str">
            <v>EXTRA ROWS FOR METFORM</v>
          </cell>
        </row>
        <row r="670">
          <cell r="A670" t="str">
            <v>XMF10</v>
          </cell>
          <cell r="B670" t="str">
            <v>Actual deliveries</v>
          </cell>
        </row>
        <row r="673">
          <cell r="A673" t="str">
            <v>EXTRA ROWS FOR FUNDIA</v>
          </cell>
          <cell r="B673" t="str">
            <v>EXTRA ROWS FOR FUNDIA</v>
          </cell>
        </row>
        <row r="674">
          <cell r="B674" t="str">
            <v>PRODUCTION VOLUMES (Ktonnes)</v>
          </cell>
        </row>
        <row r="675">
          <cell r="A675" t="str">
            <v>XF010</v>
          </cell>
          <cell r="B675" t="str">
            <v>Billets, Mo</v>
          </cell>
        </row>
        <row r="676">
          <cell r="A676" t="str">
            <v>XF011</v>
          </cell>
          <cell r="B676" t="str">
            <v>Billets, Smedjebacken</v>
          </cell>
        </row>
        <row r="677">
          <cell r="A677" t="str">
            <v>XF012</v>
          </cell>
          <cell r="B677" t="str">
            <v>Billets, Koverhar</v>
          </cell>
        </row>
        <row r="678">
          <cell r="B678" t="str">
            <v>Billets, total</v>
          </cell>
        </row>
        <row r="679">
          <cell r="A679" t="str">
            <v>XF020</v>
          </cell>
          <cell r="B679" t="str">
            <v>Mo i Rana, Reinforcing Bar</v>
          </cell>
        </row>
        <row r="680">
          <cell r="A680" t="str">
            <v>XF021</v>
          </cell>
          <cell r="B680" t="str">
            <v>Mo i Rana, Recoil</v>
          </cell>
        </row>
        <row r="681">
          <cell r="A681" t="str">
            <v>XF022</v>
          </cell>
          <cell r="B681" t="str">
            <v>Mo i Rana, Mesh Wire Rod</v>
          </cell>
        </row>
        <row r="682">
          <cell r="B682" t="str">
            <v>Rolling Mill, Mo</v>
          </cell>
        </row>
        <row r="683">
          <cell r="A683" t="str">
            <v>XF024</v>
          </cell>
          <cell r="B683" t="str">
            <v>Smedjebacken Medium,Kton</v>
          </cell>
        </row>
        <row r="684">
          <cell r="A684" t="str">
            <v>XF026</v>
          </cell>
          <cell r="B684" t="str">
            <v>Boxholm Medium,Kton</v>
          </cell>
        </row>
        <row r="685">
          <cell r="A685" t="str">
            <v>XF027</v>
          </cell>
          <cell r="B685" t="str">
            <v>Boxholm Fine,Kton</v>
          </cell>
        </row>
        <row r="686">
          <cell r="B686" t="str">
            <v>Total steel bars</v>
          </cell>
        </row>
        <row r="687">
          <cell r="A687" t="str">
            <v>XF028</v>
          </cell>
          <cell r="B687" t="str">
            <v>Dalsbruk Rolling Mill, Kton</v>
          </cell>
        </row>
        <row r="688">
          <cell r="A688" t="str">
            <v>XF029</v>
          </cell>
          <cell r="B688" t="str">
            <v>Nedstaal Rolling Mill</v>
          </cell>
        </row>
        <row r="689">
          <cell r="B689" t="str">
            <v>Rolling mills, total</v>
          </cell>
        </row>
        <row r="690">
          <cell r="B690" t="str">
            <v xml:space="preserve">Manufacturing </v>
          </cell>
        </row>
        <row r="691">
          <cell r="A691" t="str">
            <v>XF031</v>
          </cell>
          <cell r="B691" t="str">
            <v xml:space="preserve"> - Manufacturing Reinforcing, Sweden, Kton</v>
          </cell>
        </row>
        <row r="692">
          <cell r="A692" t="str">
            <v>XF032</v>
          </cell>
          <cell r="B692" t="str">
            <v xml:space="preserve"> - Manufacturing Reinforcing, Norway, Kton</v>
          </cell>
        </row>
        <row r="693">
          <cell r="A693" t="str">
            <v>XF033</v>
          </cell>
          <cell r="B693" t="str">
            <v xml:space="preserve"> - Manufacturing Reinforcing, Finland, Kton</v>
          </cell>
        </row>
        <row r="694">
          <cell r="A694" t="str">
            <v>XF034</v>
          </cell>
          <cell r="B694" t="str">
            <v xml:space="preserve"> - Manufacturing Reinforcing, Denmark, Kton</v>
          </cell>
        </row>
        <row r="695">
          <cell r="A695" t="str">
            <v>XF035</v>
          </cell>
          <cell r="B695" t="str">
            <v xml:space="preserve"> - Manufacturing Reinforcing, Local markets, Kton</v>
          </cell>
        </row>
        <row r="696">
          <cell r="A696" t="str">
            <v>XF036</v>
          </cell>
          <cell r="B696" t="str">
            <v xml:space="preserve"> - Manufacturing Mesh, Sweden </v>
          </cell>
        </row>
        <row r="697">
          <cell r="A697" t="str">
            <v>XF037</v>
          </cell>
          <cell r="B697" t="str">
            <v xml:space="preserve"> - Manufacturing Mesh, Norway</v>
          </cell>
        </row>
        <row r="698">
          <cell r="A698" t="str">
            <v>XF038</v>
          </cell>
          <cell r="B698" t="str">
            <v xml:space="preserve"> - Manufacturing Mesh, Denmark</v>
          </cell>
        </row>
        <row r="699">
          <cell r="B699" t="str">
            <v>Manufacturing - Reinforcing total</v>
          </cell>
        </row>
        <row r="700">
          <cell r="B700" t="str">
            <v xml:space="preserve"> where of Sweden</v>
          </cell>
        </row>
        <row r="701">
          <cell r="B701" t="str">
            <v xml:space="preserve"> where of Norway</v>
          </cell>
        </row>
        <row r="702">
          <cell r="B702" t="str">
            <v xml:space="preserve"> where of Finland</v>
          </cell>
        </row>
        <row r="703">
          <cell r="B703" t="str">
            <v xml:space="preserve"> where of Denmark</v>
          </cell>
        </row>
        <row r="704">
          <cell r="B704" t="str">
            <v xml:space="preserve"> where of Local markets</v>
          </cell>
        </row>
        <row r="705">
          <cell r="A705" t="str">
            <v>XF039</v>
          </cell>
          <cell r="B705" t="str">
            <v xml:space="preserve"> - Bright Bar, crom own material</v>
          </cell>
        </row>
        <row r="706">
          <cell r="A706" t="str">
            <v>XF040</v>
          </cell>
          <cell r="B706" t="str">
            <v xml:space="preserve"> - Bright Bar, other material</v>
          </cell>
        </row>
        <row r="707">
          <cell r="A707" t="str">
            <v>XF041</v>
          </cell>
          <cell r="B707" t="str">
            <v xml:space="preserve"> - Dalwire, welding wire</v>
          </cell>
        </row>
        <row r="708">
          <cell r="A708" t="str">
            <v>XF042</v>
          </cell>
          <cell r="B708" t="str">
            <v xml:space="preserve"> - Dalwire, PC Strands</v>
          </cell>
        </row>
        <row r="709">
          <cell r="A709" t="str">
            <v>XF043</v>
          </cell>
          <cell r="B709" t="str">
            <v xml:space="preserve"> - Dalwire, other</v>
          </cell>
        </row>
        <row r="710">
          <cell r="B710" t="str">
            <v xml:space="preserve"> - Dalwire Oy, Kton</v>
          </cell>
        </row>
        <row r="711">
          <cell r="A711" t="str">
            <v>XF044</v>
          </cell>
          <cell r="B711" t="str">
            <v xml:space="preserve"> - Mora, crom own material</v>
          </cell>
        </row>
        <row r="712">
          <cell r="A712" t="str">
            <v>XF045</v>
          </cell>
          <cell r="B712" t="str">
            <v xml:space="preserve"> - Redon, crom own material</v>
          </cell>
        </row>
        <row r="713">
          <cell r="A713" t="str">
            <v>XF046</v>
          </cell>
          <cell r="B713" t="str">
            <v xml:space="preserve"> - Redon, other material</v>
          </cell>
        </row>
        <row r="714">
          <cell r="A714" t="str">
            <v>XF047</v>
          </cell>
          <cell r="B714" t="str">
            <v xml:space="preserve"> - SWL steel joists</v>
          </cell>
        </row>
        <row r="715">
          <cell r="A715" t="str">
            <v>XF048</v>
          </cell>
          <cell r="B715" t="str">
            <v xml:space="preserve"> - SWL x-pile</v>
          </cell>
        </row>
        <row r="716">
          <cell r="B716" t="str">
            <v xml:space="preserve"> - SWL, Kton</v>
          </cell>
        </row>
        <row r="717">
          <cell r="A717" t="str">
            <v>XF049</v>
          </cell>
          <cell r="B717" t="str">
            <v xml:space="preserve"> - Twente, crom own material</v>
          </cell>
        </row>
        <row r="718">
          <cell r="A718" t="str">
            <v>XF050</v>
          </cell>
          <cell r="B718" t="str">
            <v xml:space="preserve"> - Steel Service AB, Kton</v>
          </cell>
        </row>
        <row r="719">
          <cell r="A719" t="str">
            <v>XF051</v>
          </cell>
          <cell r="B719" t="str">
            <v xml:space="preserve"> - Mandal AS, Kton</v>
          </cell>
        </row>
        <row r="720">
          <cell r="A720" t="str">
            <v>XF052</v>
          </cell>
          <cell r="B720" t="str">
            <v xml:space="preserve"> - Hjulsbro AB, Kton</v>
          </cell>
        </row>
        <row r="721">
          <cell r="A721" t="str">
            <v>XF058</v>
          </cell>
          <cell r="B721" t="str">
            <v xml:space="preserve"> - Manufacturing, other products</v>
          </cell>
        </row>
        <row r="722">
          <cell r="B722" t="str">
            <v>Cromax Group - total</v>
          </cell>
        </row>
        <row r="723">
          <cell r="B723" t="str">
            <v>BAWP total</v>
          </cell>
        </row>
        <row r="724">
          <cell r="A724" t="str">
            <v>XF059</v>
          </cell>
          <cell r="B724" t="str">
            <v>Manufacturing - division total</v>
          </cell>
        </row>
        <row r="725">
          <cell r="B725" t="str">
            <v>Production Volumes Total</v>
          </cell>
        </row>
        <row r="727">
          <cell r="B727" t="str">
            <v>PRODUCTION  (Tonnes/hour)</v>
          </cell>
        </row>
        <row r="728">
          <cell r="A728" t="str">
            <v>XF070</v>
          </cell>
          <cell r="B728" t="str">
            <v xml:space="preserve">Mo, Billets </v>
          </cell>
        </row>
        <row r="729">
          <cell r="A729" t="str">
            <v>XF074</v>
          </cell>
          <cell r="B729" t="str">
            <v>Mo i Rana, Comb Mill</v>
          </cell>
        </row>
        <row r="730">
          <cell r="A730" t="str">
            <v>XF075</v>
          </cell>
          <cell r="B730" t="str">
            <v>Smedjebacken Billets</v>
          </cell>
        </row>
        <row r="731">
          <cell r="A731" t="str">
            <v>XF077</v>
          </cell>
          <cell r="B731" t="str">
            <v>Smedjebacken Medium</v>
          </cell>
        </row>
        <row r="732">
          <cell r="A732" t="str">
            <v>XF080</v>
          </cell>
          <cell r="B732" t="str">
            <v>Boxholm Medium</v>
          </cell>
        </row>
        <row r="733">
          <cell r="A733" t="str">
            <v>XF081</v>
          </cell>
          <cell r="B733" t="str">
            <v>Boxholm Fine</v>
          </cell>
        </row>
        <row r="734">
          <cell r="A734" t="str">
            <v>XF082</v>
          </cell>
          <cell r="B734" t="str">
            <v>Billets, Koverhar</v>
          </cell>
        </row>
        <row r="735">
          <cell r="A735" t="str">
            <v>XF083</v>
          </cell>
          <cell r="B735" t="str">
            <v>Dalsbruk Rod Mill</v>
          </cell>
        </row>
        <row r="736">
          <cell r="A736" t="str">
            <v>XF089</v>
          </cell>
          <cell r="B736" t="str">
            <v>Nedstaal Rod Mill</v>
          </cell>
        </row>
        <row r="738">
          <cell r="B738" t="str">
            <v>PRODUCTION  (Yield)</v>
          </cell>
        </row>
        <row r="739">
          <cell r="A739" t="str">
            <v>XF090</v>
          </cell>
          <cell r="B739" t="str">
            <v>Mo Billets (%)</v>
          </cell>
        </row>
        <row r="740">
          <cell r="A740" t="str">
            <v>XF095</v>
          </cell>
          <cell r="B740" t="str">
            <v>Smedjebacken Billets (%)</v>
          </cell>
        </row>
        <row r="741">
          <cell r="A741" t="str">
            <v>XF100</v>
          </cell>
          <cell r="B741" t="str">
            <v>Koverhar Billets (%)</v>
          </cell>
        </row>
        <row r="742">
          <cell r="A742" t="str">
            <v>XF104</v>
          </cell>
          <cell r="B742" t="str">
            <v>Mo i Rana, Combi Mill (%)</v>
          </cell>
        </row>
        <row r="743">
          <cell r="A743" t="str">
            <v>XF108</v>
          </cell>
          <cell r="B743" t="str">
            <v>Smedjebacken Medium section mill (%)</v>
          </cell>
        </row>
        <row r="744">
          <cell r="A744" t="str">
            <v>XF112</v>
          </cell>
          <cell r="B744" t="str">
            <v>Boxholm Medium section mill (%)</v>
          </cell>
        </row>
        <row r="745">
          <cell r="A745" t="str">
            <v>XF114</v>
          </cell>
          <cell r="B745" t="str">
            <v>Boxholm Fine section mill (%)</v>
          </cell>
        </row>
        <row r="746">
          <cell r="A746" t="str">
            <v>XF116</v>
          </cell>
          <cell r="B746" t="str">
            <v>Dalsbruk Rolling mills (%)</v>
          </cell>
        </row>
        <row r="747">
          <cell r="A747" t="str">
            <v>XF117</v>
          </cell>
          <cell r="B747" t="str">
            <v>Nedstaal Rolling Mills (%)</v>
          </cell>
        </row>
        <row r="749">
          <cell r="B749" t="str">
            <v>INVENTORY - K tonnes</v>
          </cell>
        </row>
        <row r="750">
          <cell r="A750" t="str">
            <v>XF200</v>
          </cell>
          <cell r="B750" t="str">
            <v>Raw materials</v>
          </cell>
        </row>
        <row r="751">
          <cell r="A751" t="str">
            <v>XF210</v>
          </cell>
          <cell r="B751" t="str">
            <v>Billets, blooms</v>
          </cell>
        </row>
        <row r="752">
          <cell r="A752" t="str">
            <v>XF220</v>
          </cell>
          <cell r="B752" t="str">
            <v>Rolled steel</v>
          </cell>
        </row>
        <row r="753">
          <cell r="A753" t="str">
            <v>XF225</v>
          </cell>
          <cell r="B753" t="str">
            <v>Manufactured</v>
          </cell>
        </row>
        <row r="754">
          <cell r="B754" t="str">
            <v>Total</v>
          </cell>
        </row>
        <row r="757">
          <cell r="B757" t="str">
            <v>RETURN ON NET ASSETS (RONA) %</v>
          </cell>
        </row>
        <row r="758">
          <cell r="B758" t="str">
            <v>RONA, UPPERS</v>
          </cell>
        </row>
        <row r="759">
          <cell r="B759" t="str">
            <v>RONA, DOWNERS</v>
          </cell>
        </row>
        <row r="760">
          <cell r="B760" t="str">
            <v>Cash, if negative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P &amp; L account"/>
      <sheetName val="Balance sheet"/>
      <sheetName val="Spec. 1 + 2"/>
    </sheetNames>
    <sheetDataSet>
      <sheetData sheetId="0" refreshError="1">
        <row r="8">
          <cell r="M8" t="str">
            <v>NOK</v>
          </cell>
        </row>
        <row r="9">
          <cell r="M9" t="str">
            <v>SEK</v>
          </cell>
        </row>
        <row r="10">
          <cell r="M10" t="str">
            <v>FIM</v>
          </cell>
        </row>
        <row r="11">
          <cell r="M11" t="str">
            <v>DKK</v>
          </cell>
        </row>
        <row r="12">
          <cell r="M12" t="str">
            <v xml:space="preserve">NLG </v>
          </cell>
        </row>
        <row r="13">
          <cell r="M13" t="str">
            <v>FRF</v>
          </cell>
        </row>
        <row r="14">
          <cell r="M14" t="str">
            <v>DEM</v>
          </cell>
        </row>
        <row r="15">
          <cell r="M15" t="str">
            <v>GBP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itunud elanikud 2021"/>
      <sheetName val="Elanike prognoos"/>
      <sheetName val="Elanike arv"/>
      <sheetName val="Müügikogused Konkurentsiamet"/>
      <sheetName val="Nõudlusanalüüs vesi 2020-2035"/>
      <sheetName val="Nõudlusanalüüs kanal 2020-2035"/>
    </sheetNames>
    <sheetDataSet>
      <sheetData sheetId="0"/>
      <sheetData sheetId="1"/>
      <sheetData sheetId="2">
        <row r="30">
          <cell r="D30">
            <v>274</v>
          </cell>
        </row>
        <row r="169">
          <cell r="D169">
            <v>304</v>
          </cell>
        </row>
        <row r="302">
          <cell r="D302">
            <v>5698</v>
          </cell>
        </row>
        <row r="421">
          <cell r="D421">
            <v>226</v>
          </cell>
        </row>
        <row r="1265">
          <cell r="D1265">
            <v>175</v>
          </cell>
        </row>
        <row r="1413">
          <cell r="D1413">
            <v>104</v>
          </cell>
        </row>
        <row r="1414">
          <cell r="D1414">
            <v>65</v>
          </cell>
        </row>
        <row r="1600">
          <cell r="D1600">
            <v>475</v>
          </cell>
        </row>
        <row r="2110">
          <cell r="D2110">
            <v>158</v>
          </cell>
        </row>
        <row r="2674">
          <cell r="D2674">
            <v>192</v>
          </cell>
        </row>
        <row r="2892">
          <cell r="D2892">
            <v>878</v>
          </cell>
        </row>
        <row r="3123">
          <cell r="D3123">
            <v>367</v>
          </cell>
        </row>
        <row r="3306">
          <cell r="D3306">
            <v>670</v>
          </cell>
        </row>
        <row r="3324">
          <cell r="D3324">
            <v>221</v>
          </cell>
        </row>
        <row r="3851">
          <cell r="D3851">
            <v>125</v>
          </cell>
        </row>
        <row r="4098">
          <cell r="D4098">
            <v>259</v>
          </cell>
        </row>
        <row r="4242">
          <cell r="D4242">
            <v>173</v>
          </cell>
        </row>
        <row r="4372">
          <cell r="D4372">
            <v>78</v>
          </cell>
        </row>
        <row r="4502">
          <cell r="D4502">
            <v>271</v>
          </cell>
        </row>
      </sheetData>
      <sheetData sheetId="3">
        <row r="6">
          <cell r="E6">
            <v>3.6190000000000002</v>
          </cell>
        </row>
        <row r="119">
          <cell r="E119">
            <v>3.347</v>
          </cell>
          <cell r="J119">
            <v>3.4212539999999998</v>
          </cell>
        </row>
        <row r="120">
          <cell r="E120">
            <v>136.87598</v>
          </cell>
          <cell r="J120">
            <v>138.57415599999999</v>
          </cell>
        </row>
        <row r="121">
          <cell r="E121">
            <v>40.636000000000003</v>
          </cell>
          <cell r="J121">
            <v>38.108066000000001</v>
          </cell>
        </row>
        <row r="122">
          <cell r="E122">
            <v>10.923999999999999</v>
          </cell>
          <cell r="J122">
            <v>10.797152000000001</v>
          </cell>
        </row>
        <row r="123">
          <cell r="E123">
            <v>13.686999999999999</v>
          </cell>
          <cell r="J123">
            <v>14.063074</v>
          </cell>
        </row>
        <row r="124">
          <cell r="E124">
            <v>7.4020000000000001</v>
          </cell>
          <cell r="J124">
            <v>6.8806419999999999</v>
          </cell>
        </row>
        <row r="125">
          <cell r="E125">
            <v>1.982</v>
          </cell>
          <cell r="J125">
            <v>1.8885239999999999</v>
          </cell>
        </row>
        <row r="126">
          <cell r="E126">
            <v>0.8</v>
          </cell>
          <cell r="J126">
            <v>0.85103300000000004</v>
          </cell>
        </row>
        <row r="127">
          <cell r="E127">
            <v>1.488</v>
          </cell>
          <cell r="J127">
            <v>1.647</v>
          </cell>
        </row>
        <row r="128">
          <cell r="E128">
            <v>1.9076880000000001</v>
          </cell>
          <cell r="J128">
            <v>1.8993740000000001</v>
          </cell>
        </row>
        <row r="129">
          <cell r="E129">
            <v>1.075</v>
          </cell>
          <cell r="J129">
            <v>1.0284190000000002</v>
          </cell>
        </row>
        <row r="130">
          <cell r="E130">
            <v>2.399</v>
          </cell>
          <cell r="J130">
            <v>2.3957519999999999</v>
          </cell>
        </row>
        <row r="131">
          <cell r="E131">
            <v>10.319000000000001</v>
          </cell>
          <cell r="J131">
            <v>19.503228</v>
          </cell>
        </row>
        <row r="132">
          <cell r="E132">
            <v>5.2281519999999997</v>
          </cell>
          <cell r="J132">
            <v>5.2248900000000003</v>
          </cell>
        </row>
        <row r="133">
          <cell r="E133">
            <v>10.212</v>
          </cell>
          <cell r="J133">
            <v>10.175098999999999</v>
          </cell>
        </row>
        <row r="134">
          <cell r="E134">
            <v>28.267079000000003</v>
          </cell>
          <cell r="J134">
            <v>30.066271</v>
          </cell>
        </row>
        <row r="135">
          <cell r="E135">
            <v>2.4646979999999998</v>
          </cell>
          <cell r="J135">
            <v>2.4863090000000003</v>
          </cell>
        </row>
        <row r="137">
          <cell r="E137">
            <v>6.9029999999999996</v>
          </cell>
          <cell r="J137">
            <v>7.0874519999999999</v>
          </cell>
        </row>
        <row r="138">
          <cell r="E138">
            <v>0.61499999999999999</v>
          </cell>
          <cell r="J138">
            <v>0.64100000000000001</v>
          </cell>
        </row>
        <row r="139">
          <cell r="E139">
            <v>2.7693220000000003</v>
          </cell>
          <cell r="J139">
            <v>2.5973139999999999</v>
          </cell>
        </row>
        <row r="183">
          <cell r="E183">
            <v>5.2266090000000007</v>
          </cell>
          <cell r="J183">
            <v>6.3498609999999998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ued liitujad"/>
      <sheetName val="Nõudlusanalüüs vesi 2021-2035"/>
      <sheetName val="Nõudlusanalüüs kanal 2021-2035"/>
      <sheetName val="Rahavood"/>
      <sheetName val="Investeeringud kokku"/>
      <sheetName val="Elva investeeringud"/>
      <sheetName val="Tartu investeeringud"/>
      <sheetName val="Jõgeva investeeringud "/>
      <sheetName val="Kastre investeeringud"/>
      <sheetName val="Luunja investeeringud"/>
      <sheetName val="Mustvee investeeringud"/>
      <sheetName val="Nõo investeeringud"/>
      <sheetName val="Peipsiääre investeeringud"/>
      <sheetName val="Räpina investeeringud"/>
      <sheetName val="Vinni investeeringud"/>
      <sheetName val="Kambja investeeringud"/>
    </sheetNames>
    <sheetDataSet>
      <sheetData sheetId="0">
        <row r="6">
          <cell r="I6">
            <v>30</v>
          </cell>
        </row>
        <row r="7">
          <cell r="I7">
            <v>65</v>
          </cell>
        </row>
        <row r="14">
          <cell r="I14">
            <v>25</v>
          </cell>
        </row>
        <row r="15">
          <cell r="I15">
            <v>7.5</v>
          </cell>
        </row>
        <row r="19">
          <cell r="I19">
            <v>5</v>
          </cell>
        </row>
        <row r="22">
          <cell r="L22">
            <v>37.5</v>
          </cell>
        </row>
        <row r="23">
          <cell r="I23">
            <v>2.5</v>
          </cell>
        </row>
        <row r="24">
          <cell r="I24">
            <v>12.5</v>
          </cell>
        </row>
        <row r="29">
          <cell r="I29">
            <v>35</v>
          </cell>
        </row>
        <row r="30">
          <cell r="I30">
            <v>15</v>
          </cell>
          <cell r="L30">
            <v>40</v>
          </cell>
        </row>
        <row r="31">
          <cell r="I31">
            <v>132.5</v>
          </cell>
        </row>
        <row r="32">
          <cell r="L32">
            <v>20</v>
          </cell>
        </row>
        <row r="33">
          <cell r="I33">
            <v>10</v>
          </cell>
        </row>
        <row r="34">
          <cell r="I34">
            <v>12.5</v>
          </cell>
        </row>
        <row r="42">
          <cell r="I42">
            <v>167.5</v>
          </cell>
        </row>
        <row r="43">
          <cell r="I43">
            <v>5</v>
          </cell>
        </row>
        <row r="44">
          <cell r="I44">
            <v>25</v>
          </cell>
        </row>
        <row r="52">
          <cell r="L52">
            <v>40</v>
          </cell>
        </row>
        <row r="54">
          <cell r="L54">
            <v>5</v>
          </cell>
        </row>
        <row r="57">
          <cell r="I57">
            <v>10</v>
          </cell>
        </row>
        <row r="58">
          <cell r="I58">
            <v>47.5</v>
          </cell>
        </row>
        <row r="60">
          <cell r="I60">
            <v>2.5</v>
          </cell>
        </row>
        <row r="61">
          <cell r="L61">
            <v>25</v>
          </cell>
        </row>
        <row r="62">
          <cell r="I62">
            <v>17.5</v>
          </cell>
        </row>
        <row r="63">
          <cell r="I63">
            <v>87.5</v>
          </cell>
        </row>
        <row r="67">
          <cell r="I67">
            <v>25</v>
          </cell>
        </row>
        <row r="68">
          <cell r="I68">
            <v>7.5</v>
          </cell>
        </row>
        <row r="69">
          <cell r="I69">
            <v>10</v>
          </cell>
        </row>
        <row r="70">
          <cell r="I70">
            <v>57.5</v>
          </cell>
        </row>
        <row r="71">
          <cell r="I71">
            <v>15</v>
          </cell>
        </row>
        <row r="74">
          <cell r="I74">
            <v>5</v>
          </cell>
        </row>
        <row r="76">
          <cell r="I76">
            <v>20</v>
          </cell>
        </row>
        <row r="77">
          <cell r="I77">
            <v>12.5</v>
          </cell>
        </row>
        <row r="78">
          <cell r="I78">
            <v>15</v>
          </cell>
          <cell r="L78">
            <v>57.5</v>
          </cell>
        </row>
        <row r="80">
          <cell r="I80">
            <v>15</v>
          </cell>
        </row>
        <row r="81">
          <cell r="L81">
            <v>42.5</v>
          </cell>
        </row>
        <row r="85">
          <cell r="I85">
            <v>32.5</v>
          </cell>
        </row>
        <row r="87">
          <cell r="I87">
            <v>7.5</v>
          </cell>
        </row>
        <row r="88">
          <cell r="I88">
            <v>37.5</v>
          </cell>
        </row>
        <row r="89">
          <cell r="I89">
            <v>192.5</v>
          </cell>
          <cell r="L89">
            <v>5</v>
          </cell>
        </row>
        <row r="93">
          <cell r="I93">
            <v>25</v>
          </cell>
        </row>
        <row r="95">
          <cell r="I95">
            <v>35</v>
          </cell>
        </row>
        <row r="96">
          <cell r="L96">
            <v>35</v>
          </cell>
        </row>
        <row r="98">
          <cell r="I98">
            <v>55</v>
          </cell>
        </row>
        <row r="100">
          <cell r="I100">
            <v>5</v>
          </cell>
        </row>
        <row r="102">
          <cell r="I102">
            <v>25</v>
          </cell>
          <cell r="L102">
            <v>25</v>
          </cell>
        </row>
        <row r="106">
          <cell r="I106">
            <v>17.5</v>
          </cell>
        </row>
      </sheetData>
      <sheetData sheetId="1">
        <row r="1234">
          <cell r="J1234">
            <v>38.123309539288861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nas nuostoli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"/>
      <sheetName val="mape"/>
      <sheetName val="adx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pe&amp;Asia"/>
    </sheetNames>
    <sheetDataSet>
      <sheetData sheetId="0" refreshError="1">
        <row r="6">
          <cell r="G6" t="str">
            <v>Inv A</v>
          </cell>
        </row>
        <row r="7">
          <cell r="G7" t="str">
            <v>Inv B</v>
          </cell>
        </row>
        <row r="9">
          <cell r="G9" t="str">
            <v xml:space="preserve"> December 31</v>
          </cell>
        </row>
        <row r="11">
          <cell r="G11" t="str">
            <v>Millions</v>
          </cell>
        </row>
        <row r="12">
          <cell r="G12">
            <v>2</v>
          </cell>
        </row>
        <row r="15">
          <cell r="H15">
            <v>7.0000000000000007E-2</v>
          </cell>
        </row>
        <row r="16">
          <cell r="H16">
            <v>15</v>
          </cell>
        </row>
        <row r="17">
          <cell r="G17">
            <v>8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0</v>
          </cell>
        </row>
        <row r="22">
          <cell r="H22">
            <v>1</v>
          </cell>
        </row>
        <row r="23">
          <cell r="H23">
            <v>1</v>
          </cell>
        </row>
        <row r="24">
          <cell r="H24">
            <v>1</v>
          </cell>
        </row>
        <row r="25">
          <cell r="H25">
            <v>1</v>
          </cell>
        </row>
        <row r="27">
          <cell r="H27">
            <v>0</v>
          </cell>
        </row>
        <row r="31">
          <cell r="H31">
            <v>0</v>
          </cell>
        </row>
        <row r="32">
          <cell r="D32" t="str">
            <v>Bank Revolver</v>
          </cell>
        </row>
        <row r="36">
          <cell r="D36" t="str">
            <v>Sr. Secured Notes</v>
          </cell>
        </row>
        <row r="37">
          <cell r="D37" t="str">
            <v>Sr. Subordinated Debt</v>
          </cell>
        </row>
        <row r="38">
          <cell r="D38" t="str">
            <v>Jr. Subordinated Debt</v>
          </cell>
        </row>
        <row r="39">
          <cell r="D39" t="str">
            <v>Preferred Stock</v>
          </cell>
        </row>
        <row r="92">
          <cell r="D92" t="str">
            <v>Case 1</v>
          </cell>
        </row>
        <row r="93">
          <cell r="D93" t="str">
            <v>Case 2</v>
          </cell>
        </row>
        <row r="94">
          <cell r="D94" t="str">
            <v>Case 3</v>
          </cell>
        </row>
        <row r="95">
          <cell r="D95" t="str">
            <v>Case 4</v>
          </cell>
        </row>
        <row r="96">
          <cell r="D96" t="str">
            <v>Case 5</v>
          </cell>
        </row>
        <row r="126">
          <cell r="D126" t="str">
            <v>Sources</v>
          </cell>
        </row>
        <row r="137">
          <cell r="D137" t="str">
            <v>Uses</v>
          </cell>
        </row>
        <row r="167">
          <cell r="V16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</sheetNames>
    <sheetDataSet>
      <sheetData sheetId="0" refreshError="1"/>
      <sheetData sheetId="1" refreshError="1"/>
      <sheetData sheetId="2" refreshError="1"/>
      <sheetData sheetId="3" refreshError="1">
        <row r="5">
          <cell r="F5" t="str">
            <v>EUR</v>
          </cell>
        </row>
        <row r="19">
          <cell r="AT19">
            <v>4.032</v>
          </cell>
          <cell r="CB19">
            <v>5.6219999999999999</v>
          </cell>
          <cell r="CG19">
            <v>5.6969849999999997</v>
          </cell>
          <cell r="CM19">
            <v>5.6969849999999997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V19">
            <v>5.6969849999999997</v>
          </cell>
          <cell r="FV19">
            <v>0</v>
          </cell>
        </row>
        <row r="20">
          <cell r="AT20">
            <v>3.6960000000000002</v>
          </cell>
          <cell r="CB20">
            <v>4.7960000000000003</v>
          </cell>
          <cell r="CG20">
            <v>3.4330150000000001</v>
          </cell>
          <cell r="CM20">
            <v>2.213015</v>
          </cell>
          <cell r="CN20">
            <v>0</v>
          </cell>
          <cell r="CO20">
            <v>-4</v>
          </cell>
          <cell r="CP20">
            <v>0</v>
          </cell>
          <cell r="CQ20">
            <v>8.6999999999999993</v>
          </cell>
          <cell r="CV20">
            <v>6.9130149999999997</v>
          </cell>
          <cell r="FV20">
            <v>0</v>
          </cell>
        </row>
        <row r="21">
          <cell r="AT21">
            <v>2.7786930000000001</v>
          </cell>
          <cell r="CB21">
            <v>3.8786930000000002</v>
          </cell>
          <cell r="CG21">
            <v>2.674868</v>
          </cell>
          <cell r="CM21">
            <v>-13.525131999999999</v>
          </cell>
          <cell r="CN21">
            <v>0</v>
          </cell>
          <cell r="CO21">
            <v>6</v>
          </cell>
          <cell r="CP21">
            <v>0</v>
          </cell>
          <cell r="CQ21">
            <v>0</v>
          </cell>
          <cell r="CV21">
            <v>-7.5251320000000002</v>
          </cell>
          <cell r="FV21">
            <v>0</v>
          </cell>
        </row>
        <row r="22">
          <cell r="AT22">
            <v>4.4818939999999996</v>
          </cell>
          <cell r="CB22">
            <v>5.881894</v>
          </cell>
          <cell r="CG22">
            <v>4.7303009999999999</v>
          </cell>
          <cell r="CM22">
            <v>3.430301</v>
          </cell>
          <cell r="CN22">
            <v>0</v>
          </cell>
          <cell r="CO22">
            <v>0</v>
          </cell>
          <cell r="CP22">
            <v>-1.639637</v>
          </cell>
          <cell r="CQ22">
            <v>1.798</v>
          </cell>
          <cell r="CV22">
            <v>3.5886640000000001</v>
          </cell>
          <cell r="FV22">
            <v>0</v>
          </cell>
        </row>
        <row r="23">
          <cell r="AT23">
            <v>4.786403</v>
          </cell>
          <cell r="CB23">
            <v>6.286403</v>
          </cell>
          <cell r="CG23">
            <v>5.5536089999999998</v>
          </cell>
          <cell r="CM23">
            <v>0.153609</v>
          </cell>
          <cell r="CN23">
            <v>0</v>
          </cell>
          <cell r="CO23">
            <v>0</v>
          </cell>
          <cell r="CP23">
            <v>-2.5524559999999998</v>
          </cell>
          <cell r="CQ23">
            <v>0</v>
          </cell>
          <cell r="CV23">
            <v>-2.398847</v>
          </cell>
          <cell r="FV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</sheetNames>
    <sheetDataSet>
      <sheetData sheetId="0"/>
      <sheetData sheetId="1" refreshError="1"/>
      <sheetData sheetId="2"/>
      <sheetData sheetId="3" refreshError="1">
        <row r="2">
          <cell r="AK2" t="str">
            <v>www.tietoenator.com</v>
          </cell>
          <cell r="AL2" t="str">
            <v>(358) 9 8626000/(46) 8 632100</v>
          </cell>
          <cell r="AM2" t="str">
            <v xml:space="preserve"> </v>
          </cell>
          <cell r="AN2" t="str">
            <v>Matti Lehti</v>
          </cell>
          <cell r="AO2" t="str">
            <v>Pentti Heikkinen</v>
          </cell>
          <cell r="AP2" t="str">
            <v>Timo Salmela</v>
          </cell>
          <cell r="AQ2" t="str">
            <v xml:space="preserve">Goldman Sachs </v>
          </cell>
          <cell r="AR2">
            <v>5.3</v>
          </cell>
          <cell r="AS2">
            <v>5.3</v>
          </cell>
          <cell r="AT2" t="str">
            <v>Deutsche Bank</v>
          </cell>
          <cell r="AU2">
            <v>4.2</v>
          </cell>
          <cell r="AV2">
            <v>4.2</v>
          </cell>
          <cell r="AW2" t="str">
            <v>Didner &amp; Gerge</v>
          </cell>
          <cell r="AX2">
            <v>2.9</v>
          </cell>
          <cell r="AY2">
            <v>2.9</v>
          </cell>
        </row>
        <row r="11">
          <cell r="C11" t="str">
            <v>1997</v>
          </cell>
          <cell r="G11">
            <v>949.5</v>
          </cell>
          <cell r="I11">
            <v>949.5</v>
          </cell>
          <cell r="O11">
            <v>-877.8</v>
          </cell>
          <cell r="S11">
            <v>71.7</v>
          </cell>
          <cell r="W11">
            <v>43.683591999999997</v>
          </cell>
          <cell r="X11">
            <v>4.6006939999999998</v>
          </cell>
          <cell r="Y11">
            <v>0.72354399999999996</v>
          </cell>
          <cell r="Z11">
            <v>1.616622</v>
          </cell>
          <cell r="AB11">
            <v>-1.1214770000000001</v>
          </cell>
          <cell r="AD11">
            <v>0</v>
          </cell>
          <cell r="AE11">
            <v>0.70403499999999997</v>
          </cell>
          <cell r="AH11">
            <v>45.606316</v>
          </cell>
          <cell r="AJ11">
            <v>0</v>
          </cell>
          <cell r="AK11">
            <v>-15.827828999999999</v>
          </cell>
          <cell r="AM11">
            <v>0.16431999999999999</v>
          </cell>
          <cell r="AN11">
            <v>34.345044999999999</v>
          </cell>
          <cell r="AR11">
            <v>0</v>
          </cell>
          <cell r="BB11">
            <v>21.248083000000001</v>
          </cell>
          <cell r="BD11">
            <v>31.32506895478631</v>
          </cell>
          <cell r="BF11">
            <v>174.73815099999999</v>
          </cell>
          <cell r="BI11">
            <v>46.653590000000001</v>
          </cell>
          <cell r="BJ11">
            <v>39.524379000000003</v>
          </cell>
          <cell r="BO11">
            <v>0.56764499999999996</v>
          </cell>
          <cell r="BP11">
            <v>0.56764499999999996</v>
          </cell>
          <cell r="CH11">
            <v>-28.016407999999998</v>
          </cell>
          <cell r="CI11">
            <v>-15.558392</v>
          </cell>
          <cell r="CX11">
            <v>1.123389</v>
          </cell>
          <cell r="CZ11">
            <v>0.34772500000000001</v>
          </cell>
          <cell r="DI11">
            <v>49.365343000000003</v>
          </cell>
          <cell r="DM11">
            <v>112.078416</v>
          </cell>
          <cell r="DP11">
            <v>0</v>
          </cell>
          <cell r="DS11">
            <v>130.786464</v>
          </cell>
          <cell r="DT11">
            <v>242.86488</v>
          </cell>
          <cell r="DW11">
            <v>0.26136399999999999</v>
          </cell>
          <cell r="DZ11">
            <v>6.5204779999999998</v>
          </cell>
          <cell r="EB11">
            <v>0</v>
          </cell>
          <cell r="EG11">
            <v>0</v>
          </cell>
          <cell r="EK11">
            <v>153.126698</v>
          </cell>
          <cell r="EL11">
            <v>242.86488</v>
          </cell>
          <cell r="EW11">
            <v>-41.931437000000003</v>
          </cell>
          <cell r="EX11">
            <v>-27.383492</v>
          </cell>
          <cell r="EZ11">
            <v>63.050161000000003</v>
          </cell>
          <cell r="FA11">
            <v>40.393346999999999</v>
          </cell>
          <cell r="FD11">
            <v>2.900601</v>
          </cell>
          <cell r="FE11">
            <v>2.900601</v>
          </cell>
          <cell r="GL11">
            <v>0.30105599999999999</v>
          </cell>
          <cell r="GO11">
            <v>56.303339999999999</v>
          </cell>
          <cell r="GT11">
            <v>17.163999828360001</v>
          </cell>
          <cell r="HD11">
            <v>30.237207811854244</v>
          </cell>
          <cell r="HF11">
            <v>5.9173943015119974</v>
          </cell>
          <cell r="HJ11">
            <v>15.278767931998624</v>
          </cell>
          <cell r="HL11">
            <v>1.7539967548972266</v>
          </cell>
          <cell r="HN11">
            <v>20.817804622574506</v>
          </cell>
          <cell r="HP11">
            <v>12.76462086826481</v>
          </cell>
          <cell r="HR11">
            <v>0.97362725760515512</v>
          </cell>
          <cell r="HZ11">
            <v>0</v>
          </cell>
          <cell r="IB11">
            <v>0</v>
          </cell>
          <cell r="IP11">
            <v>32.605248000000003</v>
          </cell>
        </row>
        <row r="12">
          <cell r="C12" t="str">
            <v>1998</v>
          </cell>
          <cell r="G12">
            <v>1079.2329999999999</v>
          </cell>
          <cell r="I12">
            <v>1084.059</v>
          </cell>
          <cell r="O12">
            <v>-931.41599999999994</v>
          </cell>
          <cell r="S12">
            <v>152.643</v>
          </cell>
          <cell r="W12">
            <v>104.988</v>
          </cell>
          <cell r="X12">
            <v>9.7280200000000008</v>
          </cell>
          <cell r="Y12">
            <v>0.23</v>
          </cell>
          <cell r="Z12">
            <v>4.8819999999999997</v>
          </cell>
          <cell r="AB12">
            <v>-3.1480000000000001</v>
          </cell>
          <cell r="AD12">
            <v>0</v>
          </cell>
          <cell r="AE12">
            <v>0</v>
          </cell>
          <cell r="AH12">
            <v>106.952</v>
          </cell>
          <cell r="AJ12">
            <v>-0.97599999999999998</v>
          </cell>
          <cell r="AK12">
            <v>-24.166</v>
          </cell>
          <cell r="AM12">
            <v>-8.0630000000000006</v>
          </cell>
          <cell r="AN12">
            <v>30.134079</v>
          </cell>
          <cell r="AR12">
            <v>0</v>
          </cell>
          <cell r="BB12">
            <v>31.609445000000001</v>
          </cell>
          <cell r="BD12">
            <v>44.027266962176398</v>
          </cell>
          <cell r="BF12">
            <v>13.663296000000001</v>
          </cell>
          <cell r="BI12">
            <v>140.33738099999999</v>
          </cell>
          <cell r="BJ12">
            <v>134.51137800000001</v>
          </cell>
          <cell r="BO12">
            <v>1.402868</v>
          </cell>
          <cell r="BP12">
            <v>2.0526270000000002</v>
          </cell>
          <cell r="CH12">
            <v>-57.457000000000001</v>
          </cell>
          <cell r="CI12">
            <v>0</v>
          </cell>
          <cell r="CX12">
            <v>1.9062859999999999</v>
          </cell>
          <cell r="CZ12">
            <v>1.5064869999999999</v>
          </cell>
          <cell r="DI12">
            <v>84.643000000000001</v>
          </cell>
          <cell r="DM12">
            <v>355.38900000000001</v>
          </cell>
          <cell r="DP12">
            <v>0</v>
          </cell>
          <cell r="DS12">
            <v>205.62</v>
          </cell>
          <cell r="DT12">
            <v>561.00900000000001</v>
          </cell>
          <cell r="DW12">
            <v>0.33500000000000002</v>
          </cell>
          <cell r="DZ12">
            <v>5.5830000000000002</v>
          </cell>
          <cell r="EB12">
            <v>0</v>
          </cell>
          <cell r="EG12">
            <v>1.8939999999999999</v>
          </cell>
          <cell r="EK12">
            <v>313.48700000000002</v>
          </cell>
          <cell r="EL12">
            <v>561.00900000000001</v>
          </cell>
          <cell r="EW12">
            <v>-60.44</v>
          </cell>
          <cell r="EX12">
            <v>-19.164121999999999</v>
          </cell>
          <cell r="EZ12">
            <v>56.216745000000003</v>
          </cell>
          <cell r="FA12">
            <v>34.901524999999999</v>
          </cell>
          <cell r="FD12">
            <v>5.8769729999999996</v>
          </cell>
          <cell r="FE12">
            <v>5.8769729999999996</v>
          </cell>
          <cell r="GL12">
            <v>0.48774499999999998</v>
          </cell>
          <cell r="GO12">
            <v>57.533340000000003</v>
          </cell>
          <cell r="GT12">
            <v>38.388000000000005</v>
          </cell>
          <cell r="HD12">
            <v>18.701887873442178</v>
          </cell>
          <cell r="HF12">
            <v>6.5319340415550675</v>
          </cell>
          <cell r="HJ12">
            <v>20.137586909834098</v>
          </cell>
          <cell r="HL12">
            <v>1.270566322809211</v>
          </cell>
          <cell r="HN12">
            <v>20.416182173392389</v>
          </cell>
          <cell r="HP12">
            <v>14.051859098205703</v>
          </cell>
          <cell r="HR12">
            <v>1.9904412262412292</v>
          </cell>
          <cell r="HZ12">
            <v>0</v>
          </cell>
          <cell r="IB12">
            <v>0</v>
          </cell>
          <cell r="IP12">
            <v>56.168999999999997</v>
          </cell>
        </row>
        <row r="13">
          <cell r="C13" t="str">
            <v>1999</v>
          </cell>
          <cell r="G13">
            <v>1229.0999999999999</v>
          </cell>
          <cell r="I13">
            <v>1256.0719999999999</v>
          </cell>
          <cell r="O13">
            <v>-1091.482</v>
          </cell>
          <cell r="S13">
            <v>164.59</v>
          </cell>
          <cell r="W13">
            <v>107.77</v>
          </cell>
          <cell r="X13">
            <v>8.7682040000000008</v>
          </cell>
          <cell r="Y13">
            <v>0.54600000000000004</v>
          </cell>
          <cell r="Z13">
            <v>4.3879999999999999</v>
          </cell>
          <cell r="AB13">
            <v>-3.3559999999999999</v>
          </cell>
          <cell r="AD13">
            <v>0</v>
          </cell>
          <cell r="AE13">
            <v>0</v>
          </cell>
          <cell r="AH13">
            <v>109.348</v>
          </cell>
          <cell r="AJ13">
            <v>-3.0510000000000002</v>
          </cell>
          <cell r="AK13">
            <v>-30.605</v>
          </cell>
          <cell r="AM13">
            <v>-6.5720000000000001</v>
          </cell>
          <cell r="AN13">
            <v>33.998792999999999</v>
          </cell>
          <cell r="AR13">
            <v>0</v>
          </cell>
          <cell r="BB13">
            <v>20.735368000000001</v>
          </cell>
          <cell r="BD13">
            <v>30.702300411483396</v>
          </cell>
          <cell r="BF13">
            <v>13.886436</v>
          </cell>
          <cell r="BI13">
            <v>2.6498270000000002</v>
          </cell>
          <cell r="BJ13">
            <v>2.2402570000000002</v>
          </cell>
          <cell r="BO13">
            <v>0.90003999999999995</v>
          </cell>
          <cell r="BP13">
            <v>1.040554</v>
          </cell>
          <cell r="CH13">
            <v>-56.932000000000002</v>
          </cell>
          <cell r="CI13">
            <v>0</v>
          </cell>
          <cell r="CX13">
            <v>1.3804909999999999</v>
          </cell>
          <cell r="CZ13">
            <v>0.68143699999999996</v>
          </cell>
          <cell r="DI13">
            <v>113.849</v>
          </cell>
          <cell r="DM13">
            <v>442.33199999999999</v>
          </cell>
          <cell r="DP13">
            <v>0</v>
          </cell>
          <cell r="DS13">
            <v>260.267</v>
          </cell>
          <cell r="DT13">
            <v>702.59900000000005</v>
          </cell>
          <cell r="DW13">
            <v>0.44400000000000001</v>
          </cell>
          <cell r="DZ13">
            <v>6.7530000000000001</v>
          </cell>
          <cell r="EB13">
            <v>0</v>
          </cell>
          <cell r="EG13">
            <v>12.254</v>
          </cell>
          <cell r="EK13">
            <v>353.2</v>
          </cell>
          <cell r="EL13">
            <v>702.59900000000005</v>
          </cell>
          <cell r="EW13">
            <v>-84.793999999999997</v>
          </cell>
          <cell r="EX13">
            <v>-23.202373000000001</v>
          </cell>
          <cell r="EZ13">
            <v>52.014592</v>
          </cell>
          <cell r="FA13">
            <v>33.420143000000003</v>
          </cell>
          <cell r="FD13">
            <v>4.589569</v>
          </cell>
          <cell r="FE13">
            <v>4.589569</v>
          </cell>
          <cell r="GL13">
            <v>0.49</v>
          </cell>
          <cell r="GO13">
            <v>83.054177999999993</v>
          </cell>
          <cell r="GT13">
            <v>62</v>
          </cell>
          <cell r="HD13">
            <v>59.583644866100173</v>
          </cell>
          <cell r="HF13">
            <v>13.50889375451159</v>
          </cell>
          <cell r="HJ13">
            <v>44.911556830142324</v>
          </cell>
          <cell r="HL13">
            <v>0.79032258064516114</v>
          </cell>
          <cell r="HN13">
            <v>46.757312271501903</v>
          </cell>
          <cell r="HP13">
            <v>30.669054815424861</v>
          </cell>
          <cell r="HR13">
            <v>4.1205475844113586</v>
          </cell>
          <cell r="HZ13">
            <v>0</v>
          </cell>
          <cell r="IB13">
            <v>0</v>
          </cell>
          <cell r="IP13">
            <v>76.781999999999996</v>
          </cell>
        </row>
        <row r="14">
          <cell r="C14" t="str">
            <v>2000</v>
          </cell>
          <cell r="G14">
            <v>1119.931</v>
          </cell>
          <cell r="I14">
            <v>1125.8440000000001</v>
          </cell>
          <cell r="O14">
            <v>-996.99800000000005</v>
          </cell>
          <cell r="S14">
            <v>128.846</v>
          </cell>
          <cell r="W14">
            <v>72.158000000000001</v>
          </cell>
          <cell r="X14">
            <v>6.4430759999999996</v>
          </cell>
          <cell r="Y14">
            <v>8.5790000000000006</v>
          </cell>
          <cell r="Z14">
            <v>8.2579999999999991</v>
          </cell>
          <cell r="AB14">
            <v>-4.798</v>
          </cell>
          <cell r="AD14">
            <v>0</v>
          </cell>
          <cell r="AE14">
            <v>22.7</v>
          </cell>
          <cell r="AH14">
            <v>106.89700000000001</v>
          </cell>
          <cell r="AJ14">
            <v>-0.52300000000000002</v>
          </cell>
          <cell r="AK14">
            <v>-26.494</v>
          </cell>
          <cell r="AM14">
            <v>-9.35</v>
          </cell>
          <cell r="AN14">
            <v>33.531343</v>
          </cell>
          <cell r="AR14">
            <v>0</v>
          </cell>
          <cell r="BB14">
            <v>19.887325000000001</v>
          </cell>
          <cell r="BD14">
            <v>23.368203803191903</v>
          </cell>
          <cell r="BF14">
            <v>-8.8820270000000008</v>
          </cell>
          <cell r="BI14">
            <v>-33.044446999999998</v>
          </cell>
          <cell r="BJ14">
            <v>-2.2414679999999998</v>
          </cell>
          <cell r="BO14">
            <v>0.76858599999999999</v>
          </cell>
          <cell r="BP14">
            <v>0.907134</v>
          </cell>
          <cell r="CH14">
            <v>-45.603999999999999</v>
          </cell>
          <cell r="CI14">
            <v>0</v>
          </cell>
          <cell r="CX14">
            <v>1.117103</v>
          </cell>
          <cell r="CZ14">
            <v>0.29965399999999998</v>
          </cell>
          <cell r="DI14">
            <v>68.763999999999996</v>
          </cell>
          <cell r="DM14">
            <v>368.18599999999998</v>
          </cell>
          <cell r="DP14">
            <v>0</v>
          </cell>
          <cell r="DS14">
            <v>263.87200000000001</v>
          </cell>
          <cell r="DT14">
            <v>632.05799999999999</v>
          </cell>
          <cell r="DW14">
            <v>2.2719999999999998</v>
          </cell>
          <cell r="DZ14">
            <v>5.5209999999999999</v>
          </cell>
          <cell r="EB14">
            <v>0</v>
          </cell>
          <cell r="EG14">
            <v>2.8380000000000001</v>
          </cell>
          <cell r="EK14">
            <v>356.096</v>
          </cell>
          <cell r="EL14">
            <v>631.97799999999995</v>
          </cell>
          <cell r="EW14">
            <v>-60.691000000000003</v>
          </cell>
          <cell r="EX14">
            <v>-16.90868</v>
          </cell>
          <cell r="EZ14">
            <v>56.795330999999997</v>
          </cell>
          <cell r="FA14">
            <v>16.760317000000001</v>
          </cell>
          <cell r="FD14">
            <v>4.2573869999999996</v>
          </cell>
          <cell r="FE14">
            <v>4.2573869999999996</v>
          </cell>
          <cell r="GL14">
            <v>0.49</v>
          </cell>
          <cell r="GO14">
            <v>91.765916000000004</v>
          </cell>
          <cell r="GT14">
            <v>30.3</v>
          </cell>
          <cell r="HD14">
            <v>33.401900931946109</v>
          </cell>
          <cell r="HF14">
            <v>7.1170415092637818</v>
          </cell>
          <cell r="HJ14">
            <v>27.123729861973338</v>
          </cell>
          <cell r="HL14">
            <v>1.6171617161716172</v>
          </cell>
          <cell r="HN14">
            <v>33.687358395778894</v>
          </cell>
          <cell r="HP14">
            <v>19.791277095142807</v>
          </cell>
          <cell r="HR14">
            <v>2.4285569868143666</v>
          </cell>
          <cell r="HZ14">
            <v>0</v>
          </cell>
          <cell r="IB14">
            <v>0</v>
          </cell>
          <cell r="IP14">
            <v>80.037999999999997</v>
          </cell>
        </row>
        <row r="15">
          <cell r="C15" t="str">
            <v>2001</v>
          </cell>
          <cell r="G15">
            <v>1135.2090000000001</v>
          </cell>
          <cell r="I15">
            <v>1141.309</v>
          </cell>
          <cell r="O15">
            <v>-961.7</v>
          </cell>
          <cell r="S15">
            <v>179.60900000000001</v>
          </cell>
          <cell r="W15">
            <v>114.10899999999999</v>
          </cell>
          <cell r="X15">
            <v>10.051805</v>
          </cell>
          <cell r="Y15">
            <v>5.0999999999999996</v>
          </cell>
          <cell r="Z15">
            <v>17.366</v>
          </cell>
          <cell r="AB15">
            <v>-11.148999999999999</v>
          </cell>
          <cell r="AD15">
            <v>0</v>
          </cell>
          <cell r="AE15">
            <v>132.6</v>
          </cell>
          <cell r="AH15">
            <v>258.02600000000001</v>
          </cell>
          <cell r="AJ15">
            <v>-1.8</v>
          </cell>
          <cell r="AK15">
            <v>-58.6</v>
          </cell>
          <cell r="AM15">
            <v>0</v>
          </cell>
          <cell r="AN15">
            <v>22.710889999999999</v>
          </cell>
          <cell r="AR15">
            <v>0</v>
          </cell>
          <cell r="BB15">
            <v>47.194493999999999</v>
          </cell>
          <cell r="BD15">
            <v>31.78184263711919</v>
          </cell>
          <cell r="BF15">
            <v>1.3641909999999999</v>
          </cell>
          <cell r="BI15">
            <v>58.137698</v>
          </cell>
          <cell r="BJ15">
            <v>141.37814900000001</v>
          </cell>
          <cell r="BO15">
            <v>2.2153450000000001</v>
          </cell>
          <cell r="BP15">
            <v>1.108379</v>
          </cell>
          <cell r="CH15">
            <v>-71.2</v>
          </cell>
          <cell r="CI15">
            <v>-39</v>
          </cell>
          <cell r="CX15">
            <v>1.4828859999999999</v>
          </cell>
          <cell r="CZ15">
            <v>2.4036689999999998</v>
          </cell>
          <cell r="DI15">
            <v>214.8</v>
          </cell>
          <cell r="DM15">
            <v>491.524</v>
          </cell>
          <cell r="DP15">
            <v>0</v>
          </cell>
          <cell r="DS15">
            <v>309.77999999999997</v>
          </cell>
          <cell r="DT15">
            <v>801.30399999999997</v>
          </cell>
          <cell r="DW15">
            <v>8.0000000000000002E-3</v>
          </cell>
          <cell r="DZ15">
            <v>4.0579999999999998</v>
          </cell>
          <cell r="EB15">
            <v>0</v>
          </cell>
          <cell r="EG15">
            <v>6.9</v>
          </cell>
          <cell r="EK15">
            <v>481.4</v>
          </cell>
          <cell r="EL15">
            <v>801.24300000000005</v>
          </cell>
          <cell r="EW15">
            <v>-210.81399999999999</v>
          </cell>
          <cell r="EX15">
            <v>-43.173048999999999</v>
          </cell>
          <cell r="EZ15">
            <v>60.942810000000001</v>
          </cell>
          <cell r="FA15">
            <v>11.792536999999999</v>
          </cell>
          <cell r="FD15">
            <v>5.7685919999999999</v>
          </cell>
          <cell r="FE15">
            <v>5.7685919999999999</v>
          </cell>
          <cell r="GL15">
            <v>1</v>
          </cell>
          <cell r="GO15">
            <v>91.490854999999996</v>
          </cell>
          <cell r="GT15">
            <v>29.75</v>
          </cell>
          <cell r="HD15">
            <v>26.840999333260555</v>
          </cell>
          <cell r="HF15">
            <v>5.1572376760221559</v>
          </cell>
          <cell r="HJ15">
            <v>20.062230002845801</v>
          </cell>
          <cell r="HL15">
            <v>3.3613445378151261</v>
          </cell>
          <cell r="HN15">
            <v>21.064172472296555</v>
          </cell>
          <cell r="HP15">
            <v>13.59456732617252</v>
          </cell>
          <cell r="HR15">
            <v>2.2119617940396878</v>
          </cell>
          <cell r="HZ15">
            <v>0</v>
          </cell>
          <cell r="IB15">
            <v>19.2</v>
          </cell>
          <cell r="IP15">
            <v>106.5</v>
          </cell>
        </row>
        <row r="16">
          <cell r="C16" t="str">
            <v>2002</v>
          </cell>
          <cell r="G16">
            <v>1271.1179999999999</v>
          </cell>
          <cell r="I16">
            <v>1278.221</v>
          </cell>
          <cell r="O16">
            <v>-1092.569</v>
          </cell>
          <cell r="S16">
            <v>185.65199999999999</v>
          </cell>
          <cell r="W16">
            <v>99.206000000000003</v>
          </cell>
          <cell r="X16">
            <v>7.8046259999999998</v>
          </cell>
          <cell r="Y16">
            <v>0.65700000000000003</v>
          </cell>
          <cell r="Z16">
            <v>24.59</v>
          </cell>
          <cell r="AB16">
            <v>-23.992999999999999</v>
          </cell>
          <cell r="AD16">
            <v>0</v>
          </cell>
          <cell r="AE16">
            <v>0</v>
          </cell>
          <cell r="AH16">
            <v>100.46</v>
          </cell>
          <cell r="AJ16">
            <v>-1.2809999999999999</v>
          </cell>
          <cell r="AK16">
            <v>-31.074000000000002</v>
          </cell>
          <cell r="AM16">
            <v>-4.1619999999999999</v>
          </cell>
          <cell r="AN16">
            <v>35.074657000000002</v>
          </cell>
          <cell r="AR16">
            <v>0</v>
          </cell>
          <cell r="BB16">
            <v>13.602289000000001</v>
          </cell>
          <cell r="BD16">
            <v>23.484024360903675</v>
          </cell>
          <cell r="BF16">
            <v>11.972156999999999</v>
          </cell>
          <cell r="BI16">
            <v>-13.060320000000001</v>
          </cell>
          <cell r="BJ16">
            <v>-61.065939</v>
          </cell>
          <cell r="BO16">
            <v>0.70561700000000005</v>
          </cell>
          <cell r="BP16">
            <v>1.038656</v>
          </cell>
          <cell r="CH16">
            <v>-51.374000000000002</v>
          </cell>
          <cell r="CI16">
            <v>0</v>
          </cell>
          <cell r="CX16">
            <v>1.0016339999999999</v>
          </cell>
          <cell r="CZ16">
            <v>-1.7731969999999999</v>
          </cell>
          <cell r="DI16">
            <v>54.5</v>
          </cell>
          <cell r="DM16">
            <v>368.90800000000002</v>
          </cell>
          <cell r="DP16">
            <v>0</v>
          </cell>
          <cell r="DS16">
            <v>476.17899999999997</v>
          </cell>
          <cell r="DT16">
            <v>845.08699999999999</v>
          </cell>
          <cell r="DW16">
            <v>102.6</v>
          </cell>
          <cell r="DZ16">
            <v>2.1850000000000001</v>
          </cell>
          <cell r="EB16">
            <v>0</v>
          </cell>
          <cell r="EG16">
            <v>3.6019999999999999</v>
          </cell>
          <cell r="EK16">
            <v>458.78</v>
          </cell>
          <cell r="EL16">
            <v>845.28899999999999</v>
          </cell>
          <cell r="EW16">
            <v>50.567</v>
          </cell>
          <cell r="EX16">
            <v>10.936196000000001</v>
          </cell>
          <cell r="EZ16">
            <v>54.701054999999997</v>
          </cell>
          <cell r="FA16">
            <v>5.1596719999999996</v>
          </cell>
          <cell r="FD16">
            <v>5.5350429999999999</v>
          </cell>
          <cell r="FE16">
            <v>5.5350429999999999</v>
          </cell>
          <cell r="GL16">
            <v>0.5</v>
          </cell>
          <cell r="GO16">
            <v>90.619951</v>
          </cell>
          <cell r="GT16">
            <v>13</v>
          </cell>
          <cell r="HD16">
            <v>12.516174748906279</v>
          </cell>
          <cell r="HF16">
            <v>2.3486719073365827</v>
          </cell>
          <cell r="HJ16">
            <v>12.978792652805318</v>
          </cell>
          <cell r="HL16">
            <v>3.8461538461538463</v>
          </cell>
          <cell r="HN16">
            <v>12.303118902896969</v>
          </cell>
          <cell r="HP16">
            <v>6.594562597620083</v>
          </cell>
          <cell r="HR16">
            <v>0.96657144576664022</v>
          </cell>
          <cell r="HZ16">
            <v>0</v>
          </cell>
          <cell r="IB16">
            <v>23.640999999999998</v>
          </cell>
          <cell r="IP16">
            <v>265.22300000000001</v>
          </cell>
        </row>
        <row r="17">
          <cell r="C17" t="str">
            <v>2003</v>
          </cell>
          <cell r="G17">
            <v>1374.252</v>
          </cell>
          <cell r="I17">
            <v>1377.28</v>
          </cell>
          <cell r="O17">
            <v>-1174.336</v>
          </cell>
          <cell r="S17">
            <v>202.94399999999999</v>
          </cell>
          <cell r="W17">
            <v>101.05500000000001</v>
          </cell>
          <cell r="X17">
            <v>7.3534550000000003</v>
          </cell>
          <cell r="Y17">
            <v>1.641</v>
          </cell>
          <cell r="Z17">
            <v>21.498000000000001</v>
          </cell>
          <cell r="AB17">
            <v>-23.81</v>
          </cell>
          <cell r="AD17">
            <v>0</v>
          </cell>
          <cell r="AE17">
            <v>0</v>
          </cell>
          <cell r="AH17">
            <v>100.384</v>
          </cell>
          <cell r="AJ17">
            <v>-1.1559999999999999</v>
          </cell>
          <cell r="AK17">
            <v>-37.183999999999997</v>
          </cell>
          <cell r="AM17">
            <v>3.1749999999999998</v>
          </cell>
          <cell r="AN17">
            <v>33.878905000000003</v>
          </cell>
          <cell r="AR17">
            <v>0</v>
          </cell>
          <cell r="BB17">
            <v>13.962759</v>
          </cell>
          <cell r="BD17">
            <v>23.037006602591511</v>
          </cell>
          <cell r="BF17">
            <v>8.113645</v>
          </cell>
          <cell r="BI17">
            <v>1.863799</v>
          </cell>
          <cell r="BJ17">
            <v>-7.5651999999999997E-2</v>
          </cell>
          <cell r="BO17">
            <v>0.71969799999999995</v>
          </cell>
          <cell r="BP17">
            <v>1.1674690000000001</v>
          </cell>
          <cell r="CH17">
            <v>-46.314</v>
          </cell>
          <cell r="CI17">
            <v>0</v>
          </cell>
          <cell r="CX17">
            <v>1.819688</v>
          </cell>
          <cell r="CZ17">
            <v>1.078835</v>
          </cell>
          <cell r="DI17">
            <v>45.286000000000001</v>
          </cell>
          <cell r="DM17">
            <v>376.50599999999997</v>
          </cell>
          <cell r="DP17">
            <v>0</v>
          </cell>
          <cell r="DS17">
            <v>431.26299999999998</v>
          </cell>
          <cell r="DT17">
            <v>807.76900000000001</v>
          </cell>
          <cell r="DW17">
            <v>30.942</v>
          </cell>
          <cell r="DZ17">
            <v>0</v>
          </cell>
          <cell r="EB17">
            <v>0</v>
          </cell>
          <cell r="EG17">
            <v>3.605</v>
          </cell>
          <cell r="EK17">
            <v>475.40499999999997</v>
          </cell>
          <cell r="EL17">
            <v>807.68899999999996</v>
          </cell>
          <cell r="EW17">
            <v>-13.692</v>
          </cell>
          <cell r="EX17">
            <v>-2.8583949999999998</v>
          </cell>
          <cell r="EZ17">
            <v>59.306243000000002</v>
          </cell>
          <cell r="FA17">
            <v>5.1471229999999997</v>
          </cell>
          <cell r="FD17">
            <v>5.7356179999999997</v>
          </cell>
          <cell r="FE17">
            <v>5.7356179999999997</v>
          </cell>
          <cell r="GL17">
            <v>0.5</v>
          </cell>
          <cell r="GO17">
            <v>90.619951</v>
          </cell>
          <cell r="GT17">
            <v>21.7</v>
          </cell>
          <cell r="HD17">
            <v>18.587217305127584</v>
          </cell>
          <cell r="HF17">
            <v>3.7833760895512918</v>
          </cell>
          <cell r="HJ17">
            <v>11.925121229573421</v>
          </cell>
          <cell r="HL17">
            <v>2.3041474654377883</v>
          </cell>
          <cell r="HN17">
            <v>19.014965886694711</v>
          </cell>
          <cell r="HP17">
            <v>9.5449858821516731</v>
          </cell>
          <cell r="HR17">
            <v>1.4209627758955419</v>
          </cell>
          <cell r="HZ17">
            <v>0</v>
          </cell>
          <cell r="IB17">
            <v>24.449000000000002</v>
          </cell>
          <cell r="IP17">
            <v>233.08699999999999</v>
          </cell>
        </row>
        <row r="18">
          <cell r="C18" t="str">
            <v>2004</v>
          </cell>
          <cell r="G18">
            <v>1525.1</v>
          </cell>
          <cell r="I18">
            <v>1535.6</v>
          </cell>
          <cell r="O18">
            <v>-1305.9000000000001</v>
          </cell>
          <cell r="S18">
            <v>229.7</v>
          </cell>
          <cell r="W18">
            <v>147.19999999999999</v>
          </cell>
          <cell r="X18">
            <v>9.6518259999999998</v>
          </cell>
          <cell r="Y18">
            <v>1.5</v>
          </cell>
          <cell r="Z18">
            <v>21.009</v>
          </cell>
          <cell r="AB18">
            <v>-25.609000000000002</v>
          </cell>
          <cell r="AD18">
            <v>0</v>
          </cell>
          <cell r="AE18">
            <v>0</v>
          </cell>
          <cell r="AH18">
            <v>158.1</v>
          </cell>
          <cell r="AJ18">
            <v>-1</v>
          </cell>
          <cell r="AK18">
            <v>-21.8</v>
          </cell>
          <cell r="AM18">
            <v>87</v>
          </cell>
          <cell r="AN18">
            <v>-41.239722</v>
          </cell>
          <cell r="AR18">
            <v>0</v>
          </cell>
          <cell r="BB18">
            <v>45.492451000000003</v>
          </cell>
          <cell r="BD18">
            <v>28.249897626601772</v>
          </cell>
          <cell r="BF18">
            <v>10.976735</v>
          </cell>
          <cell r="BI18">
            <v>45.663252999999997</v>
          </cell>
          <cell r="BJ18">
            <v>57.495218000000001</v>
          </cell>
          <cell r="BO18">
            <v>2.7600349999999998</v>
          </cell>
          <cell r="BP18">
            <v>0.569886</v>
          </cell>
          <cell r="CH18">
            <v>-48.1</v>
          </cell>
          <cell r="CI18">
            <v>0</v>
          </cell>
          <cell r="CX18">
            <v>2.3776280000000001</v>
          </cell>
          <cell r="CZ18">
            <v>1.42906</v>
          </cell>
          <cell r="DI18">
            <v>90.7</v>
          </cell>
          <cell r="DM18">
            <v>528.47112400000003</v>
          </cell>
          <cell r="DP18">
            <v>0</v>
          </cell>
          <cell r="DS18">
            <v>559.67999999999995</v>
          </cell>
          <cell r="DT18">
            <v>1088.151124</v>
          </cell>
          <cell r="DW18">
            <v>5.2</v>
          </cell>
          <cell r="DZ18">
            <v>116.7</v>
          </cell>
          <cell r="EB18">
            <v>0</v>
          </cell>
          <cell r="EG18">
            <v>9.5</v>
          </cell>
          <cell r="EK18">
            <v>501.9</v>
          </cell>
          <cell r="EL18">
            <v>1087.7</v>
          </cell>
          <cell r="EW18">
            <v>88.62</v>
          </cell>
          <cell r="EX18">
            <v>17.328900999999998</v>
          </cell>
          <cell r="EZ18">
            <v>47.016641</v>
          </cell>
          <cell r="FA18">
            <v>6.5683550000000004</v>
          </cell>
          <cell r="FD18">
            <v>6.373945</v>
          </cell>
          <cell r="FE18">
            <v>6.373945</v>
          </cell>
          <cell r="GL18">
            <v>1.5</v>
          </cell>
          <cell r="GO18">
            <v>80.542444000000003</v>
          </cell>
          <cell r="GT18">
            <v>23.4</v>
          </cell>
          <cell r="HD18">
            <v>41.060843747696907</v>
          </cell>
          <cell r="HF18">
            <v>3.6711957822039567</v>
          </cell>
          <cell r="HJ18">
            <v>9.8417414330584929</v>
          </cell>
          <cell r="HL18">
            <v>6.4102564102564115</v>
          </cell>
          <cell r="HN18">
            <v>13.270431671822463</v>
          </cell>
          <cell r="HP18">
            <v>8.535091650519032</v>
          </cell>
          <cell r="HR18">
            <v>1.2938910167202151</v>
          </cell>
          <cell r="HZ18">
            <v>0</v>
          </cell>
          <cell r="IB18">
            <v>50.9</v>
          </cell>
          <cell r="IP18">
            <v>286.8</v>
          </cell>
        </row>
        <row r="19">
          <cell r="C19" t="str">
            <v>2005</v>
          </cell>
          <cell r="G19">
            <v>1570.4</v>
          </cell>
          <cell r="I19">
            <v>1581.1</v>
          </cell>
          <cell r="O19">
            <v>-1373</v>
          </cell>
          <cell r="S19">
            <v>208.1</v>
          </cell>
          <cell r="W19">
            <v>151.19999999999999</v>
          </cell>
          <cell r="X19">
            <v>9.6281199999999991</v>
          </cell>
          <cell r="Y19">
            <v>0.2</v>
          </cell>
          <cell r="Z19">
            <v>1.7</v>
          </cell>
          <cell r="AB19">
            <v>-10</v>
          </cell>
          <cell r="AD19">
            <v>-1</v>
          </cell>
          <cell r="AE19">
            <v>-0.4</v>
          </cell>
          <cell r="AH19">
            <v>159.80000000000001</v>
          </cell>
          <cell r="AJ19">
            <v>0</v>
          </cell>
          <cell r="AK19">
            <v>-35.6</v>
          </cell>
          <cell r="AM19">
            <v>0</v>
          </cell>
          <cell r="AN19">
            <v>22.277847000000001</v>
          </cell>
          <cell r="AR19">
            <v>0</v>
          </cell>
          <cell r="BB19">
            <v>25.075711999999999</v>
          </cell>
          <cell r="BD19">
            <v>19.683723322190794</v>
          </cell>
          <cell r="BF19">
            <v>2.970297</v>
          </cell>
          <cell r="BI19">
            <v>2.7173910000000001</v>
          </cell>
          <cell r="BJ19">
            <v>1.075269</v>
          </cell>
          <cell r="BO19">
            <v>1.5551630000000001</v>
          </cell>
          <cell r="BP19">
            <v>1.4957609999999999</v>
          </cell>
          <cell r="CH19">
            <v>-76.2</v>
          </cell>
          <cell r="CI19">
            <v>0</v>
          </cell>
          <cell r="CX19">
            <v>2.586929</v>
          </cell>
          <cell r="CZ19">
            <v>-9.5162999999999998E-2</v>
          </cell>
          <cell r="DI19">
            <v>99.9</v>
          </cell>
          <cell r="DM19">
            <v>584.91272300000003</v>
          </cell>
          <cell r="DP19">
            <v>0</v>
          </cell>
          <cell r="DS19">
            <v>727.5</v>
          </cell>
          <cell r="DT19">
            <v>1312.4127229999999</v>
          </cell>
          <cell r="DW19">
            <v>145.30000000000001</v>
          </cell>
          <cell r="DZ19">
            <v>165.2</v>
          </cell>
          <cell r="EB19">
            <v>0</v>
          </cell>
          <cell r="EG19">
            <v>12.2</v>
          </cell>
          <cell r="EK19">
            <v>488.7</v>
          </cell>
          <cell r="EL19">
            <v>1312</v>
          </cell>
          <cell r="EW19">
            <v>253.2</v>
          </cell>
          <cell r="EX19">
            <v>50.549011999999998</v>
          </cell>
          <cell r="EZ19">
            <v>38.178353999999999</v>
          </cell>
          <cell r="FA19">
            <v>15.29</v>
          </cell>
          <cell r="FD19">
            <v>6.4439390000000003</v>
          </cell>
          <cell r="FE19">
            <v>6.4439390000000003</v>
          </cell>
          <cell r="GL19">
            <v>0.85</v>
          </cell>
          <cell r="GO19">
            <v>77.638711999999998</v>
          </cell>
          <cell r="GT19">
            <v>30.85</v>
          </cell>
          <cell r="HD19">
            <v>20.624952783232082</v>
          </cell>
          <cell r="HF19">
            <v>4.7874444497379631</v>
          </cell>
          <cell r="HJ19">
            <v>11.925336953584733</v>
          </cell>
          <cell r="HL19">
            <v>2.7552674230145864</v>
          </cell>
          <cell r="HN19">
            <v>17.492432398943194</v>
          </cell>
          <cell r="HP19">
            <v>12.71413473451752</v>
          </cell>
          <cell r="HR19">
            <v>1.6864201892511459</v>
          </cell>
          <cell r="HZ19">
            <v>0</v>
          </cell>
          <cell r="IB19">
            <v>73.900000000000006</v>
          </cell>
          <cell r="IP19">
            <v>436.9</v>
          </cell>
        </row>
        <row r="20">
          <cell r="C20" t="str">
            <v>2006</v>
          </cell>
          <cell r="G20">
            <v>1646.5</v>
          </cell>
          <cell r="I20">
            <v>1664.3</v>
          </cell>
          <cell r="O20">
            <v>-1492.9</v>
          </cell>
          <cell r="S20">
            <v>171.4</v>
          </cell>
          <cell r="W20">
            <v>112</v>
          </cell>
          <cell r="X20">
            <v>6.802308</v>
          </cell>
          <cell r="Y20">
            <v>0.2</v>
          </cell>
          <cell r="Z20">
            <v>0</v>
          </cell>
          <cell r="AB20">
            <v>-3.2</v>
          </cell>
          <cell r="AD20">
            <v>0</v>
          </cell>
          <cell r="AE20">
            <v>0</v>
          </cell>
          <cell r="AH20">
            <v>124.5</v>
          </cell>
          <cell r="AJ20">
            <v>0</v>
          </cell>
          <cell r="AK20">
            <v>-37.200000000000003</v>
          </cell>
          <cell r="AM20">
            <v>0</v>
          </cell>
          <cell r="AN20">
            <v>29.879518000000001</v>
          </cell>
          <cell r="AR20">
            <v>0</v>
          </cell>
          <cell r="BB20">
            <v>15.714157</v>
          </cell>
          <cell r="BD20">
            <v>12.588354089532144</v>
          </cell>
          <cell r="BF20">
            <v>4.8458990000000002</v>
          </cell>
          <cell r="BI20">
            <v>-25.925926</v>
          </cell>
          <cell r="BJ20">
            <v>-22.090112999999999</v>
          </cell>
          <cell r="BO20">
            <v>1.1540269999999999</v>
          </cell>
          <cell r="BP20">
            <v>1.0654589999999999</v>
          </cell>
          <cell r="CH20">
            <v>-53.2</v>
          </cell>
          <cell r="CI20">
            <v>0</v>
          </cell>
          <cell r="CX20">
            <v>1.993439</v>
          </cell>
          <cell r="CZ20">
            <v>0.86717200000000005</v>
          </cell>
          <cell r="DI20">
            <v>138.9</v>
          </cell>
          <cell r="DM20">
            <v>664.63272300000006</v>
          </cell>
          <cell r="DP20">
            <v>0</v>
          </cell>
          <cell r="DS20">
            <v>710.5</v>
          </cell>
          <cell r="DT20">
            <v>1375.1327229999999</v>
          </cell>
          <cell r="DW20">
            <v>77.099999999999994</v>
          </cell>
          <cell r="DZ20">
            <v>167.9</v>
          </cell>
          <cell r="EB20">
            <v>0</v>
          </cell>
          <cell r="EG20">
            <v>4</v>
          </cell>
          <cell r="EK20">
            <v>622.4</v>
          </cell>
          <cell r="EL20">
            <v>1374.7</v>
          </cell>
          <cell r="EW20">
            <v>139.80000000000001</v>
          </cell>
          <cell r="EX20">
            <v>22.318007999999999</v>
          </cell>
          <cell r="EZ20">
            <v>45.566305</v>
          </cell>
          <cell r="FA20">
            <v>35</v>
          </cell>
          <cell r="FD20">
            <v>8.4569279999999996</v>
          </cell>
          <cell r="FE20">
            <v>8.4569279999999996</v>
          </cell>
          <cell r="GL20">
            <v>1.2</v>
          </cell>
          <cell r="GO20">
            <v>73.657628000000003</v>
          </cell>
          <cell r="GT20">
            <v>24.44</v>
          </cell>
          <cell r="HD20">
            <v>22.938470649738754</v>
          </cell>
          <cell r="HF20">
            <v>2.88993828491859</v>
          </cell>
          <cell r="HJ20">
            <v>12.260219650563675</v>
          </cell>
          <cell r="HL20">
            <v>4.9099836333878883</v>
          </cell>
          <cell r="HN20">
            <v>17.290485100891267</v>
          </cell>
          <cell r="HP20">
            <v>11.305317181351983</v>
          </cell>
          <cell r="HR20">
            <v>1.1782523099423019</v>
          </cell>
          <cell r="HZ20">
            <v>0</v>
          </cell>
          <cell r="IB20">
            <v>82.6</v>
          </cell>
          <cell r="IP20">
            <v>448.4</v>
          </cell>
        </row>
        <row r="21">
          <cell r="C21" t="str">
            <v>2007E</v>
          </cell>
          <cell r="G21">
            <v>1774.6379999999999</v>
          </cell>
          <cell r="I21">
            <v>1786.6379999999999</v>
          </cell>
          <cell r="O21">
            <v>-1613.7508069999999</v>
          </cell>
          <cell r="S21">
            <v>172.887193</v>
          </cell>
          <cell r="W21">
            <v>104.55936</v>
          </cell>
          <cell r="X21">
            <v>5.8918699999999999</v>
          </cell>
          <cell r="Y21">
            <v>0</v>
          </cell>
          <cell r="Z21">
            <v>3.2425670000000002</v>
          </cell>
          <cell r="AB21">
            <v>-5.4198000000000004</v>
          </cell>
          <cell r="AD21">
            <v>-0.5</v>
          </cell>
          <cell r="AE21">
            <v>0</v>
          </cell>
          <cell r="AH21">
            <v>62.882126999999997</v>
          </cell>
          <cell r="AJ21">
            <v>0</v>
          </cell>
          <cell r="AK21">
            <v>-18.235817000000001</v>
          </cell>
          <cell r="AM21">
            <v>0</v>
          </cell>
          <cell r="AN21">
            <v>29</v>
          </cell>
          <cell r="AR21">
            <v>0</v>
          </cell>
          <cell r="BB21">
            <v>7.9645159999999997</v>
          </cell>
          <cell r="BD21">
            <v>12.453072768387043</v>
          </cell>
          <cell r="BF21">
            <v>7.7824479999999996</v>
          </cell>
          <cell r="BI21">
            <v>-6.6434290000000003</v>
          </cell>
          <cell r="BJ21">
            <v>-49.492268000000003</v>
          </cell>
          <cell r="BO21">
            <v>0.63637100000000002</v>
          </cell>
          <cell r="BP21">
            <v>1.1736709999999999</v>
          </cell>
          <cell r="CH21">
            <v>-53.239139999999999</v>
          </cell>
          <cell r="CI21">
            <v>0</v>
          </cell>
          <cell r="CX21">
            <v>2.1661809999999999</v>
          </cell>
          <cell r="CZ21">
            <v>0.88211200000000001</v>
          </cell>
          <cell r="DI21">
            <v>51.871108</v>
          </cell>
          <cell r="DM21">
            <v>616.78321900000003</v>
          </cell>
          <cell r="DP21">
            <v>0</v>
          </cell>
          <cell r="DS21">
            <v>665.41130699999997</v>
          </cell>
          <cell r="DT21">
            <v>1282.194526</v>
          </cell>
          <cell r="DW21">
            <v>77.099999999999994</v>
          </cell>
          <cell r="DZ21">
            <v>187.3</v>
          </cell>
          <cell r="EB21">
            <v>0</v>
          </cell>
          <cell r="EG21">
            <v>4</v>
          </cell>
          <cell r="EK21">
            <v>498.73055599999998</v>
          </cell>
          <cell r="EL21">
            <v>1281.7618030000001</v>
          </cell>
          <cell r="EW21">
            <v>246.228892</v>
          </cell>
          <cell r="EX21">
            <v>48.978301999999999</v>
          </cell>
          <cell r="EZ21">
            <v>39.221839000000003</v>
          </cell>
          <cell r="FA21">
            <v>19.890388000000002</v>
          </cell>
          <cell r="FD21">
            <v>7.1149180000000003</v>
          </cell>
          <cell r="FE21">
            <v>7.1149180000000003</v>
          </cell>
          <cell r="GL21">
            <v>0.31818600000000002</v>
          </cell>
          <cell r="GO21">
            <v>70.157628000000003</v>
          </cell>
          <cell r="GT21">
            <v>14.44</v>
          </cell>
          <cell r="HD21">
            <v>12.303277494289286</v>
          </cell>
          <cell r="HF21">
            <v>2.0295384992490426</v>
          </cell>
          <cell r="HJ21">
            <v>6.6661096187253053</v>
          </cell>
          <cell r="HL21">
            <v>2.2035041551246541</v>
          </cell>
          <cell r="HN21">
            <v>12.04392452593436</v>
          </cell>
          <cell r="HP21">
            <v>7.2839694974977123</v>
          </cell>
          <cell r="HR21">
            <v>0.70961234929039052</v>
          </cell>
          <cell r="HZ21">
            <v>0</v>
          </cell>
          <cell r="IB21">
            <v>82.6</v>
          </cell>
          <cell r="IP21">
            <v>438.39434999999997</v>
          </cell>
        </row>
        <row r="22">
          <cell r="C22" t="str">
            <v>2008E</v>
          </cell>
          <cell r="G22">
            <v>1909.7485200000001</v>
          </cell>
          <cell r="I22">
            <v>1921.7485200000001</v>
          </cell>
          <cell r="O22">
            <v>-1705.0131210000002</v>
          </cell>
          <cell r="S22">
            <v>216.735399</v>
          </cell>
          <cell r="W22">
            <v>140.82724400000001</v>
          </cell>
          <cell r="X22">
            <v>7.3741250000000003</v>
          </cell>
          <cell r="Y22">
            <v>0</v>
          </cell>
          <cell r="Z22">
            <v>2.9126099999999999</v>
          </cell>
          <cell r="AB22">
            <v>-5.5944000000000003</v>
          </cell>
          <cell r="AD22">
            <v>0</v>
          </cell>
          <cell r="AE22">
            <v>0</v>
          </cell>
          <cell r="AH22">
            <v>138.145454</v>
          </cell>
          <cell r="AJ22">
            <v>0</v>
          </cell>
          <cell r="AK22">
            <v>-40.062182</v>
          </cell>
          <cell r="AM22">
            <v>0</v>
          </cell>
          <cell r="AN22">
            <v>29</v>
          </cell>
          <cell r="AR22">
            <v>0</v>
          </cell>
          <cell r="BB22">
            <v>18.277964000000001</v>
          </cell>
          <cell r="BD22">
            <v>16.882360723431876</v>
          </cell>
          <cell r="BF22">
            <v>7.6134130000000004</v>
          </cell>
          <cell r="BI22">
            <v>34.686405999999998</v>
          </cell>
          <cell r="BJ22">
            <v>119.689539</v>
          </cell>
          <cell r="BO22">
            <v>1.3980410000000001</v>
          </cell>
          <cell r="BP22">
            <v>1.5371090000000001</v>
          </cell>
          <cell r="CH22">
            <v>-57.292456000000001</v>
          </cell>
          <cell r="CI22">
            <v>0</v>
          </cell>
          <cell r="CX22">
            <v>2.4800070000000001</v>
          </cell>
          <cell r="CZ22">
            <v>1.244847</v>
          </cell>
          <cell r="DI22">
            <v>116.902913</v>
          </cell>
          <cell r="DM22">
            <v>723.12632499999995</v>
          </cell>
          <cell r="DP22">
            <v>0</v>
          </cell>
          <cell r="DS22">
            <v>646.79560800000002</v>
          </cell>
          <cell r="DT22">
            <v>1369.9219330000001</v>
          </cell>
          <cell r="DW22">
            <v>77.099999999999994</v>
          </cell>
          <cell r="DZ22">
            <v>187.3</v>
          </cell>
          <cell r="EB22">
            <v>0</v>
          </cell>
          <cell r="EG22">
            <v>4</v>
          </cell>
          <cell r="EK22">
            <v>574.51013499999999</v>
          </cell>
          <cell r="EL22">
            <v>1369.48921</v>
          </cell>
          <cell r="EW22">
            <v>181.19708700000001</v>
          </cell>
          <cell r="EX22">
            <v>31.321332999999999</v>
          </cell>
          <cell r="EZ22">
            <v>42.242767000000001</v>
          </cell>
          <cell r="FA22">
            <v>25.693525000000001</v>
          </cell>
          <cell r="FD22">
            <v>8.1959929999999996</v>
          </cell>
          <cell r="FE22">
            <v>8.1959929999999996</v>
          </cell>
          <cell r="GL22">
            <v>0.699021</v>
          </cell>
          <cell r="GO22">
            <v>70.157628000000003</v>
          </cell>
          <cell r="GT22">
            <v>14.44</v>
          </cell>
          <cell r="HD22">
            <v>9.3942589627671165</v>
          </cell>
          <cell r="HF22">
            <v>1.7618365462244783</v>
          </cell>
          <cell r="HJ22">
            <v>5.8225642105042441</v>
          </cell>
          <cell r="HL22">
            <v>4.8408656509695298</v>
          </cell>
          <cell r="HN22">
            <v>8.4804133163324558</v>
          </cell>
          <cell r="HP22">
            <v>5.5102823111973507</v>
          </cell>
          <cell r="HR22">
            <v>0.62535628267956445</v>
          </cell>
          <cell r="HZ22">
            <v>0</v>
          </cell>
          <cell r="IB22">
            <v>82.6</v>
          </cell>
          <cell r="IP22">
            <v>428.6377</v>
          </cell>
        </row>
        <row r="23">
          <cell r="C23" t="str">
            <v>2009E</v>
          </cell>
          <cell r="G23">
            <v>2048.1705579999998</v>
          </cell>
          <cell r="I23">
            <v>2060.1705579999998</v>
          </cell>
          <cell r="O23">
            <v>-1797.0868139999998</v>
          </cell>
          <cell r="S23">
            <v>263.08374400000002</v>
          </cell>
          <cell r="W23">
            <v>178.76501099999999</v>
          </cell>
          <cell r="X23">
            <v>8.7280329999999999</v>
          </cell>
          <cell r="Y23">
            <v>0</v>
          </cell>
          <cell r="Z23">
            <v>4.941859</v>
          </cell>
          <cell r="AB23">
            <v>-5.5944000000000003</v>
          </cell>
          <cell r="AD23">
            <v>0</v>
          </cell>
          <cell r="AE23">
            <v>0</v>
          </cell>
          <cell r="AH23">
            <v>178.11247</v>
          </cell>
          <cell r="AJ23">
            <v>0</v>
          </cell>
          <cell r="AK23">
            <v>-51.652616000000002</v>
          </cell>
          <cell r="AM23">
            <v>0</v>
          </cell>
          <cell r="AN23">
            <v>29</v>
          </cell>
          <cell r="AR23">
            <v>0</v>
          </cell>
          <cell r="BB23">
            <v>20.621572</v>
          </cell>
          <cell r="BD23">
            <v>19.79513241608943</v>
          </cell>
          <cell r="BF23">
            <v>7.2481809999999998</v>
          </cell>
          <cell r="BI23">
            <v>26.939223999999999</v>
          </cell>
          <cell r="BJ23">
            <v>28.931111999999999</v>
          </cell>
          <cell r="BO23">
            <v>1.8025100000000001</v>
          </cell>
          <cell r="BP23">
            <v>1.941578</v>
          </cell>
          <cell r="CH23">
            <v>-61.445117000000003</v>
          </cell>
          <cell r="CI23">
            <v>0</v>
          </cell>
          <cell r="CX23">
            <v>3.0043570000000002</v>
          </cell>
          <cell r="CZ23">
            <v>1.699748</v>
          </cell>
          <cell r="DI23">
            <v>187.15433999999999</v>
          </cell>
          <cell r="DM23">
            <v>835.70158000000004</v>
          </cell>
          <cell r="DP23">
            <v>0</v>
          </cell>
          <cell r="DS23">
            <v>623.92199200000005</v>
          </cell>
          <cell r="DT23">
            <v>1459.623572</v>
          </cell>
          <cell r="DW23">
            <v>77.099999999999994</v>
          </cell>
          <cell r="DZ23">
            <v>187.3</v>
          </cell>
          <cell r="EB23">
            <v>0</v>
          </cell>
          <cell r="EG23">
            <v>4</v>
          </cell>
          <cell r="EK23">
            <v>651.97110899999996</v>
          </cell>
          <cell r="EL23">
            <v>1459.1908490000001</v>
          </cell>
          <cell r="EW23">
            <v>110.94566</v>
          </cell>
          <cell r="EX23">
            <v>16.913193</v>
          </cell>
          <cell r="EZ23">
            <v>44.954442</v>
          </cell>
          <cell r="FA23">
            <v>32.837636000000003</v>
          </cell>
          <cell r="FD23">
            <v>9.3010560000000009</v>
          </cell>
          <cell r="FE23">
            <v>9.3010560000000009</v>
          </cell>
          <cell r="GL23">
            <v>0.90125500000000003</v>
          </cell>
          <cell r="GO23">
            <v>70.157628000000003</v>
          </cell>
          <cell r="GT23">
            <v>14.44</v>
          </cell>
          <cell r="HD23">
            <v>7.4372494949983983</v>
          </cell>
          <cell r="HF23">
            <v>1.5525118868223133</v>
          </cell>
          <cell r="HJ23">
            <v>4.8063529067950306</v>
          </cell>
          <cell r="HL23">
            <v>6.2413781163434905</v>
          </cell>
          <cell r="HN23">
            <v>6.2877058661104552</v>
          </cell>
          <cell r="HP23">
            <v>4.2724867421683035</v>
          </cell>
          <cell r="HR23">
            <v>0.54879306995682342</v>
          </cell>
          <cell r="HZ23">
            <v>0</v>
          </cell>
          <cell r="IB23">
            <v>82.6</v>
          </cell>
          <cell r="IP23">
            <v>418.88105000000002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"/>
      <sheetName val="Analysis (FIN)"/>
      <sheetName val="LV"/>
      <sheetName val="Analysis (LV)"/>
      <sheetName val="LT"/>
      <sheetName val="Analysis (LT)"/>
      <sheetName val="VS EST"/>
      <sheetName val="Analysis (VS EST)"/>
      <sheetName val="VSM"/>
      <sheetName val="Analysis (VS MÜÜK)"/>
      <sheetName val="ROTO"/>
      <sheetName val="Analysis (ROTO)"/>
      <sheetName val="VSG OÜ"/>
      <sheetName val="Analysis (VSG OÜ)"/>
      <sheetName val="INTRAGROUP TRANS"/>
      <sheetName val="CONSOLIDATED"/>
      <sheetName val="Analysis"/>
      <sheetName val="VSG ACT YEAR"/>
      <sheetName val="VSG ACT JULY"/>
      <sheetName val="VSG ACT 6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3"/>
      <sheetName val="Nordics"/>
      <sheetName val="Emerging Markets"/>
      <sheetName val="USA"/>
      <sheetName val="Japan"/>
      <sheetName val="EU11"/>
      <sheetName val="Denmark"/>
      <sheetName val="Sweden"/>
      <sheetName val="Norway"/>
      <sheetName val="Finland"/>
      <sheetName val="Germany"/>
      <sheetName val="France"/>
      <sheetName val="Spain"/>
      <sheetName val="Italy"/>
      <sheetName val="Data"/>
    </sheetNames>
    <sheetDataSet>
      <sheetData sheetId="0" refreshError="1">
        <row r="4">
          <cell r="H4" t="str">
            <v>0.80</v>
          </cell>
          <cell r="I4">
            <v>21916</v>
          </cell>
          <cell r="J4">
            <v>18295</v>
          </cell>
          <cell r="K4">
            <v>32933</v>
          </cell>
          <cell r="L4">
            <v>43891</v>
          </cell>
        </row>
        <row r="5">
          <cell r="H5">
            <v>29252</v>
          </cell>
          <cell r="I5">
            <v>21916</v>
          </cell>
          <cell r="J5">
            <v>10990</v>
          </cell>
          <cell r="K5">
            <v>25600</v>
          </cell>
          <cell r="L5">
            <v>14671</v>
          </cell>
        </row>
        <row r="6">
          <cell r="H6" t="str">
            <v>-3.50</v>
          </cell>
          <cell r="I6" t="str">
            <v>0.10</v>
          </cell>
          <cell r="J6" t="str">
            <v>0.60</v>
          </cell>
          <cell r="K6">
            <v>38994</v>
          </cell>
          <cell r="L6">
            <v>43891</v>
          </cell>
        </row>
        <row r="8">
          <cell r="H8" t="str">
            <v>0.40</v>
          </cell>
          <cell r="I8" t="str">
            <v>0.10</v>
          </cell>
          <cell r="J8">
            <v>29221</v>
          </cell>
          <cell r="K8">
            <v>10990</v>
          </cell>
          <cell r="L8">
            <v>21947</v>
          </cell>
        </row>
        <row r="9">
          <cell r="H9" t="str">
            <v>-0.80</v>
          </cell>
          <cell r="I9" t="str">
            <v>-0.90</v>
          </cell>
          <cell r="J9" t="str">
            <v>-0.30</v>
          </cell>
          <cell r="K9" t="str">
            <v>0.00</v>
          </cell>
          <cell r="L9" t="str">
            <v>-0.60</v>
          </cell>
        </row>
        <row r="10">
          <cell r="H10" t="str">
            <v>-6.50</v>
          </cell>
          <cell r="I10" t="str">
            <v>-1.00</v>
          </cell>
          <cell r="J10">
            <v>11018</v>
          </cell>
          <cell r="K10">
            <v>11079</v>
          </cell>
          <cell r="L10">
            <v>18264</v>
          </cell>
        </row>
        <row r="12">
          <cell r="H12">
            <v>32874</v>
          </cell>
          <cell r="I12" t="str">
            <v>0.90</v>
          </cell>
          <cell r="J12" t="str">
            <v>0.80</v>
          </cell>
          <cell r="K12">
            <v>25569</v>
          </cell>
          <cell r="L12">
            <v>18264</v>
          </cell>
        </row>
        <row r="13">
          <cell r="H13">
            <v>10990</v>
          </cell>
          <cell r="I13">
            <v>10990</v>
          </cell>
          <cell r="J13">
            <v>38992</v>
          </cell>
          <cell r="K13">
            <v>38992</v>
          </cell>
          <cell r="L13">
            <v>43862</v>
          </cell>
        </row>
        <row r="14">
          <cell r="H14" t="str">
            <v>0.40</v>
          </cell>
          <cell r="I14" t="str">
            <v>-0.50</v>
          </cell>
          <cell r="J14" t="str">
            <v>0.30</v>
          </cell>
          <cell r="K14" t="str">
            <v>2.00</v>
          </cell>
          <cell r="L14">
            <v>43831</v>
          </cell>
        </row>
        <row r="16">
          <cell r="H16">
            <v>38869</v>
          </cell>
          <cell r="I16">
            <v>38749</v>
          </cell>
          <cell r="J16">
            <v>28126</v>
          </cell>
          <cell r="K16">
            <v>28522</v>
          </cell>
          <cell r="L16">
            <v>18295</v>
          </cell>
        </row>
        <row r="17">
          <cell r="H17">
            <v>30317</v>
          </cell>
          <cell r="I17">
            <v>45292</v>
          </cell>
          <cell r="J17">
            <v>23012</v>
          </cell>
          <cell r="K17">
            <v>32143</v>
          </cell>
          <cell r="L17">
            <v>38900</v>
          </cell>
        </row>
        <row r="18">
          <cell r="H18" t="str">
            <v>-2.86</v>
          </cell>
          <cell r="I18" t="str">
            <v>-0.33</v>
          </cell>
          <cell r="J18">
            <v>41275</v>
          </cell>
          <cell r="K18">
            <v>23437</v>
          </cell>
          <cell r="L18">
            <v>42036</v>
          </cell>
        </row>
        <row r="21">
          <cell r="H21">
            <v>36192</v>
          </cell>
          <cell r="I21">
            <v>35462</v>
          </cell>
          <cell r="J21">
            <v>15401</v>
          </cell>
          <cell r="K21">
            <v>38780</v>
          </cell>
          <cell r="L21">
            <v>31472</v>
          </cell>
        </row>
        <row r="22">
          <cell r="H22">
            <v>18323</v>
          </cell>
          <cell r="I22">
            <v>41699</v>
          </cell>
          <cell r="J22">
            <v>13575</v>
          </cell>
          <cell r="K22">
            <v>18323</v>
          </cell>
          <cell r="L22">
            <v>22706</v>
          </cell>
        </row>
        <row r="23">
          <cell r="H23" t="str">
            <v>0.65</v>
          </cell>
          <cell r="I23">
            <v>42767</v>
          </cell>
          <cell r="J23">
            <v>38810</v>
          </cell>
          <cell r="K23">
            <v>21276</v>
          </cell>
          <cell r="L23">
            <v>24532</v>
          </cell>
        </row>
        <row r="26">
          <cell r="C26">
            <v>45778</v>
          </cell>
          <cell r="F26" t="str">
            <v>5.25*</v>
          </cell>
          <cell r="G26" t="str">
            <v>4.50*</v>
          </cell>
          <cell r="H26" t="str">
            <v>4.50*</v>
          </cell>
        </row>
        <row r="27">
          <cell r="C27">
            <v>28581</v>
          </cell>
          <cell r="F27" t="str">
            <v>4.75*</v>
          </cell>
          <cell r="G27" t="str">
            <v>4.50*</v>
          </cell>
          <cell r="H27" t="str">
            <v>4.50*</v>
          </cell>
        </row>
        <row r="28">
          <cell r="C28" t="str">
            <v>0.35</v>
          </cell>
          <cell r="F28" t="str">
            <v>0.35*</v>
          </cell>
          <cell r="G28" t="str">
            <v>0.85*</v>
          </cell>
          <cell r="H28" t="str">
            <v>1.00*</v>
          </cell>
        </row>
        <row r="29">
          <cell r="C29">
            <v>29587</v>
          </cell>
          <cell r="F29" t="str">
            <v>1.75*</v>
          </cell>
          <cell r="G29" t="str">
            <v>2.50*</v>
          </cell>
          <cell r="H29" t="str">
            <v>3.50*</v>
          </cell>
        </row>
        <row r="30">
          <cell r="C30">
            <v>45717</v>
          </cell>
          <cell r="F30" t="str">
            <v>3.25*</v>
          </cell>
          <cell r="G30" t="str">
            <v>4.00*</v>
          </cell>
          <cell r="H30" t="str">
            <v>4.50*</v>
          </cell>
        </row>
        <row r="31">
          <cell r="C31">
            <v>30011</v>
          </cell>
          <cell r="F31" t="str">
            <v>3.75*</v>
          </cell>
          <cell r="G31" t="str">
            <v>4.50*</v>
          </cell>
          <cell r="H31" t="str">
            <v>4.75*</v>
          </cell>
        </row>
        <row r="32">
          <cell r="C32">
            <v>46023</v>
          </cell>
          <cell r="F32" t="str">
            <v>1.25*</v>
          </cell>
          <cell r="G32" t="str">
            <v>1.35*</v>
          </cell>
          <cell r="H32" t="str">
            <v>1.40*</v>
          </cell>
        </row>
        <row r="33">
          <cell r="C33" t="str">
            <v>118.00</v>
          </cell>
          <cell r="F33" t="str">
            <v>115.00*</v>
          </cell>
          <cell r="G33" t="str">
            <v>100.00*</v>
          </cell>
          <cell r="H33" t="str">
            <v>85.00*</v>
          </cell>
        </row>
      </sheetData>
      <sheetData sheetId="1" refreshError="1">
        <row r="4">
          <cell r="H4" t="str">
            <v>0.70</v>
          </cell>
          <cell r="I4" t="str">
            <v>0.60</v>
          </cell>
          <cell r="J4" t="str">
            <v>0.70</v>
          </cell>
          <cell r="K4">
            <v>25569</v>
          </cell>
          <cell r="L4">
            <v>14671</v>
          </cell>
        </row>
        <row r="5">
          <cell r="H5">
            <v>14642</v>
          </cell>
          <cell r="I5">
            <v>14642</v>
          </cell>
          <cell r="J5">
            <v>38992</v>
          </cell>
          <cell r="K5">
            <v>43831</v>
          </cell>
          <cell r="L5">
            <v>29221</v>
          </cell>
        </row>
        <row r="6">
          <cell r="H6" t="str">
            <v>2.00</v>
          </cell>
          <cell r="I6" t="str">
            <v>1.00</v>
          </cell>
          <cell r="J6" t="str">
            <v>-0.60</v>
          </cell>
          <cell r="K6" t="str">
            <v>-0.30</v>
          </cell>
          <cell r="L6">
            <v>29221</v>
          </cell>
        </row>
        <row r="8">
          <cell r="H8">
            <v>43831</v>
          </cell>
          <cell r="I8" t="str">
            <v>2.00</v>
          </cell>
          <cell r="J8">
            <v>29221</v>
          </cell>
          <cell r="K8">
            <v>11018</v>
          </cell>
          <cell r="L8">
            <v>25600</v>
          </cell>
        </row>
        <row r="9">
          <cell r="H9">
            <v>14642</v>
          </cell>
          <cell r="I9">
            <v>43862</v>
          </cell>
          <cell r="J9">
            <v>32874</v>
          </cell>
          <cell r="K9" t="str">
            <v>0.40</v>
          </cell>
          <cell r="L9" t="str">
            <v>0.50</v>
          </cell>
        </row>
        <row r="10">
          <cell r="H10" t="str">
            <v>-0.40</v>
          </cell>
          <cell r="I10">
            <v>10959</v>
          </cell>
          <cell r="J10">
            <v>18295</v>
          </cell>
          <cell r="K10">
            <v>43891</v>
          </cell>
          <cell r="L10">
            <v>21916</v>
          </cell>
        </row>
        <row r="12">
          <cell r="H12">
            <v>25600</v>
          </cell>
          <cell r="I12">
            <v>38991</v>
          </cell>
          <cell r="J12">
            <v>38991</v>
          </cell>
          <cell r="K12">
            <v>38993</v>
          </cell>
          <cell r="L12">
            <v>10990</v>
          </cell>
        </row>
        <row r="13">
          <cell r="H13">
            <v>38992</v>
          </cell>
          <cell r="I13">
            <v>14611</v>
          </cell>
          <cell r="J13">
            <v>14611</v>
          </cell>
          <cell r="K13">
            <v>29281</v>
          </cell>
          <cell r="L13">
            <v>25628</v>
          </cell>
        </row>
        <row r="14">
          <cell r="H14" t="str">
            <v>3.00</v>
          </cell>
          <cell r="I14">
            <v>10959</v>
          </cell>
          <cell r="J14">
            <v>18295</v>
          </cell>
          <cell r="K14" t="str">
            <v>0.40</v>
          </cell>
          <cell r="L14">
            <v>18264</v>
          </cell>
        </row>
        <row r="15">
          <cell r="H15" t="str">
            <v>-1.00</v>
          </cell>
          <cell r="I15" t="str">
            <v>-0.90</v>
          </cell>
          <cell r="J15" t="str">
            <v>-4.20</v>
          </cell>
          <cell r="K15">
            <v>14611</v>
          </cell>
          <cell r="L15">
            <v>38993</v>
          </cell>
        </row>
        <row r="17">
          <cell r="H17">
            <v>18295</v>
          </cell>
          <cell r="I17">
            <v>21916</v>
          </cell>
          <cell r="J17">
            <v>32874</v>
          </cell>
          <cell r="K17">
            <v>11018</v>
          </cell>
          <cell r="L17" t="str">
            <v>3.00</v>
          </cell>
        </row>
        <row r="18">
          <cell r="H18">
            <v>25600</v>
          </cell>
          <cell r="I18" t="str">
            <v>2.00</v>
          </cell>
          <cell r="J18">
            <v>10959</v>
          </cell>
          <cell r="K18" t="str">
            <v>0.10</v>
          </cell>
          <cell r="L18" t="str">
            <v>0.80</v>
          </cell>
        </row>
        <row r="19">
          <cell r="H19" t="str">
            <v>-0.30</v>
          </cell>
          <cell r="I19">
            <v>38992</v>
          </cell>
          <cell r="J19" t="str">
            <v>0.60</v>
          </cell>
          <cell r="K19">
            <v>14732</v>
          </cell>
          <cell r="L19" t="str">
            <v>-1.00</v>
          </cell>
        </row>
        <row r="22">
          <cell r="H22">
            <v>24108</v>
          </cell>
          <cell r="I22">
            <v>13516</v>
          </cell>
          <cell r="J22">
            <v>14611</v>
          </cell>
          <cell r="K22">
            <v>31079</v>
          </cell>
          <cell r="L22">
            <v>29983</v>
          </cell>
        </row>
        <row r="23">
          <cell r="H23">
            <v>21582</v>
          </cell>
          <cell r="I23" t="str">
            <v>2.00</v>
          </cell>
          <cell r="J23">
            <v>35796</v>
          </cell>
          <cell r="K23" t="str">
            <v>0.54</v>
          </cell>
          <cell r="L23">
            <v>38991</v>
          </cell>
        </row>
        <row r="24">
          <cell r="H24" t="str">
            <v>0.07</v>
          </cell>
          <cell r="I24" t="str">
            <v>0.84</v>
          </cell>
          <cell r="J24" t="str">
            <v>-0.13</v>
          </cell>
          <cell r="K24">
            <v>46419</v>
          </cell>
          <cell r="L24">
            <v>18629</v>
          </cell>
        </row>
        <row r="27">
          <cell r="C27">
            <v>18323</v>
          </cell>
          <cell r="F27" t="str">
            <v>3.50*</v>
          </cell>
          <cell r="G27" t="str">
            <v>4.25*</v>
          </cell>
          <cell r="H27" t="str">
            <v>4.50*</v>
          </cell>
        </row>
        <row r="28">
          <cell r="C28">
            <v>32933</v>
          </cell>
          <cell r="F28" t="str">
            <v>3.85*</v>
          </cell>
          <cell r="G28" t="str">
            <v>4.65*</v>
          </cell>
          <cell r="H28" t="str">
            <v>4.75*</v>
          </cell>
        </row>
        <row r="29">
          <cell r="C29">
            <v>18295</v>
          </cell>
          <cell r="F29" t="str">
            <v>3.00*</v>
          </cell>
          <cell r="G29" t="str">
            <v>4.25*</v>
          </cell>
          <cell r="H29" t="str">
            <v>5.00*</v>
          </cell>
        </row>
        <row r="30">
          <cell r="C30">
            <v>27454</v>
          </cell>
          <cell r="F30" t="str">
            <v>3.75*</v>
          </cell>
          <cell r="G30" t="str">
            <v>4.75*</v>
          </cell>
          <cell r="H30" t="str">
            <v>4.75*</v>
          </cell>
        </row>
        <row r="31">
          <cell r="C31" t="str">
            <v>3.00</v>
          </cell>
          <cell r="F31" t="str">
            <v>3.25*</v>
          </cell>
          <cell r="G31" t="str">
            <v>4.75*</v>
          </cell>
          <cell r="H31" t="str">
            <v>4.75*</v>
          </cell>
        </row>
        <row r="32">
          <cell r="C32">
            <v>45383</v>
          </cell>
          <cell r="F32" t="str">
            <v>4.15*</v>
          </cell>
          <cell r="G32" t="str">
            <v>4.75*</v>
          </cell>
          <cell r="H32" t="str">
            <v>5.00*</v>
          </cell>
        </row>
        <row r="33">
          <cell r="C33">
            <v>31472</v>
          </cell>
          <cell r="F33" t="str">
            <v>3.80*</v>
          </cell>
          <cell r="G33" t="str">
            <v>4.55*</v>
          </cell>
          <cell r="H33" t="str">
            <v>4.80*</v>
          </cell>
        </row>
        <row r="35">
          <cell r="C35">
            <v>16984</v>
          </cell>
          <cell r="F35" t="str">
            <v>7.46*</v>
          </cell>
          <cell r="G35" t="str">
            <v>7.45*</v>
          </cell>
          <cell r="H35" t="str">
            <v>7.45*</v>
          </cell>
        </row>
        <row r="36">
          <cell r="C36">
            <v>44440</v>
          </cell>
          <cell r="F36" t="str">
            <v>9.15*</v>
          </cell>
          <cell r="G36" t="str">
            <v>8.80*</v>
          </cell>
          <cell r="H36" t="str">
            <v>8.60*</v>
          </cell>
        </row>
        <row r="37">
          <cell r="C37">
            <v>15189</v>
          </cell>
          <cell r="F37" t="str">
            <v>8.00*</v>
          </cell>
          <cell r="G37" t="str">
            <v>7.90*</v>
          </cell>
          <cell r="H37" t="str">
            <v>8.10*</v>
          </cell>
        </row>
      </sheetData>
      <sheetData sheetId="2" refreshError="1"/>
      <sheetData sheetId="3" refreshError="1">
        <row r="2">
          <cell r="H2">
            <v>18295</v>
          </cell>
          <cell r="I2">
            <v>25600</v>
          </cell>
          <cell r="J2">
            <v>29252</v>
          </cell>
          <cell r="K2">
            <v>32933</v>
          </cell>
          <cell r="L2">
            <v>18323</v>
          </cell>
        </row>
        <row r="3">
          <cell r="H3">
            <v>14671</v>
          </cell>
          <cell r="I3">
            <v>14702</v>
          </cell>
          <cell r="J3">
            <v>18295</v>
          </cell>
          <cell r="K3">
            <v>32874</v>
          </cell>
          <cell r="L3" t="str">
            <v>0.90</v>
          </cell>
        </row>
        <row r="4">
          <cell r="H4" t="str">
            <v>-2.90</v>
          </cell>
          <cell r="I4" t="str">
            <v>-5.20</v>
          </cell>
          <cell r="J4">
            <v>14671</v>
          </cell>
          <cell r="K4">
            <v>11140</v>
          </cell>
          <cell r="L4">
            <v>18445</v>
          </cell>
        </row>
        <row r="5">
          <cell r="H5">
            <v>29221</v>
          </cell>
          <cell r="I5">
            <v>29221</v>
          </cell>
          <cell r="J5">
            <v>29252</v>
          </cell>
          <cell r="K5" t="str">
            <v>4.00</v>
          </cell>
          <cell r="L5">
            <v>21976</v>
          </cell>
        </row>
        <row r="7">
          <cell r="H7" t="str">
            <v>-0.90</v>
          </cell>
          <cell r="I7" t="str">
            <v>0.50</v>
          </cell>
          <cell r="J7" t="str">
            <v>0.10</v>
          </cell>
          <cell r="K7" t="str">
            <v>0.40</v>
          </cell>
          <cell r="L7" t="str">
            <v>-0.30</v>
          </cell>
        </row>
        <row r="9">
          <cell r="H9" t="str">
            <v>-5.30</v>
          </cell>
          <cell r="I9" t="str">
            <v>-2.00</v>
          </cell>
          <cell r="J9">
            <v>10959</v>
          </cell>
          <cell r="K9">
            <v>44075</v>
          </cell>
          <cell r="L9">
            <v>29373</v>
          </cell>
        </row>
        <row r="10">
          <cell r="H10" t="str">
            <v>-2.60</v>
          </cell>
          <cell r="I10">
            <v>18323</v>
          </cell>
          <cell r="J10">
            <v>38994</v>
          </cell>
          <cell r="K10">
            <v>29495</v>
          </cell>
          <cell r="L10">
            <v>38996</v>
          </cell>
        </row>
        <row r="11">
          <cell r="H11" t="str">
            <v>-0.20</v>
          </cell>
          <cell r="I11" t="str">
            <v>-0.70</v>
          </cell>
          <cell r="J11" t="str">
            <v>-0.50</v>
          </cell>
          <cell r="K11" t="str">
            <v>-0.70</v>
          </cell>
          <cell r="L11" t="str">
            <v>-0.30</v>
          </cell>
        </row>
        <row r="13">
          <cell r="H13" t="str">
            <v>0.80</v>
          </cell>
          <cell r="I13">
            <v>21916</v>
          </cell>
          <cell r="J13">
            <v>18295</v>
          </cell>
          <cell r="K13">
            <v>32933</v>
          </cell>
          <cell r="L13">
            <v>43891</v>
          </cell>
        </row>
        <row r="16">
          <cell r="H16" t="str">
            <v>-3.50</v>
          </cell>
          <cell r="I16" t="str">
            <v>0.10</v>
          </cell>
          <cell r="J16" t="str">
            <v>0.60</v>
          </cell>
          <cell r="K16">
            <v>38994</v>
          </cell>
          <cell r="L16">
            <v>43891</v>
          </cell>
        </row>
        <row r="17">
          <cell r="H17">
            <v>25659</v>
          </cell>
          <cell r="I17">
            <v>29342</v>
          </cell>
          <cell r="J17" t="str">
            <v>6.00</v>
          </cell>
          <cell r="K17">
            <v>18384</v>
          </cell>
          <cell r="L17">
            <v>38995</v>
          </cell>
        </row>
        <row r="18">
          <cell r="H18">
            <v>29252</v>
          </cell>
          <cell r="I18">
            <v>21916</v>
          </cell>
          <cell r="J18">
            <v>10990</v>
          </cell>
          <cell r="K18">
            <v>25600</v>
          </cell>
          <cell r="L18">
            <v>14671</v>
          </cell>
        </row>
        <row r="19">
          <cell r="H19">
            <v>11049</v>
          </cell>
          <cell r="I19">
            <v>21976</v>
          </cell>
          <cell r="J19">
            <v>29281</v>
          </cell>
          <cell r="K19">
            <v>25628</v>
          </cell>
          <cell r="L19">
            <v>11018</v>
          </cell>
        </row>
      </sheetData>
      <sheetData sheetId="4" refreshError="1">
        <row r="2">
          <cell r="H2">
            <v>14611</v>
          </cell>
          <cell r="I2">
            <v>38991</v>
          </cell>
          <cell r="J2" t="str">
            <v>0.60</v>
          </cell>
          <cell r="K2">
            <v>32874</v>
          </cell>
          <cell r="L2">
            <v>38992</v>
          </cell>
        </row>
        <row r="3">
          <cell r="H3" t="str">
            <v>3.00</v>
          </cell>
          <cell r="I3">
            <v>14642</v>
          </cell>
          <cell r="J3">
            <v>10990</v>
          </cell>
          <cell r="K3" t="str">
            <v>2.00</v>
          </cell>
          <cell r="L3">
            <v>25569</v>
          </cell>
        </row>
        <row r="4">
          <cell r="H4" t="str">
            <v>-1.00</v>
          </cell>
          <cell r="I4" t="str">
            <v>-4.90</v>
          </cell>
          <cell r="J4" t="str">
            <v>0.50</v>
          </cell>
          <cell r="K4" t="str">
            <v>1.00</v>
          </cell>
          <cell r="L4">
            <v>14671</v>
          </cell>
        </row>
        <row r="5">
          <cell r="H5" t="str">
            <v>1.00</v>
          </cell>
          <cell r="I5" t="str">
            <v>-0.20</v>
          </cell>
          <cell r="J5" t="str">
            <v>0.90</v>
          </cell>
          <cell r="K5">
            <v>25569</v>
          </cell>
          <cell r="L5">
            <v>10990</v>
          </cell>
        </row>
        <row r="7">
          <cell r="H7" t="str">
            <v>0.20</v>
          </cell>
          <cell r="I7" t="str">
            <v>-0.40</v>
          </cell>
          <cell r="J7" t="str">
            <v>0.40</v>
          </cell>
          <cell r="K7" t="str">
            <v>-0.20</v>
          </cell>
          <cell r="L7" t="str">
            <v>0.10</v>
          </cell>
        </row>
        <row r="9">
          <cell r="H9" t="str">
            <v>-6.60</v>
          </cell>
          <cell r="I9">
            <v>25750</v>
          </cell>
          <cell r="J9" t="str">
            <v>9.00</v>
          </cell>
          <cell r="K9" t="str">
            <v>14.00</v>
          </cell>
          <cell r="L9">
            <v>33025</v>
          </cell>
        </row>
        <row r="10">
          <cell r="H10">
            <v>43831</v>
          </cell>
          <cell r="I10" t="str">
            <v>1.00</v>
          </cell>
          <cell r="J10" t="str">
            <v>4.00</v>
          </cell>
          <cell r="K10">
            <v>18476</v>
          </cell>
          <cell r="L10">
            <v>11110</v>
          </cell>
        </row>
        <row r="11">
          <cell r="H11" t="str">
            <v>-0.80</v>
          </cell>
          <cell r="I11" t="str">
            <v>0.70</v>
          </cell>
          <cell r="J11" t="str">
            <v>0.60</v>
          </cell>
          <cell r="K11" t="str">
            <v>0.80</v>
          </cell>
          <cell r="L11" t="str">
            <v>0.30</v>
          </cell>
        </row>
        <row r="13">
          <cell r="H13" t="str">
            <v>0.40</v>
          </cell>
          <cell r="I13" t="str">
            <v>0.10</v>
          </cell>
          <cell r="J13">
            <v>29221</v>
          </cell>
          <cell r="K13">
            <v>10990</v>
          </cell>
          <cell r="L13">
            <v>21947</v>
          </cell>
        </row>
        <row r="16">
          <cell r="H16" t="str">
            <v>-6.50</v>
          </cell>
          <cell r="I16" t="str">
            <v>-1.00</v>
          </cell>
          <cell r="J16">
            <v>11018</v>
          </cell>
          <cell r="K16">
            <v>11079</v>
          </cell>
          <cell r="L16">
            <v>18264</v>
          </cell>
        </row>
        <row r="17">
          <cell r="H17" t="str">
            <v>5.00</v>
          </cell>
          <cell r="I17">
            <v>14732</v>
          </cell>
          <cell r="J17">
            <v>11079</v>
          </cell>
          <cell r="K17">
            <v>25659</v>
          </cell>
          <cell r="L17">
            <v>14702</v>
          </cell>
        </row>
        <row r="18">
          <cell r="H18" t="str">
            <v>-0.80</v>
          </cell>
          <cell r="I18" t="str">
            <v>-0.90</v>
          </cell>
          <cell r="J18" t="str">
            <v>-0.30</v>
          </cell>
          <cell r="K18" t="str">
            <v>0.00</v>
          </cell>
          <cell r="L18" t="str">
            <v>-0.60</v>
          </cell>
        </row>
        <row r="19">
          <cell r="H19">
            <v>43922</v>
          </cell>
          <cell r="I19" t="str">
            <v>-3.10</v>
          </cell>
          <cell r="J19" t="str">
            <v>-3.90</v>
          </cell>
          <cell r="K19" t="str">
            <v>-4.80</v>
          </cell>
          <cell r="L19" t="str">
            <v>-0.80</v>
          </cell>
        </row>
      </sheetData>
      <sheetData sheetId="5" refreshError="1">
        <row r="2">
          <cell r="H2" t="str">
            <v>2.00</v>
          </cell>
          <cell r="I2" t="str">
            <v>0.90</v>
          </cell>
          <cell r="J2">
            <v>43831</v>
          </cell>
          <cell r="K2">
            <v>10959</v>
          </cell>
          <cell r="L2">
            <v>14611</v>
          </cell>
        </row>
        <row r="3">
          <cell r="H3" t="str">
            <v>2.00</v>
          </cell>
          <cell r="I3">
            <v>14642</v>
          </cell>
          <cell r="J3">
            <v>29221</v>
          </cell>
          <cell r="K3">
            <v>38991</v>
          </cell>
          <cell r="L3">
            <v>14611</v>
          </cell>
        </row>
        <row r="4">
          <cell r="H4" t="str">
            <v>0.60</v>
          </cell>
          <cell r="I4" t="str">
            <v>-1.50</v>
          </cell>
          <cell r="J4">
            <v>38991</v>
          </cell>
          <cell r="K4">
            <v>25569</v>
          </cell>
          <cell r="L4">
            <v>29252</v>
          </cell>
        </row>
        <row r="5">
          <cell r="H5">
            <v>25569</v>
          </cell>
          <cell r="I5" t="str">
            <v>0.60</v>
          </cell>
          <cell r="J5">
            <v>10959</v>
          </cell>
          <cell r="K5">
            <v>14611</v>
          </cell>
          <cell r="L5">
            <v>25569</v>
          </cell>
        </row>
        <row r="7">
          <cell r="H7" t="str">
            <v>-0.40</v>
          </cell>
          <cell r="I7" t="str">
            <v>-0.20</v>
          </cell>
          <cell r="J7" t="str">
            <v>0.20</v>
          </cell>
          <cell r="K7" t="str">
            <v>0.20</v>
          </cell>
          <cell r="L7" t="str">
            <v>0.10</v>
          </cell>
        </row>
        <row r="9">
          <cell r="H9">
            <v>32933</v>
          </cell>
          <cell r="I9">
            <v>21916</v>
          </cell>
          <cell r="J9">
            <v>38991</v>
          </cell>
          <cell r="K9">
            <v>11110</v>
          </cell>
          <cell r="L9">
            <v>18354</v>
          </cell>
        </row>
        <row r="10">
          <cell r="H10" t="str">
            <v>2.00</v>
          </cell>
          <cell r="I10" t="str">
            <v>0.30</v>
          </cell>
          <cell r="J10">
            <v>43891</v>
          </cell>
          <cell r="K10">
            <v>43983</v>
          </cell>
          <cell r="L10">
            <v>18384</v>
          </cell>
        </row>
        <row r="11">
          <cell r="H11" t="str">
            <v>0.70</v>
          </cell>
          <cell r="I11" t="str">
            <v>0.50</v>
          </cell>
          <cell r="J11" t="str">
            <v>-0.70</v>
          </cell>
          <cell r="K11" t="str">
            <v>0.20</v>
          </cell>
          <cell r="L11" t="str">
            <v>-0.30</v>
          </cell>
        </row>
        <row r="13">
          <cell r="H13">
            <v>32874</v>
          </cell>
          <cell r="I13" t="str">
            <v>0.90</v>
          </cell>
          <cell r="J13" t="str">
            <v>0.80</v>
          </cell>
          <cell r="K13">
            <v>25569</v>
          </cell>
          <cell r="L13">
            <v>18264</v>
          </cell>
        </row>
        <row r="16">
          <cell r="H16" t="str">
            <v>0.40</v>
          </cell>
          <cell r="I16" t="str">
            <v>-0.50</v>
          </cell>
          <cell r="J16" t="str">
            <v>0.30</v>
          </cell>
          <cell r="K16" t="str">
            <v>2.00</v>
          </cell>
          <cell r="L16">
            <v>43831</v>
          </cell>
        </row>
        <row r="17">
          <cell r="H17">
            <v>33055</v>
          </cell>
          <cell r="I17">
            <v>11171</v>
          </cell>
          <cell r="J17">
            <v>29434</v>
          </cell>
          <cell r="K17">
            <v>33086</v>
          </cell>
          <cell r="L17">
            <v>22129</v>
          </cell>
        </row>
        <row r="18">
          <cell r="H18">
            <v>10990</v>
          </cell>
          <cell r="I18">
            <v>10990</v>
          </cell>
          <cell r="J18">
            <v>38992</v>
          </cell>
          <cell r="K18">
            <v>38992</v>
          </cell>
          <cell r="L18">
            <v>43862</v>
          </cell>
        </row>
        <row r="19">
          <cell r="H19">
            <v>21947</v>
          </cell>
          <cell r="I19">
            <v>21947</v>
          </cell>
          <cell r="J19" t="str">
            <v>2.00</v>
          </cell>
          <cell r="K19">
            <v>38992</v>
          </cell>
          <cell r="L19">
            <v>21916</v>
          </cell>
        </row>
      </sheetData>
      <sheetData sheetId="6" refreshError="1">
        <row r="2">
          <cell r="H2" t="str">
            <v>0.10</v>
          </cell>
          <cell r="I2">
            <v>21916</v>
          </cell>
          <cell r="J2">
            <v>21916</v>
          </cell>
          <cell r="K2">
            <v>25628</v>
          </cell>
          <cell r="L2" t="str">
            <v>4.00</v>
          </cell>
        </row>
        <row r="3">
          <cell r="H3">
            <v>43862</v>
          </cell>
          <cell r="I3">
            <v>10990</v>
          </cell>
          <cell r="J3" t="str">
            <v>0.20</v>
          </cell>
          <cell r="K3">
            <v>25569</v>
          </cell>
          <cell r="L3">
            <v>43831</v>
          </cell>
        </row>
        <row r="4">
          <cell r="H4" t="str">
            <v>-1.20</v>
          </cell>
          <cell r="I4" t="str">
            <v>0.30</v>
          </cell>
          <cell r="J4" t="str">
            <v>2.00</v>
          </cell>
          <cell r="K4">
            <v>14702</v>
          </cell>
          <cell r="L4">
            <v>33086</v>
          </cell>
        </row>
        <row r="5">
          <cell r="H5" t="str">
            <v>0.30</v>
          </cell>
          <cell r="I5">
            <v>18264</v>
          </cell>
          <cell r="J5">
            <v>10959</v>
          </cell>
          <cell r="K5">
            <v>11018</v>
          </cell>
          <cell r="L5">
            <v>11049</v>
          </cell>
        </row>
        <row r="7">
          <cell r="H7" t="str">
            <v>-0.30</v>
          </cell>
          <cell r="I7" t="str">
            <v>0.30</v>
          </cell>
          <cell r="J7" t="str">
            <v>-0.70</v>
          </cell>
          <cell r="K7" t="str">
            <v>0.10</v>
          </cell>
          <cell r="L7" t="str">
            <v>0.10</v>
          </cell>
        </row>
        <row r="9">
          <cell r="H9">
            <v>18323</v>
          </cell>
          <cell r="I9">
            <v>22007</v>
          </cell>
          <cell r="J9" t="str">
            <v>-1.10</v>
          </cell>
          <cell r="K9">
            <v>21947</v>
          </cell>
          <cell r="L9">
            <v>11202</v>
          </cell>
        </row>
        <row r="10">
          <cell r="H10" t="str">
            <v>2.00</v>
          </cell>
          <cell r="I10" t="str">
            <v>8.00</v>
          </cell>
          <cell r="J10" t="str">
            <v>-1.70</v>
          </cell>
          <cell r="K10">
            <v>18415</v>
          </cell>
          <cell r="L10" t="str">
            <v>12.00</v>
          </cell>
        </row>
        <row r="11">
          <cell r="H11" t="str">
            <v>0.70</v>
          </cell>
          <cell r="I11" t="str">
            <v>-1.10</v>
          </cell>
          <cell r="J11" t="str">
            <v>0.20</v>
          </cell>
          <cell r="K11" t="str">
            <v>-1.50</v>
          </cell>
          <cell r="L11" t="str">
            <v>-0.90</v>
          </cell>
        </row>
        <row r="13">
          <cell r="H13" t="str">
            <v>0.70</v>
          </cell>
          <cell r="I13" t="str">
            <v>0.60</v>
          </cell>
          <cell r="J13" t="str">
            <v>0.70</v>
          </cell>
          <cell r="K13">
            <v>25569</v>
          </cell>
          <cell r="L13">
            <v>14671</v>
          </cell>
        </row>
        <row r="16">
          <cell r="H16" t="str">
            <v>2.00</v>
          </cell>
          <cell r="I16" t="str">
            <v>1.00</v>
          </cell>
          <cell r="J16" t="str">
            <v>-0.60</v>
          </cell>
          <cell r="K16" t="str">
            <v>-0.30</v>
          </cell>
          <cell r="L16">
            <v>29221</v>
          </cell>
        </row>
        <row r="17">
          <cell r="H17">
            <v>43952</v>
          </cell>
          <cell r="I17">
            <v>43952</v>
          </cell>
          <cell r="J17">
            <v>43983</v>
          </cell>
          <cell r="K17">
            <v>14763</v>
          </cell>
          <cell r="L17">
            <v>25689</v>
          </cell>
        </row>
        <row r="18">
          <cell r="H18">
            <v>14642</v>
          </cell>
          <cell r="I18">
            <v>14642</v>
          </cell>
          <cell r="J18">
            <v>38992</v>
          </cell>
          <cell r="K18">
            <v>43831</v>
          </cell>
          <cell r="L18">
            <v>29221</v>
          </cell>
        </row>
        <row r="19">
          <cell r="H19">
            <v>43922</v>
          </cell>
          <cell r="I19">
            <v>32933</v>
          </cell>
          <cell r="J19">
            <v>25628</v>
          </cell>
          <cell r="K19">
            <v>38993</v>
          </cell>
          <cell r="L19">
            <v>32905</v>
          </cell>
        </row>
      </sheetData>
      <sheetData sheetId="7" refreshError="1">
        <row r="2">
          <cell r="H2" t="str">
            <v>0.50</v>
          </cell>
          <cell r="I2">
            <v>18264</v>
          </cell>
          <cell r="J2">
            <v>29221</v>
          </cell>
          <cell r="K2">
            <v>29221</v>
          </cell>
          <cell r="L2">
            <v>10990</v>
          </cell>
        </row>
        <row r="3">
          <cell r="H3" t="str">
            <v>0.90</v>
          </cell>
          <cell r="I3">
            <v>10990</v>
          </cell>
          <cell r="J3" t="str">
            <v>0.70</v>
          </cell>
          <cell r="K3" t="str">
            <v>0.10</v>
          </cell>
          <cell r="L3" t="str">
            <v>0.70</v>
          </cell>
        </row>
        <row r="4">
          <cell r="H4" t="str">
            <v>-1.00</v>
          </cell>
          <cell r="I4" t="str">
            <v>-2.60</v>
          </cell>
          <cell r="J4">
            <v>38991</v>
          </cell>
          <cell r="K4">
            <v>38995</v>
          </cell>
          <cell r="L4">
            <v>22129</v>
          </cell>
        </row>
        <row r="5">
          <cell r="H5" t="str">
            <v>0.30</v>
          </cell>
          <cell r="I5" t="str">
            <v>0.90</v>
          </cell>
          <cell r="J5">
            <v>10959</v>
          </cell>
          <cell r="K5">
            <v>32874</v>
          </cell>
          <cell r="L5" t="str">
            <v>3.00</v>
          </cell>
        </row>
        <row r="7">
          <cell r="H7" t="str">
            <v>-0.50</v>
          </cell>
          <cell r="I7" t="str">
            <v>0.00</v>
          </cell>
          <cell r="J7" t="str">
            <v>0.50</v>
          </cell>
          <cell r="K7" t="str">
            <v>-0.80</v>
          </cell>
          <cell r="L7" t="str">
            <v>-0.70</v>
          </cell>
        </row>
        <row r="9">
          <cell r="H9" t="str">
            <v>0.90</v>
          </cell>
          <cell r="I9" t="str">
            <v>0.90</v>
          </cell>
          <cell r="J9">
            <v>14702</v>
          </cell>
          <cell r="K9">
            <v>25842</v>
          </cell>
          <cell r="L9">
            <v>22068</v>
          </cell>
        </row>
        <row r="10">
          <cell r="H10" t="str">
            <v>-2.50</v>
          </cell>
          <cell r="I10" t="str">
            <v>-1.90</v>
          </cell>
          <cell r="J10">
            <v>38995</v>
          </cell>
          <cell r="K10">
            <v>29373</v>
          </cell>
          <cell r="L10">
            <v>18415</v>
          </cell>
        </row>
        <row r="11">
          <cell r="H11">
            <v>14611</v>
          </cell>
          <cell r="I11">
            <v>38991</v>
          </cell>
          <cell r="J11" t="str">
            <v>0.10</v>
          </cell>
          <cell r="K11">
            <v>10990</v>
          </cell>
          <cell r="L11" t="str">
            <v>0.70</v>
          </cell>
        </row>
        <row r="13">
          <cell r="H13">
            <v>43831</v>
          </cell>
          <cell r="I13" t="str">
            <v>2.00</v>
          </cell>
          <cell r="J13">
            <v>29221</v>
          </cell>
          <cell r="K13">
            <v>11018</v>
          </cell>
          <cell r="L13">
            <v>25600</v>
          </cell>
        </row>
        <row r="16">
          <cell r="H16" t="str">
            <v>-0.40</v>
          </cell>
          <cell r="I16">
            <v>10959</v>
          </cell>
          <cell r="J16">
            <v>18295</v>
          </cell>
          <cell r="K16">
            <v>43891</v>
          </cell>
          <cell r="L16">
            <v>21916</v>
          </cell>
        </row>
        <row r="17">
          <cell r="H17">
            <v>32933</v>
          </cell>
          <cell r="I17" t="str">
            <v>4.00</v>
          </cell>
          <cell r="J17">
            <v>29312</v>
          </cell>
          <cell r="K17">
            <v>29342</v>
          </cell>
          <cell r="L17">
            <v>32994</v>
          </cell>
        </row>
        <row r="18">
          <cell r="H18">
            <v>14642</v>
          </cell>
          <cell r="I18">
            <v>43862</v>
          </cell>
          <cell r="J18">
            <v>32874</v>
          </cell>
          <cell r="K18" t="str">
            <v>0.40</v>
          </cell>
          <cell r="L18" t="str">
            <v>0.50</v>
          </cell>
        </row>
        <row r="19">
          <cell r="H19">
            <v>32905</v>
          </cell>
          <cell r="I19">
            <v>14671</v>
          </cell>
          <cell r="J19">
            <v>32905</v>
          </cell>
          <cell r="K19">
            <v>25600</v>
          </cell>
          <cell r="L19" t="str">
            <v>3.00</v>
          </cell>
        </row>
      </sheetData>
      <sheetData sheetId="8" refreshError="1">
        <row r="2">
          <cell r="H2">
            <v>29221</v>
          </cell>
          <cell r="I2" t="str">
            <v>3.00</v>
          </cell>
          <cell r="J2">
            <v>32905</v>
          </cell>
          <cell r="K2">
            <v>25659</v>
          </cell>
          <cell r="L2">
            <v>14671</v>
          </cell>
        </row>
        <row r="3">
          <cell r="H3">
            <v>29342</v>
          </cell>
          <cell r="I3">
            <v>25628</v>
          </cell>
          <cell r="J3">
            <v>10959</v>
          </cell>
          <cell r="K3">
            <v>43862</v>
          </cell>
          <cell r="L3">
            <v>18264</v>
          </cell>
        </row>
        <row r="4">
          <cell r="H4" t="str">
            <v>-0.70</v>
          </cell>
          <cell r="I4" t="str">
            <v>-1.00</v>
          </cell>
          <cell r="J4" t="str">
            <v>0.20</v>
          </cell>
          <cell r="K4">
            <v>38998</v>
          </cell>
          <cell r="L4">
            <v>33147</v>
          </cell>
        </row>
        <row r="5">
          <cell r="H5">
            <v>10990</v>
          </cell>
          <cell r="I5">
            <v>10990</v>
          </cell>
          <cell r="J5" t="str">
            <v>2.00</v>
          </cell>
          <cell r="K5">
            <v>29312</v>
          </cell>
          <cell r="L5">
            <v>18354</v>
          </cell>
        </row>
        <row r="7">
          <cell r="H7" t="str">
            <v>41437.00</v>
          </cell>
          <cell r="I7" t="str">
            <v>22627.00</v>
          </cell>
          <cell r="J7" t="str">
            <v>19460.00</v>
          </cell>
          <cell r="K7" t="str">
            <v>14276.00</v>
          </cell>
          <cell r="L7" t="str">
            <v>33109.00</v>
          </cell>
        </row>
        <row r="9">
          <cell r="H9" t="str">
            <v>5.00</v>
          </cell>
          <cell r="I9" t="str">
            <v>-0.80</v>
          </cell>
          <cell r="J9" t="str">
            <v>0.20</v>
          </cell>
          <cell r="K9" t="str">
            <v>0.60</v>
          </cell>
          <cell r="L9" t="str">
            <v>0.80</v>
          </cell>
        </row>
        <row r="10">
          <cell r="H10" t="str">
            <v>0.90</v>
          </cell>
          <cell r="I10" t="str">
            <v>0.70</v>
          </cell>
          <cell r="J10">
            <v>38991</v>
          </cell>
          <cell r="K10">
            <v>33086</v>
          </cell>
          <cell r="L10">
            <v>11140</v>
          </cell>
        </row>
        <row r="11">
          <cell r="H11">
            <v>25569</v>
          </cell>
          <cell r="I11" t="str">
            <v>-0.50</v>
          </cell>
          <cell r="J11" t="str">
            <v>-0.20</v>
          </cell>
          <cell r="K11" t="str">
            <v>-2.10</v>
          </cell>
          <cell r="L11" t="str">
            <v>-1.80</v>
          </cell>
        </row>
        <row r="13">
          <cell r="H13">
            <v>25600</v>
          </cell>
          <cell r="I13">
            <v>38991</v>
          </cell>
          <cell r="J13">
            <v>38991</v>
          </cell>
          <cell r="K13">
            <v>38993</v>
          </cell>
          <cell r="L13">
            <v>10990</v>
          </cell>
        </row>
        <row r="16">
          <cell r="H16" t="str">
            <v>-1.00</v>
          </cell>
          <cell r="I16" t="str">
            <v>-0.90</v>
          </cell>
          <cell r="J16" t="str">
            <v>-4.20</v>
          </cell>
          <cell r="K16">
            <v>14611</v>
          </cell>
          <cell r="L16">
            <v>38993</v>
          </cell>
        </row>
        <row r="17">
          <cell r="H17">
            <v>18323</v>
          </cell>
          <cell r="I17">
            <v>32933</v>
          </cell>
          <cell r="J17">
            <v>18354</v>
          </cell>
          <cell r="K17">
            <v>18354</v>
          </cell>
          <cell r="L17">
            <v>22007</v>
          </cell>
        </row>
        <row r="18">
          <cell r="H18" t="str">
            <v>3.00</v>
          </cell>
          <cell r="I18">
            <v>10959</v>
          </cell>
          <cell r="J18">
            <v>18295</v>
          </cell>
          <cell r="K18" t="str">
            <v>0.40</v>
          </cell>
          <cell r="L18">
            <v>18264</v>
          </cell>
        </row>
        <row r="19">
          <cell r="H19">
            <v>29312</v>
          </cell>
          <cell r="I19">
            <v>25689</v>
          </cell>
          <cell r="J19">
            <v>18354</v>
          </cell>
          <cell r="K19">
            <v>18323</v>
          </cell>
          <cell r="L19">
            <v>11018</v>
          </cell>
        </row>
      </sheetData>
      <sheetData sheetId="9" refreshError="1">
        <row r="2">
          <cell r="H2">
            <v>29252</v>
          </cell>
          <cell r="I2">
            <v>10990</v>
          </cell>
          <cell r="J2">
            <v>25659</v>
          </cell>
          <cell r="K2">
            <v>38993</v>
          </cell>
          <cell r="L2">
            <v>38994</v>
          </cell>
        </row>
        <row r="3">
          <cell r="H3">
            <v>10959</v>
          </cell>
          <cell r="I3">
            <v>21947</v>
          </cell>
          <cell r="J3">
            <v>21916</v>
          </cell>
          <cell r="K3">
            <v>29221</v>
          </cell>
          <cell r="L3">
            <v>18264</v>
          </cell>
        </row>
        <row r="4">
          <cell r="H4">
            <v>38994</v>
          </cell>
          <cell r="I4" t="str">
            <v>-2.70</v>
          </cell>
          <cell r="J4" t="str">
            <v>4.00</v>
          </cell>
          <cell r="K4">
            <v>38994</v>
          </cell>
          <cell r="L4">
            <v>14671</v>
          </cell>
        </row>
        <row r="5">
          <cell r="H5">
            <v>25600</v>
          </cell>
          <cell r="I5">
            <v>10959</v>
          </cell>
          <cell r="J5">
            <v>32933</v>
          </cell>
          <cell r="K5" t="str">
            <v>3.00</v>
          </cell>
          <cell r="L5">
            <v>14671</v>
          </cell>
        </row>
        <row r="7">
          <cell r="H7" t="str">
            <v>-0.60</v>
          </cell>
          <cell r="I7" t="str">
            <v>0.10</v>
          </cell>
          <cell r="J7" t="str">
            <v>0.30</v>
          </cell>
          <cell r="K7" t="str">
            <v>-0.20</v>
          </cell>
          <cell r="L7" t="str">
            <v>1.00</v>
          </cell>
        </row>
        <row r="9">
          <cell r="H9">
            <v>25600</v>
          </cell>
          <cell r="I9">
            <v>32905</v>
          </cell>
          <cell r="J9" t="str">
            <v>-1.70</v>
          </cell>
          <cell r="K9">
            <v>29403</v>
          </cell>
          <cell r="L9">
            <v>11140</v>
          </cell>
        </row>
        <row r="10">
          <cell r="H10">
            <v>43831</v>
          </cell>
          <cell r="I10">
            <v>18295</v>
          </cell>
          <cell r="J10">
            <v>11018</v>
          </cell>
          <cell r="K10">
            <v>14793</v>
          </cell>
          <cell r="L10">
            <v>11293</v>
          </cell>
        </row>
        <row r="11">
          <cell r="H11" t="str">
            <v>0.80</v>
          </cell>
          <cell r="I11" t="str">
            <v>0.40</v>
          </cell>
          <cell r="J11" t="str">
            <v>-1.80</v>
          </cell>
          <cell r="K11" t="str">
            <v>0.80</v>
          </cell>
          <cell r="L11" t="str">
            <v>-1.10</v>
          </cell>
        </row>
        <row r="13">
          <cell r="H13">
            <v>18295</v>
          </cell>
          <cell r="I13">
            <v>21916</v>
          </cell>
          <cell r="J13">
            <v>32874</v>
          </cell>
          <cell r="K13">
            <v>11018</v>
          </cell>
          <cell r="L13" t="str">
            <v>3.00</v>
          </cell>
        </row>
        <row r="16">
          <cell r="H16" t="str">
            <v>-0.30</v>
          </cell>
          <cell r="I16">
            <v>38992</v>
          </cell>
          <cell r="J16" t="str">
            <v>0.60</v>
          </cell>
          <cell r="K16">
            <v>14732</v>
          </cell>
          <cell r="L16" t="str">
            <v>-1.00</v>
          </cell>
        </row>
        <row r="17">
          <cell r="H17">
            <v>38999</v>
          </cell>
          <cell r="I17">
            <v>38999</v>
          </cell>
          <cell r="J17" t="str">
            <v>9.00</v>
          </cell>
          <cell r="K17">
            <v>33086</v>
          </cell>
          <cell r="L17">
            <v>14824</v>
          </cell>
        </row>
        <row r="18">
          <cell r="H18">
            <v>25600</v>
          </cell>
          <cell r="I18" t="str">
            <v>2.00</v>
          </cell>
          <cell r="J18">
            <v>10959</v>
          </cell>
          <cell r="K18" t="str">
            <v>0.10</v>
          </cell>
          <cell r="L18" t="str">
            <v>0.80</v>
          </cell>
        </row>
        <row r="19">
          <cell r="H19">
            <v>29312</v>
          </cell>
          <cell r="I19">
            <v>29281</v>
          </cell>
          <cell r="J19">
            <v>11049</v>
          </cell>
          <cell r="K19">
            <v>38994</v>
          </cell>
          <cell r="L19" t="str">
            <v>4.00</v>
          </cell>
        </row>
      </sheetData>
      <sheetData sheetId="10" refreshError="1">
        <row r="2">
          <cell r="H2">
            <v>32874</v>
          </cell>
          <cell r="I2" t="str">
            <v>-0.50</v>
          </cell>
          <cell r="J2" t="str">
            <v>0.10</v>
          </cell>
          <cell r="K2" t="str">
            <v>0.20</v>
          </cell>
          <cell r="L2" t="str">
            <v>0.00*</v>
          </cell>
        </row>
        <row r="3">
          <cell r="H3" t="str">
            <v>0.50</v>
          </cell>
          <cell r="I3">
            <v>14611</v>
          </cell>
          <cell r="J3" t="str">
            <v>0.10</v>
          </cell>
          <cell r="K3" t="str">
            <v>-1.60</v>
          </cell>
          <cell r="L3" t="str">
            <v>0.10*</v>
          </cell>
        </row>
        <row r="4">
          <cell r="H4" t="str">
            <v>-3.30</v>
          </cell>
          <cell r="I4" t="str">
            <v>-5.90</v>
          </cell>
          <cell r="J4" t="str">
            <v>-0.70</v>
          </cell>
          <cell r="K4" t="str">
            <v>-1.40</v>
          </cell>
          <cell r="L4" t="str">
            <v>0.60*</v>
          </cell>
        </row>
        <row r="5">
          <cell r="H5" t="str">
            <v>0.50</v>
          </cell>
          <cell r="I5" t="str">
            <v>-1.30</v>
          </cell>
          <cell r="J5" t="str">
            <v>0.00</v>
          </cell>
          <cell r="K5" t="str">
            <v>-0.50</v>
          </cell>
          <cell r="L5" t="str">
            <v>0.10*</v>
          </cell>
        </row>
        <row r="7">
          <cell r="H7" t="str">
            <v>-0.90</v>
          </cell>
          <cell r="I7" t="str">
            <v>-0.60</v>
          </cell>
          <cell r="J7" t="str">
            <v>0.60</v>
          </cell>
          <cell r="K7" t="str">
            <v>0.50</v>
          </cell>
          <cell r="L7" t="str">
            <v>0.20*</v>
          </cell>
        </row>
        <row r="9">
          <cell r="H9" t="str">
            <v>7.00</v>
          </cell>
          <cell r="I9">
            <v>11049</v>
          </cell>
          <cell r="J9">
            <v>10990</v>
          </cell>
          <cell r="K9">
            <v>11171</v>
          </cell>
          <cell r="L9" t="str">
            <v>6.70*</v>
          </cell>
        </row>
        <row r="10">
          <cell r="H10">
            <v>25569</v>
          </cell>
          <cell r="I10" t="str">
            <v>-1.30</v>
          </cell>
          <cell r="J10" t="str">
            <v>5.00</v>
          </cell>
          <cell r="K10">
            <v>38996</v>
          </cell>
          <cell r="L10" t="str">
            <v>5.20*</v>
          </cell>
        </row>
        <row r="11">
          <cell r="H11">
            <v>25569</v>
          </cell>
          <cell r="I11">
            <v>32874</v>
          </cell>
          <cell r="J11" t="str">
            <v>-0.80</v>
          </cell>
          <cell r="K11" t="str">
            <v>1.00</v>
          </cell>
          <cell r="L11" t="str">
            <v>0.80*</v>
          </cell>
        </row>
        <row r="13">
          <cell r="H13">
            <v>14611</v>
          </cell>
          <cell r="I13" t="str">
            <v>0.10</v>
          </cell>
          <cell r="J13" t="str">
            <v>-0.20</v>
          </cell>
          <cell r="K13">
            <v>38991</v>
          </cell>
          <cell r="L13" t="str">
            <v>1.10*</v>
          </cell>
        </row>
        <row r="16">
          <cell r="H16" t="str">
            <v>0.70</v>
          </cell>
          <cell r="I16" t="str">
            <v>-1.10</v>
          </cell>
          <cell r="J16" t="str">
            <v>0.20</v>
          </cell>
          <cell r="K16">
            <v>38993</v>
          </cell>
          <cell r="L16" t="str">
            <v>3.60*</v>
          </cell>
        </row>
        <row r="17">
          <cell r="H17">
            <v>14855</v>
          </cell>
          <cell r="I17">
            <v>29465</v>
          </cell>
          <cell r="J17">
            <v>18537</v>
          </cell>
          <cell r="K17">
            <v>22190</v>
          </cell>
          <cell r="L17" t="str">
            <v>11.80*</v>
          </cell>
        </row>
        <row r="18">
          <cell r="H18" t="str">
            <v>2.00</v>
          </cell>
          <cell r="I18">
            <v>14611</v>
          </cell>
          <cell r="J18">
            <v>38991</v>
          </cell>
          <cell r="K18">
            <v>25569</v>
          </cell>
          <cell r="L18" t="str">
            <v>1.90*</v>
          </cell>
        </row>
        <row r="19">
          <cell r="H19">
            <v>11018</v>
          </cell>
          <cell r="I19">
            <v>38993</v>
          </cell>
          <cell r="J19">
            <v>14611</v>
          </cell>
          <cell r="K19">
            <v>32874</v>
          </cell>
          <cell r="L19" t="str">
            <v>1.20*</v>
          </cell>
        </row>
      </sheetData>
      <sheetData sheetId="11" refreshError="1">
        <row r="2">
          <cell r="H2">
            <v>14642</v>
          </cell>
          <cell r="I2">
            <v>10990</v>
          </cell>
          <cell r="J2">
            <v>21916</v>
          </cell>
          <cell r="K2">
            <v>10990</v>
          </cell>
          <cell r="L2" t="str">
            <v>2.00*</v>
          </cell>
        </row>
        <row r="3">
          <cell r="H3">
            <v>32874</v>
          </cell>
          <cell r="I3">
            <v>32905</v>
          </cell>
          <cell r="J3">
            <v>38992</v>
          </cell>
          <cell r="K3">
            <v>25600</v>
          </cell>
          <cell r="L3" t="str">
            <v>1.50*</v>
          </cell>
        </row>
        <row r="4">
          <cell r="H4">
            <v>10990</v>
          </cell>
          <cell r="I4" t="str">
            <v>-1.60</v>
          </cell>
          <cell r="J4">
            <v>25600</v>
          </cell>
          <cell r="K4">
            <v>38992</v>
          </cell>
          <cell r="L4" t="str">
            <v>3.40*</v>
          </cell>
        </row>
        <row r="5">
          <cell r="H5">
            <v>10990</v>
          </cell>
          <cell r="I5">
            <v>21916</v>
          </cell>
          <cell r="J5">
            <v>32874</v>
          </cell>
          <cell r="K5">
            <v>10990</v>
          </cell>
          <cell r="L5" t="str">
            <v>2.20*</v>
          </cell>
        </row>
        <row r="7">
          <cell r="F7" t="str">
            <v>-0.10</v>
          </cell>
          <cell r="G7" t="str">
            <v>0.30</v>
          </cell>
          <cell r="H7" t="str">
            <v>-0.20</v>
          </cell>
          <cell r="I7" t="str">
            <v>-0.30</v>
          </cell>
          <cell r="J7" t="str">
            <v>-0.10</v>
          </cell>
          <cell r="K7" t="str">
            <v>0.80</v>
          </cell>
          <cell r="L7" t="str">
            <v>0.30*</v>
          </cell>
        </row>
        <row r="9">
          <cell r="F9">
            <v>32933</v>
          </cell>
          <cell r="G9" t="str">
            <v>13.80</v>
          </cell>
          <cell r="H9">
            <v>29252</v>
          </cell>
          <cell r="I9">
            <v>18264</v>
          </cell>
          <cell r="J9" t="str">
            <v>-1.70</v>
          </cell>
          <cell r="K9">
            <v>38992</v>
          </cell>
          <cell r="L9" t="str">
            <v>3.40*</v>
          </cell>
        </row>
        <row r="10">
          <cell r="F10">
            <v>29342</v>
          </cell>
          <cell r="G10" t="str">
            <v>14.90</v>
          </cell>
          <cell r="H10">
            <v>25600</v>
          </cell>
          <cell r="I10">
            <v>18264</v>
          </cell>
          <cell r="J10">
            <v>10959</v>
          </cell>
          <cell r="K10">
            <v>38996</v>
          </cell>
          <cell r="L10" t="str">
            <v>6.20*</v>
          </cell>
        </row>
        <row r="11">
          <cell r="F11" t="str">
            <v>-0.40</v>
          </cell>
          <cell r="G11" t="str">
            <v>-0.10</v>
          </cell>
          <cell r="H11" t="str">
            <v>0.10</v>
          </cell>
          <cell r="I11" t="str">
            <v>0.00</v>
          </cell>
          <cell r="J11" t="str">
            <v>-0.80</v>
          </cell>
          <cell r="K11" t="str">
            <v>-1.10</v>
          </cell>
          <cell r="L11" t="str">
            <v>-0.80*</v>
          </cell>
        </row>
        <row r="13">
          <cell r="F13">
            <v>43891</v>
          </cell>
          <cell r="G13">
            <v>38994</v>
          </cell>
          <cell r="H13">
            <v>38992</v>
          </cell>
          <cell r="I13">
            <v>10959</v>
          </cell>
          <cell r="J13" t="str">
            <v>0.90</v>
          </cell>
          <cell r="K13">
            <v>38992</v>
          </cell>
          <cell r="L13" t="str">
            <v>1.60*</v>
          </cell>
        </row>
        <row r="16">
          <cell r="F16">
            <v>43862</v>
          </cell>
          <cell r="G16">
            <v>43922</v>
          </cell>
          <cell r="H16">
            <v>43831</v>
          </cell>
          <cell r="I16" t="str">
            <v>-1.40</v>
          </cell>
          <cell r="J16" t="str">
            <v>-0.30</v>
          </cell>
          <cell r="K16">
            <v>29221</v>
          </cell>
          <cell r="L16" t="str">
            <v>0.20*</v>
          </cell>
        </row>
        <row r="17">
          <cell r="F17">
            <v>29495</v>
          </cell>
          <cell r="G17">
            <v>18507</v>
          </cell>
          <cell r="H17">
            <v>25781</v>
          </cell>
          <cell r="I17">
            <v>38999</v>
          </cell>
          <cell r="J17">
            <v>29465</v>
          </cell>
          <cell r="K17" t="str">
            <v>10.00</v>
          </cell>
          <cell r="L17" t="str">
            <v>10.00*</v>
          </cell>
        </row>
        <row r="18">
          <cell r="F18" t="str">
            <v>0.50</v>
          </cell>
          <cell r="G18">
            <v>25569</v>
          </cell>
          <cell r="H18">
            <v>25569</v>
          </cell>
          <cell r="I18">
            <v>32874</v>
          </cell>
          <cell r="J18">
            <v>38992</v>
          </cell>
          <cell r="K18">
            <v>38992</v>
          </cell>
          <cell r="L18" t="str">
            <v>1.80*</v>
          </cell>
        </row>
        <row r="19">
          <cell r="F19">
            <v>21916</v>
          </cell>
          <cell r="G19">
            <v>29221</v>
          </cell>
          <cell r="H19">
            <v>18295</v>
          </cell>
          <cell r="I19">
            <v>18295</v>
          </cell>
          <cell r="J19">
            <v>14642</v>
          </cell>
          <cell r="K19">
            <v>18295</v>
          </cell>
          <cell r="L19" t="str">
            <v>2.80*</v>
          </cell>
        </row>
      </sheetData>
      <sheetData sheetId="12" refreshError="1">
        <row r="2">
          <cell r="H2">
            <v>43891</v>
          </cell>
          <cell r="I2">
            <v>32905</v>
          </cell>
          <cell r="J2">
            <v>21947</v>
          </cell>
          <cell r="K2">
            <v>14702</v>
          </cell>
          <cell r="L2" t="str">
            <v>4.30*</v>
          </cell>
        </row>
        <row r="3">
          <cell r="H3">
            <v>32933</v>
          </cell>
          <cell r="I3">
            <v>18354</v>
          </cell>
          <cell r="J3">
            <v>29312</v>
          </cell>
          <cell r="K3" t="str">
            <v>6.00</v>
          </cell>
          <cell r="L3" t="str">
            <v>5.00*</v>
          </cell>
        </row>
        <row r="4">
          <cell r="H4">
            <v>22007</v>
          </cell>
          <cell r="I4">
            <v>11018</v>
          </cell>
          <cell r="J4">
            <v>22037</v>
          </cell>
          <cell r="K4">
            <v>29312</v>
          </cell>
          <cell r="L4" t="str">
            <v>6.90*</v>
          </cell>
        </row>
        <row r="5">
          <cell r="H5">
            <v>25628</v>
          </cell>
          <cell r="I5">
            <v>11018</v>
          </cell>
          <cell r="J5">
            <v>25628</v>
          </cell>
          <cell r="K5">
            <v>29312</v>
          </cell>
          <cell r="L5" t="str">
            <v>5.10*</v>
          </cell>
        </row>
        <row r="7">
          <cell r="H7" t="str">
            <v>-0.10</v>
          </cell>
          <cell r="I7" t="str">
            <v>0.10</v>
          </cell>
          <cell r="J7" t="str">
            <v>0.10</v>
          </cell>
          <cell r="K7" t="str">
            <v>0.30</v>
          </cell>
          <cell r="L7" t="str">
            <v>0.30*</v>
          </cell>
        </row>
        <row r="9">
          <cell r="H9">
            <v>38994</v>
          </cell>
          <cell r="I9">
            <v>29221</v>
          </cell>
          <cell r="J9">
            <v>21976</v>
          </cell>
          <cell r="K9">
            <v>11018</v>
          </cell>
          <cell r="L9" t="str">
            <v>1.20*</v>
          </cell>
        </row>
        <row r="10">
          <cell r="H10">
            <v>43922</v>
          </cell>
          <cell r="I10">
            <v>32933</v>
          </cell>
          <cell r="J10" t="str">
            <v>6.00</v>
          </cell>
          <cell r="K10">
            <v>11202</v>
          </cell>
          <cell r="L10" t="str">
            <v>7.50*</v>
          </cell>
        </row>
        <row r="11">
          <cell r="H11" t="str">
            <v>-0.20</v>
          </cell>
          <cell r="I11" t="str">
            <v>-0.70</v>
          </cell>
          <cell r="J11" t="str">
            <v>-0.90</v>
          </cell>
          <cell r="K11" t="str">
            <v>-2.10</v>
          </cell>
          <cell r="L11" t="str">
            <v>-2.30*</v>
          </cell>
        </row>
        <row r="13">
          <cell r="H13">
            <v>18323</v>
          </cell>
          <cell r="I13">
            <v>25600</v>
          </cell>
          <cell r="J13" t="str">
            <v>3.00</v>
          </cell>
          <cell r="K13">
            <v>38993</v>
          </cell>
          <cell r="L13" t="str">
            <v>3.30*</v>
          </cell>
        </row>
        <row r="16">
          <cell r="H16" t="str">
            <v>-1.30</v>
          </cell>
          <cell r="I16" t="str">
            <v>0.10</v>
          </cell>
          <cell r="J16">
            <v>14611</v>
          </cell>
          <cell r="K16">
            <v>18264</v>
          </cell>
          <cell r="L16" t="str">
            <v>0.70*</v>
          </cell>
        </row>
        <row r="17">
          <cell r="H17">
            <v>22190</v>
          </cell>
          <cell r="I17">
            <v>18568</v>
          </cell>
          <cell r="J17">
            <v>18568</v>
          </cell>
          <cell r="K17" t="str">
            <v>11.00</v>
          </cell>
          <cell r="L17" t="str">
            <v>9.10*</v>
          </cell>
        </row>
        <row r="18">
          <cell r="H18">
            <v>21976</v>
          </cell>
          <cell r="I18">
            <v>18323</v>
          </cell>
          <cell r="J18" t="str">
            <v>3.00</v>
          </cell>
          <cell r="K18">
            <v>38993</v>
          </cell>
          <cell r="L18" t="str">
            <v>3.30*</v>
          </cell>
        </row>
        <row r="19">
          <cell r="H19">
            <v>29281</v>
          </cell>
          <cell r="I19">
            <v>43922</v>
          </cell>
          <cell r="J19">
            <v>11049</v>
          </cell>
          <cell r="K19">
            <v>18323</v>
          </cell>
          <cell r="L19" t="str">
            <v>2.40*</v>
          </cell>
        </row>
      </sheetData>
      <sheetData sheetId="13" refreshError="1">
        <row r="2">
          <cell r="H2" t="str">
            <v>0.80</v>
          </cell>
          <cell r="I2" t="str">
            <v>0.40</v>
          </cell>
          <cell r="J2">
            <v>14611</v>
          </cell>
          <cell r="K2" t="str">
            <v>1.00</v>
          </cell>
          <cell r="L2" t="str">
            <v>0.90*</v>
          </cell>
        </row>
        <row r="3">
          <cell r="H3">
            <v>29281</v>
          </cell>
          <cell r="I3">
            <v>32874</v>
          </cell>
          <cell r="J3">
            <v>10990</v>
          </cell>
          <cell r="K3" t="str">
            <v>0.70</v>
          </cell>
          <cell r="L3" t="str">
            <v>0.90*</v>
          </cell>
        </row>
        <row r="4">
          <cell r="H4">
            <v>32874</v>
          </cell>
          <cell r="I4">
            <v>43831</v>
          </cell>
          <cell r="J4" t="str">
            <v>-1.70</v>
          </cell>
          <cell r="K4" t="str">
            <v>2.10*</v>
          </cell>
          <cell r="L4" t="str">
            <v>-0.50*</v>
          </cell>
        </row>
        <row r="5">
          <cell r="H5">
            <v>21916</v>
          </cell>
          <cell r="I5" t="str">
            <v>0.80</v>
          </cell>
          <cell r="J5" t="str">
            <v>0.90</v>
          </cell>
          <cell r="K5">
            <v>38991</v>
          </cell>
          <cell r="L5" t="str">
            <v>0.60*</v>
          </cell>
        </row>
        <row r="7">
          <cell r="H7" t="str">
            <v>-0.10</v>
          </cell>
          <cell r="I7" t="str">
            <v>0.40</v>
          </cell>
          <cell r="J7" t="str">
            <v>0.30</v>
          </cell>
          <cell r="K7" t="str">
            <v>-0.10</v>
          </cell>
          <cell r="L7" t="str">
            <v>0.00*</v>
          </cell>
        </row>
        <row r="9">
          <cell r="H9">
            <v>25569</v>
          </cell>
          <cell r="I9" t="str">
            <v>-3.20</v>
          </cell>
          <cell r="J9" t="str">
            <v>-1.90</v>
          </cell>
          <cell r="K9">
            <v>43891</v>
          </cell>
          <cell r="L9" t="str">
            <v>0.50*</v>
          </cell>
        </row>
        <row r="10">
          <cell r="H10" t="str">
            <v>0.50</v>
          </cell>
          <cell r="I10" t="str">
            <v>-0.40</v>
          </cell>
          <cell r="J10">
            <v>10959</v>
          </cell>
          <cell r="K10">
            <v>18295</v>
          </cell>
          <cell r="L10" t="str">
            <v>2.20*</v>
          </cell>
        </row>
        <row r="11">
          <cell r="H11" t="str">
            <v>0.30</v>
          </cell>
          <cell r="I11" t="str">
            <v>-0.80</v>
          </cell>
          <cell r="J11" t="str">
            <v>-0.90</v>
          </cell>
          <cell r="K11" t="str">
            <v>0.20</v>
          </cell>
          <cell r="L11" t="str">
            <v>-0.50*</v>
          </cell>
        </row>
        <row r="13">
          <cell r="H13">
            <v>29221</v>
          </cell>
          <cell r="I13" t="str">
            <v>0.40</v>
          </cell>
          <cell r="J13" t="str">
            <v>0.30</v>
          </cell>
          <cell r="K13">
            <v>43831</v>
          </cell>
          <cell r="L13" t="str">
            <v>0.20*</v>
          </cell>
        </row>
        <row r="16">
          <cell r="H16" t="str">
            <v>-0.90</v>
          </cell>
          <cell r="I16" t="str">
            <v>-1.60</v>
          </cell>
          <cell r="J16" t="str">
            <v>-0.60</v>
          </cell>
          <cell r="K16" t="str">
            <v>-0.60</v>
          </cell>
          <cell r="L16" t="str">
            <v>-0.70*</v>
          </cell>
        </row>
        <row r="17">
          <cell r="H17">
            <v>38999</v>
          </cell>
          <cell r="I17">
            <v>22129</v>
          </cell>
          <cell r="J17">
            <v>14824</v>
          </cell>
          <cell r="K17" t="str">
            <v>8.00</v>
          </cell>
          <cell r="L17" t="str">
            <v>7.70*</v>
          </cell>
        </row>
        <row r="18">
          <cell r="H18">
            <v>25600</v>
          </cell>
          <cell r="I18">
            <v>14642</v>
          </cell>
          <cell r="J18">
            <v>21947</v>
          </cell>
          <cell r="K18">
            <v>43862</v>
          </cell>
          <cell r="L18" t="str">
            <v>1.90*</v>
          </cell>
        </row>
        <row r="19">
          <cell r="H19">
            <v>32874</v>
          </cell>
          <cell r="I19">
            <v>25600</v>
          </cell>
          <cell r="J19">
            <v>21947</v>
          </cell>
          <cell r="K19">
            <v>32905</v>
          </cell>
          <cell r="L19" t="str">
            <v>2.70*</v>
          </cell>
        </row>
      </sheetData>
      <sheetData sheetId="14" refreshError="1">
        <row r="1">
          <cell r="A1" t="str">
            <v>Id</v>
          </cell>
          <cell r="B1" t="str">
            <v>Observation</v>
          </cell>
          <cell r="C1" t="str">
            <v>Forecast</v>
          </cell>
          <cell r="H1">
            <v>1996</v>
          </cell>
        </row>
        <row r="2">
          <cell r="A2" t="str">
            <v>CPIXASIA1996</v>
          </cell>
          <cell r="B2">
            <v>18415</v>
          </cell>
          <cell r="C2">
            <v>0</v>
          </cell>
          <cell r="H2">
            <v>1997</v>
          </cell>
        </row>
        <row r="3">
          <cell r="A3" t="str">
            <v>CPIXASIA1997</v>
          </cell>
          <cell r="B3">
            <v>21976</v>
          </cell>
          <cell r="C3">
            <v>0</v>
          </cell>
          <cell r="H3">
            <v>1998</v>
          </cell>
        </row>
        <row r="4">
          <cell r="A4" t="str">
            <v>CPIXASIA1998</v>
          </cell>
          <cell r="B4">
            <v>29403</v>
          </cell>
          <cell r="C4">
            <v>0</v>
          </cell>
          <cell r="H4">
            <v>1999</v>
          </cell>
        </row>
        <row r="5">
          <cell r="A5" t="str">
            <v>CPIXASIA1999</v>
          </cell>
          <cell r="B5">
            <v>20455</v>
          </cell>
          <cell r="C5">
            <v>0</v>
          </cell>
          <cell r="H5">
            <v>2000</v>
          </cell>
        </row>
        <row r="6">
          <cell r="A6" t="str">
            <v>CPIXASIA2000</v>
          </cell>
          <cell r="B6">
            <v>20090</v>
          </cell>
          <cell r="C6">
            <v>0</v>
          </cell>
          <cell r="H6">
            <v>2001</v>
          </cell>
        </row>
        <row r="7">
          <cell r="A7" t="str">
            <v>CPIXASIA2001</v>
          </cell>
          <cell r="B7">
            <v>10990</v>
          </cell>
          <cell r="C7">
            <v>0</v>
          </cell>
          <cell r="H7">
            <v>2002</v>
          </cell>
        </row>
        <row r="8">
          <cell r="A8" t="str">
            <v>CPIXASIA2002</v>
          </cell>
          <cell r="B8">
            <v>15707</v>
          </cell>
          <cell r="C8">
            <v>0</v>
          </cell>
          <cell r="H8">
            <v>2003</v>
          </cell>
        </row>
        <row r="9">
          <cell r="A9" t="str">
            <v>CPIXASIA2003</v>
          </cell>
          <cell r="B9">
            <v>38992</v>
          </cell>
          <cell r="C9">
            <v>0</v>
          </cell>
          <cell r="H9">
            <v>2004</v>
          </cell>
        </row>
        <row r="10">
          <cell r="A10" t="str">
            <v>CPIXASIA2004</v>
          </cell>
          <cell r="B10">
            <v>28550</v>
          </cell>
          <cell r="C10">
            <v>0</v>
          </cell>
          <cell r="H10">
            <v>2005</v>
          </cell>
        </row>
        <row r="11">
          <cell r="A11" t="str">
            <v>CPIXASIA2005</v>
          </cell>
          <cell r="B11">
            <v>39054</v>
          </cell>
          <cell r="C11">
            <v>0</v>
          </cell>
          <cell r="H11">
            <v>2006</v>
          </cell>
        </row>
        <row r="12">
          <cell r="A12" t="str">
            <v>CPIXASIA2006</v>
          </cell>
          <cell r="B12" t="str">
            <v>3.00*</v>
          </cell>
          <cell r="C12">
            <v>1</v>
          </cell>
          <cell r="H12">
            <v>2007</v>
          </cell>
        </row>
        <row r="13">
          <cell r="A13" t="str">
            <v>CPIXASIA2007</v>
          </cell>
          <cell r="B13" t="str">
            <v>2.85*</v>
          </cell>
          <cell r="C13">
            <v>1</v>
          </cell>
          <cell r="H13">
            <v>2008</v>
          </cell>
        </row>
        <row r="14">
          <cell r="A14" t="str">
            <v>CPIXASIA2008</v>
          </cell>
          <cell r="B14" t="str">
            <v>3.04*</v>
          </cell>
          <cell r="C14">
            <v>1</v>
          </cell>
        </row>
        <row r="15">
          <cell r="A15" t="str">
            <v>CPIXCCCP1996</v>
          </cell>
          <cell r="B15" t="str">
            <v>47.80</v>
          </cell>
          <cell r="C15">
            <v>0</v>
          </cell>
        </row>
        <row r="16">
          <cell r="A16" t="str">
            <v>CPIXCCCP1997</v>
          </cell>
          <cell r="B16" t="str">
            <v>14.70</v>
          </cell>
          <cell r="C16">
            <v>0</v>
          </cell>
        </row>
        <row r="17">
          <cell r="A17" t="str">
            <v>CPIXCCCP1998</v>
          </cell>
          <cell r="B17" t="str">
            <v>27.30</v>
          </cell>
          <cell r="C17">
            <v>0</v>
          </cell>
        </row>
        <row r="18">
          <cell r="A18" t="str">
            <v>CPIXCCCP1999</v>
          </cell>
          <cell r="B18" t="str">
            <v>85.69</v>
          </cell>
          <cell r="C18">
            <v>0</v>
          </cell>
        </row>
        <row r="19">
          <cell r="A19" t="str">
            <v>CPIXCCCP2000</v>
          </cell>
          <cell r="B19" t="str">
            <v>20.80</v>
          </cell>
          <cell r="C19">
            <v>0</v>
          </cell>
        </row>
        <row r="20">
          <cell r="A20" t="str">
            <v>CPIXCCCP2001</v>
          </cell>
          <cell r="B20" t="str">
            <v>21.47</v>
          </cell>
          <cell r="C20">
            <v>0</v>
          </cell>
        </row>
        <row r="21">
          <cell r="A21" t="str">
            <v>CPIXCCCP2002</v>
          </cell>
          <cell r="B21" t="str">
            <v>15.79</v>
          </cell>
          <cell r="C21">
            <v>0</v>
          </cell>
        </row>
        <row r="22">
          <cell r="A22" t="str">
            <v>CPIXCCCP2003</v>
          </cell>
          <cell r="B22" t="str">
            <v>13.65</v>
          </cell>
          <cell r="C22">
            <v>0</v>
          </cell>
        </row>
        <row r="23">
          <cell r="A23" t="str">
            <v>CPIXCCCP2004</v>
          </cell>
          <cell r="B23">
            <v>33512</v>
          </cell>
          <cell r="C23">
            <v>0</v>
          </cell>
        </row>
        <row r="24">
          <cell r="A24" t="str">
            <v>CPIXCCCP2005</v>
          </cell>
          <cell r="B24">
            <v>25903</v>
          </cell>
          <cell r="C24">
            <v>0</v>
          </cell>
        </row>
        <row r="25">
          <cell r="A25" t="str">
            <v>CPIXCCCP2006</v>
          </cell>
          <cell r="B25" t="str">
            <v>10.00*</v>
          </cell>
          <cell r="C25">
            <v>1</v>
          </cell>
        </row>
        <row r="26">
          <cell r="A26" t="str">
            <v>CPIXCCCP2007</v>
          </cell>
          <cell r="B26" t="str">
            <v>9.26*</v>
          </cell>
          <cell r="C26">
            <v>1</v>
          </cell>
        </row>
        <row r="27">
          <cell r="A27" t="str">
            <v>CPIXCCCP2008</v>
          </cell>
          <cell r="B27" t="str">
            <v>8.13*</v>
          </cell>
          <cell r="C27">
            <v>1</v>
          </cell>
        </row>
        <row r="28">
          <cell r="A28" t="str">
            <v>CPIXDE1996</v>
          </cell>
          <cell r="B28">
            <v>18264</v>
          </cell>
          <cell r="C28">
            <v>0</v>
          </cell>
        </row>
        <row r="29">
          <cell r="A29" t="str">
            <v>CPIXDE1997</v>
          </cell>
          <cell r="B29">
            <v>32874</v>
          </cell>
          <cell r="C29">
            <v>0</v>
          </cell>
        </row>
        <row r="30">
          <cell r="A30" t="str">
            <v>CPIXDE1998</v>
          </cell>
          <cell r="B30" t="str">
            <v>1.00</v>
          </cell>
          <cell r="C30">
            <v>0</v>
          </cell>
        </row>
        <row r="31">
          <cell r="A31" t="str">
            <v>CPIXDE1999</v>
          </cell>
          <cell r="B31" t="str">
            <v>0.50</v>
          </cell>
          <cell r="C31">
            <v>0</v>
          </cell>
        </row>
        <row r="32">
          <cell r="A32" t="str">
            <v>CPIXDE2000</v>
          </cell>
          <cell r="B32">
            <v>18264</v>
          </cell>
          <cell r="C32">
            <v>0</v>
          </cell>
        </row>
        <row r="33">
          <cell r="A33" t="str">
            <v>CPIXDE2001</v>
          </cell>
          <cell r="B33" t="str">
            <v>2.00</v>
          </cell>
          <cell r="C33">
            <v>0</v>
          </cell>
        </row>
        <row r="34">
          <cell r="A34" t="str">
            <v>CPIXDE2002</v>
          </cell>
          <cell r="B34">
            <v>14611</v>
          </cell>
          <cell r="C34">
            <v>0</v>
          </cell>
        </row>
        <row r="35">
          <cell r="A35" t="str">
            <v>CPIXDE2003</v>
          </cell>
          <cell r="B35">
            <v>38991</v>
          </cell>
          <cell r="C35">
            <v>0</v>
          </cell>
        </row>
        <row r="36">
          <cell r="A36" t="str">
            <v>CPIXDE2004</v>
          </cell>
          <cell r="B36">
            <v>25569</v>
          </cell>
          <cell r="C36">
            <v>0</v>
          </cell>
        </row>
        <row r="37">
          <cell r="A37" t="str">
            <v>CPIXDE2005</v>
          </cell>
          <cell r="B37" t="str">
            <v>1.90*</v>
          </cell>
          <cell r="C37">
            <v>1</v>
          </cell>
        </row>
        <row r="38">
          <cell r="A38" t="str">
            <v>CPIXDE2006</v>
          </cell>
          <cell r="B38" t="str">
            <v>2.10*</v>
          </cell>
          <cell r="C38">
            <v>1</v>
          </cell>
        </row>
        <row r="39">
          <cell r="A39" t="str">
            <v>CPIXDE2007</v>
          </cell>
          <cell r="B39" t="str">
            <v>2.20*</v>
          </cell>
          <cell r="C39">
            <v>1</v>
          </cell>
        </row>
        <row r="40">
          <cell r="A40" t="str">
            <v>CPIXDE2008</v>
          </cell>
          <cell r="B40" t="str">
            <v>2.20*</v>
          </cell>
          <cell r="C40">
            <v>1</v>
          </cell>
        </row>
        <row r="41">
          <cell r="A41" t="str">
            <v>CPIXDK1996</v>
          </cell>
          <cell r="B41">
            <v>38992</v>
          </cell>
          <cell r="C41">
            <v>0</v>
          </cell>
        </row>
        <row r="42">
          <cell r="A42" t="str">
            <v>CPIXDK1997</v>
          </cell>
          <cell r="B42">
            <v>43862</v>
          </cell>
          <cell r="C42">
            <v>0</v>
          </cell>
        </row>
        <row r="43">
          <cell r="A43" t="str">
            <v>CPIXDK1998</v>
          </cell>
          <cell r="B43">
            <v>32874</v>
          </cell>
          <cell r="C43">
            <v>0</v>
          </cell>
        </row>
        <row r="44">
          <cell r="A44" t="str">
            <v>CPIXDK1999</v>
          </cell>
          <cell r="B44">
            <v>18295</v>
          </cell>
          <cell r="C44">
            <v>0</v>
          </cell>
        </row>
        <row r="45">
          <cell r="A45" t="str">
            <v>CPIXDK2000</v>
          </cell>
          <cell r="B45">
            <v>32905</v>
          </cell>
          <cell r="C45">
            <v>0</v>
          </cell>
        </row>
        <row r="46">
          <cell r="A46" t="str">
            <v>CPIXDK2001</v>
          </cell>
          <cell r="B46">
            <v>14642</v>
          </cell>
          <cell r="C46">
            <v>0</v>
          </cell>
        </row>
        <row r="47">
          <cell r="A47" t="str">
            <v>CPIXDK2002</v>
          </cell>
          <cell r="B47">
            <v>14642</v>
          </cell>
          <cell r="C47">
            <v>0</v>
          </cell>
        </row>
        <row r="48">
          <cell r="A48" t="str">
            <v>CPIXDK2003</v>
          </cell>
          <cell r="B48">
            <v>38992</v>
          </cell>
          <cell r="C48">
            <v>0</v>
          </cell>
        </row>
        <row r="49">
          <cell r="A49" t="str">
            <v>CPIXDK2004</v>
          </cell>
          <cell r="B49">
            <v>43831</v>
          </cell>
          <cell r="C49">
            <v>0</v>
          </cell>
        </row>
        <row r="50">
          <cell r="A50" t="str">
            <v>CPIXDK2005</v>
          </cell>
          <cell r="B50">
            <v>29221</v>
          </cell>
          <cell r="C50">
            <v>0</v>
          </cell>
        </row>
        <row r="51">
          <cell r="A51" t="str">
            <v>CPIXDK2006</v>
          </cell>
          <cell r="B51" t="str">
            <v>1.90*</v>
          </cell>
          <cell r="C51">
            <v>1</v>
          </cell>
        </row>
        <row r="52">
          <cell r="A52" t="str">
            <v>CPIXDK2007</v>
          </cell>
          <cell r="B52" t="str">
            <v>1.90*</v>
          </cell>
          <cell r="C52">
            <v>1</v>
          </cell>
        </row>
        <row r="53">
          <cell r="A53" t="str">
            <v>CPIXDK2008</v>
          </cell>
          <cell r="B53" t="str">
            <v>2.50*</v>
          </cell>
          <cell r="C53">
            <v>1</v>
          </cell>
        </row>
        <row r="54">
          <cell r="A54" t="str">
            <v>CPIXEEUR1996</v>
          </cell>
          <cell r="B54" t="str">
            <v>22.30</v>
          </cell>
          <cell r="C54">
            <v>0</v>
          </cell>
        </row>
        <row r="55">
          <cell r="A55" t="str">
            <v>CPIXEEUR1997</v>
          </cell>
          <cell r="B55" t="str">
            <v>29.60</v>
          </cell>
          <cell r="C55">
            <v>0</v>
          </cell>
        </row>
        <row r="56">
          <cell r="A56" t="str">
            <v>CPIXEEUR1998</v>
          </cell>
          <cell r="B56" t="str">
            <v>15.80</v>
          </cell>
          <cell r="C56">
            <v>0</v>
          </cell>
        </row>
        <row r="57">
          <cell r="A57" t="str">
            <v>CPIXEEUR1999</v>
          </cell>
          <cell r="B57">
            <v>26816</v>
          </cell>
          <cell r="C57">
            <v>0</v>
          </cell>
        </row>
        <row r="58">
          <cell r="A58" t="str">
            <v>CPIXEEUR2000</v>
          </cell>
          <cell r="B58">
            <v>25781</v>
          </cell>
          <cell r="C58">
            <v>0</v>
          </cell>
        </row>
        <row r="59">
          <cell r="A59" t="str">
            <v>CPIXEEUR2001</v>
          </cell>
          <cell r="B59">
            <v>38874</v>
          </cell>
          <cell r="C59">
            <v>0</v>
          </cell>
        </row>
        <row r="60">
          <cell r="A60" t="str">
            <v>CPIXEEUR2002</v>
          </cell>
          <cell r="B60">
            <v>20121</v>
          </cell>
          <cell r="C60">
            <v>0</v>
          </cell>
        </row>
        <row r="61">
          <cell r="A61" t="str">
            <v>CPIXEEUR2003</v>
          </cell>
          <cell r="B61">
            <v>15342</v>
          </cell>
          <cell r="C61">
            <v>0</v>
          </cell>
        </row>
        <row r="62">
          <cell r="A62" t="str">
            <v>CPIXEEUR2004</v>
          </cell>
          <cell r="B62" t="str">
            <v>4.00</v>
          </cell>
          <cell r="C62">
            <v>0</v>
          </cell>
        </row>
        <row r="63">
          <cell r="A63" t="str">
            <v>CPIXEEUR2005</v>
          </cell>
          <cell r="B63">
            <v>12816</v>
          </cell>
          <cell r="C63">
            <v>0</v>
          </cell>
        </row>
        <row r="64">
          <cell r="A64" t="str">
            <v>CPIXEEUR2006</v>
          </cell>
          <cell r="B64" t="str">
            <v>2.17*</v>
          </cell>
          <cell r="C64">
            <v>1</v>
          </cell>
        </row>
        <row r="65">
          <cell r="A65" t="str">
            <v>CPIXEEUR2007</v>
          </cell>
          <cell r="B65" t="str">
            <v>2.41*</v>
          </cell>
          <cell r="C65">
            <v>1</v>
          </cell>
        </row>
        <row r="66">
          <cell r="A66" t="str">
            <v>CPIXEEUR2008</v>
          </cell>
          <cell r="B66" t="str">
            <v>2.29*</v>
          </cell>
          <cell r="C66">
            <v>1</v>
          </cell>
        </row>
        <row r="67">
          <cell r="A67" t="str">
            <v>CPIXEMER1996</v>
          </cell>
          <cell r="B67">
            <v>29526</v>
          </cell>
          <cell r="C67">
            <v>0</v>
          </cell>
        </row>
        <row r="68">
          <cell r="A68" t="str">
            <v>CPIXEMER1997</v>
          </cell>
          <cell r="B68">
            <v>33055</v>
          </cell>
          <cell r="C68">
            <v>0</v>
          </cell>
        </row>
        <row r="69">
          <cell r="A69" t="str">
            <v>CPIXEMER1998</v>
          </cell>
          <cell r="B69">
            <v>44044</v>
          </cell>
          <cell r="C69">
            <v>0</v>
          </cell>
        </row>
        <row r="70">
          <cell r="A70" t="str">
            <v>CPIXEMER1999</v>
          </cell>
          <cell r="B70">
            <v>15554</v>
          </cell>
          <cell r="C70">
            <v>0</v>
          </cell>
        </row>
        <row r="71">
          <cell r="A71" t="str">
            <v>CPIXEMER2000</v>
          </cell>
          <cell r="B71">
            <v>30742</v>
          </cell>
          <cell r="C71">
            <v>0</v>
          </cell>
        </row>
        <row r="72">
          <cell r="A72" t="str">
            <v>CPIXEMER2001</v>
          </cell>
          <cell r="B72">
            <v>43556</v>
          </cell>
          <cell r="C72">
            <v>0</v>
          </cell>
        </row>
        <row r="73">
          <cell r="A73" t="str">
            <v>CPIXEMER2002</v>
          </cell>
          <cell r="B73">
            <v>25263</v>
          </cell>
          <cell r="C73">
            <v>0</v>
          </cell>
        </row>
        <row r="74">
          <cell r="A74" t="str">
            <v>CPIXEMER2003</v>
          </cell>
          <cell r="B74">
            <v>39055</v>
          </cell>
          <cell r="C74">
            <v>0</v>
          </cell>
        </row>
        <row r="75">
          <cell r="A75" t="str">
            <v>CPIXEMER2004</v>
          </cell>
          <cell r="B75">
            <v>19450</v>
          </cell>
          <cell r="C75">
            <v>0</v>
          </cell>
        </row>
        <row r="76">
          <cell r="A76" t="str">
            <v>CPIXEMER2005</v>
          </cell>
          <cell r="B76">
            <v>44287</v>
          </cell>
          <cell r="C76">
            <v>0</v>
          </cell>
        </row>
        <row r="77">
          <cell r="A77" t="str">
            <v>CPIXEMER2006</v>
          </cell>
          <cell r="B77" t="str">
            <v>3.79*</v>
          </cell>
          <cell r="C77">
            <v>1</v>
          </cell>
        </row>
        <row r="78">
          <cell r="A78" t="str">
            <v>CPIXEMER2007</v>
          </cell>
          <cell r="B78" t="str">
            <v>3.51*</v>
          </cell>
          <cell r="C78">
            <v>1</v>
          </cell>
        </row>
        <row r="79">
          <cell r="A79" t="str">
            <v>CPIXEMER2008</v>
          </cell>
          <cell r="B79" t="str">
            <v>3.50*</v>
          </cell>
          <cell r="C79">
            <v>1</v>
          </cell>
        </row>
        <row r="80">
          <cell r="A80" t="str">
            <v>CPIXEU111996</v>
          </cell>
          <cell r="B80">
            <v>43862</v>
          </cell>
          <cell r="C80">
            <v>0</v>
          </cell>
        </row>
        <row r="81">
          <cell r="A81" t="str">
            <v>CPIXEU111997</v>
          </cell>
          <cell r="B81">
            <v>21916</v>
          </cell>
          <cell r="C81">
            <v>0</v>
          </cell>
        </row>
        <row r="82">
          <cell r="A82" t="str">
            <v>CPIXEU111998</v>
          </cell>
          <cell r="B82">
            <v>38991</v>
          </cell>
          <cell r="C82">
            <v>0</v>
          </cell>
        </row>
        <row r="83">
          <cell r="A83" t="str">
            <v>CPIXEU111999</v>
          </cell>
          <cell r="B83">
            <v>38991</v>
          </cell>
          <cell r="C83">
            <v>0</v>
          </cell>
        </row>
        <row r="84">
          <cell r="A84" t="str">
            <v>CPIXEU112000</v>
          </cell>
          <cell r="B84">
            <v>38992</v>
          </cell>
          <cell r="C84">
            <v>0</v>
          </cell>
        </row>
        <row r="85">
          <cell r="A85" t="str">
            <v>CPIXEU112001</v>
          </cell>
          <cell r="B85">
            <v>10990</v>
          </cell>
          <cell r="C85">
            <v>0</v>
          </cell>
        </row>
        <row r="86">
          <cell r="A86" t="str">
            <v>CPIXEU112002</v>
          </cell>
          <cell r="B86">
            <v>10990</v>
          </cell>
          <cell r="C86">
            <v>0</v>
          </cell>
        </row>
        <row r="87">
          <cell r="A87" t="str">
            <v>CPIXEU112003</v>
          </cell>
          <cell r="B87">
            <v>38992</v>
          </cell>
          <cell r="C87">
            <v>0</v>
          </cell>
        </row>
        <row r="88">
          <cell r="A88" t="str">
            <v>CPIXEU112004</v>
          </cell>
          <cell r="B88">
            <v>38992</v>
          </cell>
          <cell r="C88">
            <v>0</v>
          </cell>
        </row>
        <row r="89">
          <cell r="A89" t="str">
            <v>CPIXEU112005</v>
          </cell>
          <cell r="B89">
            <v>43862</v>
          </cell>
          <cell r="C89">
            <v>0</v>
          </cell>
        </row>
        <row r="90">
          <cell r="A90" t="str">
            <v>CPIXEU112006</v>
          </cell>
          <cell r="B90" t="str">
            <v>2.20*</v>
          </cell>
          <cell r="C90">
            <v>1</v>
          </cell>
        </row>
        <row r="91">
          <cell r="A91" t="str">
            <v>CPIXEU112007</v>
          </cell>
          <cell r="B91" t="str">
            <v>1.70*</v>
          </cell>
          <cell r="C91">
            <v>1</v>
          </cell>
        </row>
        <row r="92">
          <cell r="A92" t="str">
            <v>CPIXEU112008</v>
          </cell>
          <cell r="B92" t="str">
            <v>2.00*</v>
          </cell>
          <cell r="C92">
            <v>1</v>
          </cell>
        </row>
        <row r="93">
          <cell r="A93" t="str">
            <v>CPIXFI1996</v>
          </cell>
          <cell r="B93" t="str">
            <v>0.60</v>
          </cell>
          <cell r="C93">
            <v>0</v>
          </cell>
        </row>
        <row r="94">
          <cell r="A94" t="str">
            <v>CPIXFI1997</v>
          </cell>
          <cell r="B94">
            <v>43831</v>
          </cell>
          <cell r="C94">
            <v>0</v>
          </cell>
        </row>
        <row r="95">
          <cell r="A95" t="str">
            <v>CPIXFI1998</v>
          </cell>
          <cell r="B95">
            <v>14611</v>
          </cell>
          <cell r="C95">
            <v>0</v>
          </cell>
        </row>
        <row r="96">
          <cell r="A96" t="str">
            <v>CPIXFI1999</v>
          </cell>
          <cell r="B96">
            <v>10959</v>
          </cell>
          <cell r="C96">
            <v>0</v>
          </cell>
        </row>
        <row r="97">
          <cell r="A97" t="str">
            <v>CPIXFI2000</v>
          </cell>
          <cell r="B97" t="str">
            <v>3.00</v>
          </cell>
          <cell r="C97">
            <v>0</v>
          </cell>
        </row>
        <row r="98">
          <cell r="A98" t="str">
            <v>CPIXFI2001</v>
          </cell>
          <cell r="B98">
            <v>25600</v>
          </cell>
          <cell r="C98">
            <v>0</v>
          </cell>
        </row>
        <row r="99">
          <cell r="A99" t="str">
            <v>CPIXFI2002</v>
          </cell>
          <cell r="B99" t="str">
            <v>2.00</v>
          </cell>
          <cell r="C99">
            <v>0</v>
          </cell>
        </row>
        <row r="100">
          <cell r="A100" t="str">
            <v>CPIXFI2003</v>
          </cell>
          <cell r="B100">
            <v>10959</v>
          </cell>
          <cell r="C100">
            <v>0</v>
          </cell>
        </row>
        <row r="101">
          <cell r="A101" t="str">
            <v>CPIXFI2004</v>
          </cell>
          <cell r="B101" t="str">
            <v>0.10</v>
          </cell>
          <cell r="C101">
            <v>0</v>
          </cell>
        </row>
        <row r="102">
          <cell r="A102" t="str">
            <v>CPIXFI2005</v>
          </cell>
          <cell r="B102" t="str">
            <v>0.80</v>
          </cell>
          <cell r="C102">
            <v>0</v>
          </cell>
        </row>
        <row r="103">
          <cell r="A103" t="str">
            <v>CPIXFI2006</v>
          </cell>
          <cell r="B103" t="str">
            <v>1.30*</v>
          </cell>
          <cell r="C103">
            <v>1</v>
          </cell>
        </row>
        <row r="104">
          <cell r="A104" t="str">
            <v>CPIXFI2007</v>
          </cell>
          <cell r="B104" t="str">
            <v>1.90*</v>
          </cell>
          <cell r="C104">
            <v>1</v>
          </cell>
        </row>
        <row r="105">
          <cell r="A105" t="str">
            <v>CPIXFI2008</v>
          </cell>
          <cell r="B105" t="str">
            <v>2.00*</v>
          </cell>
          <cell r="C105">
            <v>1</v>
          </cell>
        </row>
        <row r="106">
          <cell r="A106" t="str">
            <v>CPIXFR1996</v>
          </cell>
          <cell r="B106" t="str">
            <v>2.00</v>
          </cell>
          <cell r="C106">
            <v>0</v>
          </cell>
        </row>
        <row r="107">
          <cell r="A107" t="str">
            <v>CPIXFR1997</v>
          </cell>
          <cell r="B107">
            <v>43831</v>
          </cell>
          <cell r="C107">
            <v>0</v>
          </cell>
        </row>
        <row r="108">
          <cell r="A108" t="str">
            <v>CPIXFR1998</v>
          </cell>
          <cell r="B108" t="str">
            <v>0.60</v>
          </cell>
          <cell r="C108">
            <v>0</v>
          </cell>
        </row>
        <row r="109">
          <cell r="A109" t="str">
            <v>CPIXFR1999</v>
          </cell>
          <cell r="B109" t="str">
            <v>0.50</v>
          </cell>
          <cell r="C109">
            <v>0</v>
          </cell>
        </row>
        <row r="110">
          <cell r="A110" t="str">
            <v>CPIXFR2000</v>
          </cell>
          <cell r="B110">
            <v>25569</v>
          </cell>
          <cell r="C110">
            <v>0</v>
          </cell>
        </row>
        <row r="111">
          <cell r="A111" t="str">
            <v>CPIXFR2001</v>
          </cell>
          <cell r="B111">
            <v>25569</v>
          </cell>
          <cell r="C111">
            <v>0</v>
          </cell>
        </row>
        <row r="112">
          <cell r="A112" t="str">
            <v>CPIXFR2002</v>
          </cell>
          <cell r="B112">
            <v>32874</v>
          </cell>
          <cell r="C112">
            <v>0</v>
          </cell>
        </row>
        <row r="113">
          <cell r="A113" t="str">
            <v>CPIXFR2003</v>
          </cell>
          <cell r="B113">
            <v>38992</v>
          </cell>
          <cell r="C113">
            <v>0</v>
          </cell>
        </row>
        <row r="114">
          <cell r="A114" t="str">
            <v>CPIXFR2004</v>
          </cell>
          <cell r="B114">
            <v>38992</v>
          </cell>
          <cell r="C114">
            <v>0</v>
          </cell>
        </row>
        <row r="115">
          <cell r="A115" t="str">
            <v>CPIXFR2005</v>
          </cell>
          <cell r="B115" t="str">
            <v>1.80*</v>
          </cell>
          <cell r="C115">
            <v>1</v>
          </cell>
        </row>
        <row r="116">
          <cell r="A116" t="str">
            <v>CPIXFR2006</v>
          </cell>
          <cell r="B116" t="str">
            <v>2.00*</v>
          </cell>
          <cell r="C116">
            <v>1</v>
          </cell>
        </row>
        <row r="117">
          <cell r="A117" t="str">
            <v>CPIXFR2007</v>
          </cell>
          <cell r="B117" t="str">
            <v>2.10*</v>
          </cell>
          <cell r="C117">
            <v>1</v>
          </cell>
        </row>
        <row r="118">
          <cell r="A118" t="str">
            <v>CPIXFR2008</v>
          </cell>
          <cell r="B118" t="str">
            <v>2.30*</v>
          </cell>
          <cell r="C118">
            <v>1</v>
          </cell>
        </row>
        <row r="119">
          <cell r="A119" t="str">
            <v>CPIXG3XX1996</v>
          </cell>
          <cell r="B119" t="str">
            <v>2.00</v>
          </cell>
          <cell r="C119">
            <v>0</v>
          </cell>
        </row>
        <row r="120">
          <cell r="A120" t="str">
            <v>CPIXG3XX1997</v>
          </cell>
          <cell r="B120">
            <v>32874</v>
          </cell>
          <cell r="C120">
            <v>0</v>
          </cell>
        </row>
        <row r="121">
          <cell r="A121" t="str">
            <v>CPIXG3XX1998</v>
          </cell>
          <cell r="B121">
            <v>43831</v>
          </cell>
          <cell r="C121">
            <v>0</v>
          </cell>
        </row>
        <row r="122">
          <cell r="A122" t="str">
            <v>CPIXG3XX1999</v>
          </cell>
          <cell r="B122">
            <v>38961</v>
          </cell>
          <cell r="C122">
            <v>0</v>
          </cell>
        </row>
        <row r="123">
          <cell r="A123" t="str">
            <v>CPIXG3XX2000</v>
          </cell>
          <cell r="B123">
            <v>34335</v>
          </cell>
          <cell r="C123">
            <v>0</v>
          </cell>
        </row>
        <row r="124">
          <cell r="A124" t="str">
            <v>CPIXG3XX2001</v>
          </cell>
          <cell r="B124">
            <v>30317</v>
          </cell>
          <cell r="C124">
            <v>0</v>
          </cell>
        </row>
        <row r="125">
          <cell r="A125" t="str">
            <v>CPIXG3XX2002</v>
          </cell>
          <cell r="B125">
            <v>45292</v>
          </cell>
          <cell r="C125">
            <v>0</v>
          </cell>
        </row>
        <row r="126">
          <cell r="A126" t="str">
            <v>CPIXG3XX2003</v>
          </cell>
          <cell r="B126">
            <v>23012</v>
          </cell>
          <cell r="C126">
            <v>0</v>
          </cell>
        </row>
        <row r="127">
          <cell r="A127" t="str">
            <v>CPIXG3XX2004</v>
          </cell>
          <cell r="B127">
            <v>32143</v>
          </cell>
          <cell r="C127">
            <v>0</v>
          </cell>
        </row>
        <row r="128">
          <cell r="A128" t="str">
            <v>CPIXG3XX2005</v>
          </cell>
          <cell r="B128">
            <v>38900</v>
          </cell>
          <cell r="C128">
            <v>0</v>
          </cell>
        </row>
        <row r="129">
          <cell r="A129" t="str">
            <v>CPIXG3XX2006</v>
          </cell>
          <cell r="B129" t="str">
            <v>2.30*</v>
          </cell>
          <cell r="C129">
            <v>1</v>
          </cell>
        </row>
        <row r="130">
          <cell r="A130" t="str">
            <v>CPIXG3XX2007</v>
          </cell>
          <cell r="B130" t="str">
            <v>1.72*</v>
          </cell>
          <cell r="C130">
            <v>1</v>
          </cell>
        </row>
        <row r="131">
          <cell r="A131" t="str">
            <v>CPIXG3XX2008</v>
          </cell>
          <cell r="B131" t="str">
            <v>2.10*</v>
          </cell>
          <cell r="C131">
            <v>1</v>
          </cell>
        </row>
        <row r="132">
          <cell r="A132" t="str">
            <v>CPIXIT1996</v>
          </cell>
          <cell r="B132">
            <v>32933</v>
          </cell>
          <cell r="C132">
            <v>0</v>
          </cell>
        </row>
        <row r="133">
          <cell r="A133" t="str">
            <v>CPIXIT1997</v>
          </cell>
          <cell r="B133">
            <v>29221</v>
          </cell>
          <cell r="C133">
            <v>0</v>
          </cell>
        </row>
        <row r="134">
          <cell r="A134" t="str">
            <v>CPIXIT1998</v>
          </cell>
          <cell r="B134">
            <v>32874</v>
          </cell>
          <cell r="C134">
            <v>0</v>
          </cell>
        </row>
        <row r="135">
          <cell r="A135" t="str">
            <v>CPIXIT1999</v>
          </cell>
          <cell r="B135">
            <v>21916</v>
          </cell>
          <cell r="C135">
            <v>0</v>
          </cell>
        </row>
        <row r="136">
          <cell r="A136" t="str">
            <v>CPIXIT2000</v>
          </cell>
          <cell r="B136">
            <v>18295</v>
          </cell>
          <cell r="C136">
            <v>0</v>
          </cell>
        </row>
        <row r="137">
          <cell r="A137" t="str">
            <v>CPIXIT2001</v>
          </cell>
          <cell r="B137">
            <v>25600</v>
          </cell>
          <cell r="C137">
            <v>0</v>
          </cell>
        </row>
        <row r="138">
          <cell r="A138" t="str">
            <v>CPIXIT2002</v>
          </cell>
          <cell r="B138">
            <v>14642</v>
          </cell>
          <cell r="C138">
            <v>0</v>
          </cell>
        </row>
        <row r="139">
          <cell r="A139" t="str">
            <v>CPIXIT2003</v>
          </cell>
          <cell r="B139">
            <v>21947</v>
          </cell>
          <cell r="C139">
            <v>0</v>
          </cell>
        </row>
        <row r="140">
          <cell r="A140" t="str">
            <v>CPIXIT2004</v>
          </cell>
          <cell r="B140">
            <v>43862</v>
          </cell>
          <cell r="C140">
            <v>0</v>
          </cell>
        </row>
        <row r="141">
          <cell r="A141" t="str">
            <v>CPIXIT2005</v>
          </cell>
          <cell r="B141" t="str">
            <v>1.90*</v>
          </cell>
          <cell r="C141">
            <v>1</v>
          </cell>
        </row>
        <row r="142">
          <cell r="A142" t="str">
            <v>CPIXIT2006</v>
          </cell>
          <cell r="B142" t="str">
            <v>2.00*</v>
          </cell>
          <cell r="C142">
            <v>1</v>
          </cell>
        </row>
        <row r="143">
          <cell r="A143" t="str">
            <v>CPIXIT2007</v>
          </cell>
          <cell r="B143" t="str">
            <v>2.10*</v>
          </cell>
          <cell r="C143">
            <v>1</v>
          </cell>
        </row>
        <row r="144">
          <cell r="A144" t="str">
            <v>CPIXIT2008</v>
          </cell>
          <cell r="B144" t="str">
            <v>2.40*</v>
          </cell>
          <cell r="C144">
            <v>1</v>
          </cell>
        </row>
        <row r="145">
          <cell r="A145" t="str">
            <v>CPIXJP1996</v>
          </cell>
          <cell r="B145" t="str">
            <v>0.10</v>
          </cell>
          <cell r="C145">
            <v>0</v>
          </cell>
        </row>
        <row r="146">
          <cell r="A146" t="str">
            <v>CPIXJP1997</v>
          </cell>
          <cell r="B146">
            <v>25569</v>
          </cell>
          <cell r="C146">
            <v>0</v>
          </cell>
        </row>
        <row r="147">
          <cell r="A147" t="str">
            <v>CPIXJP1998</v>
          </cell>
          <cell r="B147" t="str">
            <v>0.60</v>
          </cell>
          <cell r="C147">
            <v>0</v>
          </cell>
        </row>
        <row r="148">
          <cell r="A148" t="str">
            <v>CPIXJP1999</v>
          </cell>
          <cell r="B148" t="str">
            <v>-0.30</v>
          </cell>
          <cell r="C148">
            <v>0</v>
          </cell>
        </row>
        <row r="149">
          <cell r="A149" t="str">
            <v>CPIXJP2000</v>
          </cell>
          <cell r="B149" t="str">
            <v>-0.50</v>
          </cell>
          <cell r="C149">
            <v>0</v>
          </cell>
        </row>
        <row r="150">
          <cell r="A150" t="str">
            <v>CPIXJP2001</v>
          </cell>
          <cell r="B150" t="str">
            <v>-0.80</v>
          </cell>
          <cell r="C150">
            <v>0</v>
          </cell>
        </row>
        <row r="151">
          <cell r="A151" t="str">
            <v>CPIXJP2002</v>
          </cell>
          <cell r="B151" t="str">
            <v>-0.90</v>
          </cell>
          <cell r="C151">
            <v>0</v>
          </cell>
        </row>
        <row r="152">
          <cell r="A152" t="str">
            <v>CPIXJP2003</v>
          </cell>
          <cell r="B152" t="str">
            <v>-0.30</v>
          </cell>
          <cell r="C152">
            <v>0</v>
          </cell>
        </row>
        <row r="153">
          <cell r="A153" t="str">
            <v>CPIXJP2004</v>
          </cell>
          <cell r="B153" t="str">
            <v>0.00</v>
          </cell>
          <cell r="C153">
            <v>0</v>
          </cell>
        </row>
        <row r="154">
          <cell r="A154" t="str">
            <v>CPIXJP2005</v>
          </cell>
          <cell r="B154" t="str">
            <v>-0.60</v>
          </cell>
          <cell r="C154">
            <v>0</v>
          </cell>
        </row>
        <row r="155">
          <cell r="A155" t="str">
            <v>CPIXJP2006</v>
          </cell>
          <cell r="B155" t="str">
            <v>0.40*</v>
          </cell>
          <cell r="C155">
            <v>1</v>
          </cell>
        </row>
        <row r="156">
          <cell r="A156" t="str">
            <v>CPIXJP2007</v>
          </cell>
          <cell r="B156" t="str">
            <v>1.00*</v>
          </cell>
          <cell r="C156">
            <v>1</v>
          </cell>
        </row>
        <row r="157">
          <cell r="A157" t="str">
            <v>CPIXJP2008</v>
          </cell>
          <cell r="B157" t="str">
            <v>1.80*</v>
          </cell>
          <cell r="C157">
            <v>1</v>
          </cell>
        </row>
        <row r="158">
          <cell r="A158" t="str">
            <v>CPIXLATA1996</v>
          </cell>
          <cell r="B158" t="str">
            <v>17.50</v>
          </cell>
          <cell r="C158">
            <v>0</v>
          </cell>
        </row>
        <row r="159">
          <cell r="A159" t="str">
            <v>CPIXLATA1997</v>
          </cell>
          <cell r="B159">
            <v>44075</v>
          </cell>
          <cell r="C159">
            <v>0</v>
          </cell>
        </row>
        <row r="160">
          <cell r="A160" t="str">
            <v>CPIXLATA1998</v>
          </cell>
          <cell r="B160">
            <v>38996</v>
          </cell>
          <cell r="C160">
            <v>0</v>
          </cell>
        </row>
        <row r="161">
          <cell r="A161" t="str">
            <v>CPIXLATA1999</v>
          </cell>
          <cell r="B161">
            <v>29403</v>
          </cell>
          <cell r="C161">
            <v>0</v>
          </cell>
        </row>
        <row r="162">
          <cell r="A162" t="str">
            <v>CPIXLATA2000</v>
          </cell>
          <cell r="B162">
            <v>19511</v>
          </cell>
          <cell r="C162">
            <v>0</v>
          </cell>
        </row>
        <row r="163">
          <cell r="A163" t="str">
            <v>CPIXLATA2001</v>
          </cell>
          <cell r="B163">
            <v>13271</v>
          </cell>
          <cell r="C163">
            <v>0</v>
          </cell>
        </row>
        <row r="164">
          <cell r="A164" t="str">
            <v>CPIXLATA2002</v>
          </cell>
          <cell r="B164">
            <v>44835</v>
          </cell>
          <cell r="C164">
            <v>0</v>
          </cell>
        </row>
        <row r="165">
          <cell r="A165" t="str">
            <v>CPIXLATA2003</v>
          </cell>
          <cell r="B165">
            <v>38909</v>
          </cell>
          <cell r="C165">
            <v>0</v>
          </cell>
        </row>
        <row r="166">
          <cell r="A166" t="str">
            <v>CPIXLATA2004</v>
          </cell>
          <cell r="B166">
            <v>21671</v>
          </cell>
          <cell r="C166">
            <v>0</v>
          </cell>
        </row>
        <row r="167">
          <cell r="A167" t="str">
            <v>CPIXLATA2005</v>
          </cell>
          <cell r="B167">
            <v>13302</v>
          </cell>
          <cell r="C167">
            <v>0</v>
          </cell>
        </row>
        <row r="168">
          <cell r="A168" t="str">
            <v>CPIXLATA2006</v>
          </cell>
          <cell r="B168" t="str">
            <v>5.39*</v>
          </cell>
          <cell r="C168">
            <v>1</v>
          </cell>
        </row>
        <row r="169">
          <cell r="A169" t="str">
            <v>CPIXLATA2007</v>
          </cell>
          <cell r="B169" t="str">
            <v>4.59*</v>
          </cell>
          <cell r="C169">
            <v>1</v>
          </cell>
        </row>
        <row r="170">
          <cell r="A170" t="str">
            <v>CPIXLATA2008</v>
          </cell>
          <cell r="B170" t="str">
            <v>4.01*</v>
          </cell>
          <cell r="C170">
            <v>1</v>
          </cell>
        </row>
        <row r="171">
          <cell r="A171" t="str">
            <v>CPIXNO1996</v>
          </cell>
          <cell r="B171">
            <v>43831</v>
          </cell>
          <cell r="C171">
            <v>0</v>
          </cell>
        </row>
        <row r="172">
          <cell r="A172" t="str">
            <v>CPIXNO1997</v>
          </cell>
          <cell r="B172">
            <v>21947</v>
          </cell>
          <cell r="C172">
            <v>0</v>
          </cell>
        </row>
        <row r="173">
          <cell r="A173" t="str">
            <v>CPIXNO1998</v>
          </cell>
          <cell r="B173">
            <v>10990</v>
          </cell>
          <cell r="C173">
            <v>0</v>
          </cell>
        </row>
        <row r="174">
          <cell r="A174" t="str">
            <v>CPIXNO1999</v>
          </cell>
          <cell r="B174">
            <v>10990</v>
          </cell>
          <cell r="C174">
            <v>0</v>
          </cell>
        </row>
        <row r="175">
          <cell r="A175" t="str">
            <v>CPIXNO2000</v>
          </cell>
          <cell r="B175">
            <v>38993</v>
          </cell>
          <cell r="C175">
            <v>0</v>
          </cell>
        </row>
        <row r="176">
          <cell r="A176" t="str">
            <v>CPIXNO2001</v>
          </cell>
          <cell r="B176" t="str">
            <v>3.00</v>
          </cell>
          <cell r="C176">
            <v>0</v>
          </cell>
        </row>
        <row r="177">
          <cell r="A177" t="str">
            <v>CPIXNO2002</v>
          </cell>
          <cell r="B177">
            <v>10959</v>
          </cell>
          <cell r="C177">
            <v>0</v>
          </cell>
        </row>
        <row r="178">
          <cell r="A178" t="str">
            <v>CPIXNO2003</v>
          </cell>
          <cell r="B178">
            <v>18295</v>
          </cell>
          <cell r="C178">
            <v>0</v>
          </cell>
        </row>
        <row r="179">
          <cell r="A179" t="str">
            <v>CPIXNO2004</v>
          </cell>
          <cell r="B179" t="str">
            <v>0.40</v>
          </cell>
          <cell r="C179">
            <v>0</v>
          </cell>
        </row>
        <row r="180">
          <cell r="A180" t="str">
            <v>CPIXNO2005</v>
          </cell>
          <cell r="B180">
            <v>18264</v>
          </cell>
          <cell r="C180">
            <v>0</v>
          </cell>
        </row>
        <row r="181">
          <cell r="A181" t="str">
            <v>CPIXNO2006</v>
          </cell>
          <cell r="B181" t="str">
            <v>2.40*</v>
          </cell>
          <cell r="C181">
            <v>1</v>
          </cell>
        </row>
        <row r="182">
          <cell r="A182" t="str">
            <v>CPIXNO2007</v>
          </cell>
          <cell r="B182" t="str">
            <v>2.00*</v>
          </cell>
          <cell r="C182">
            <v>1</v>
          </cell>
        </row>
        <row r="183">
          <cell r="A183" t="str">
            <v>CPIXNO2008</v>
          </cell>
          <cell r="B183" t="str">
            <v>2.30*</v>
          </cell>
          <cell r="C183">
            <v>1</v>
          </cell>
        </row>
        <row r="184">
          <cell r="A184" t="str">
            <v>CPIXNORD1996</v>
          </cell>
          <cell r="B184">
            <v>38991</v>
          </cell>
          <cell r="C184">
            <v>0</v>
          </cell>
        </row>
        <row r="185">
          <cell r="A185" t="str">
            <v>CPIXNORD1997</v>
          </cell>
          <cell r="B185">
            <v>21916</v>
          </cell>
          <cell r="C185">
            <v>0</v>
          </cell>
        </row>
        <row r="186">
          <cell r="A186" t="str">
            <v>CPIXNORD1998</v>
          </cell>
          <cell r="B186">
            <v>38991</v>
          </cell>
          <cell r="C186">
            <v>0</v>
          </cell>
        </row>
        <row r="187">
          <cell r="A187" t="str">
            <v>CPIXNORD1999</v>
          </cell>
          <cell r="B187">
            <v>19725</v>
          </cell>
          <cell r="C187">
            <v>0</v>
          </cell>
        </row>
        <row r="188">
          <cell r="A188" t="str">
            <v>CPIXNORD2000</v>
          </cell>
          <cell r="B188">
            <v>46054</v>
          </cell>
          <cell r="C188">
            <v>0</v>
          </cell>
        </row>
        <row r="189">
          <cell r="A189" t="str">
            <v>CPIXNORD2001</v>
          </cell>
          <cell r="B189">
            <v>21582</v>
          </cell>
          <cell r="C189">
            <v>0</v>
          </cell>
        </row>
        <row r="190">
          <cell r="A190" t="str">
            <v>CPIXNORD2002</v>
          </cell>
          <cell r="B190" t="str">
            <v>2.00</v>
          </cell>
          <cell r="C190">
            <v>0</v>
          </cell>
        </row>
        <row r="191">
          <cell r="A191" t="str">
            <v>CPIXNORD2003</v>
          </cell>
          <cell r="B191">
            <v>35796</v>
          </cell>
          <cell r="C191">
            <v>0</v>
          </cell>
        </row>
        <row r="192">
          <cell r="A192" t="str">
            <v>CPIXNORD2004</v>
          </cell>
          <cell r="B192" t="str">
            <v>0.54</v>
          </cell>
          <cell r="C192">
            <v>0</v>
          </cell>
        </row>
        <row r="193">
          <cell r="A193" t="str">
            <v>CPIXNORD2005</v>
          </cell>
          <cell r="B193">
            <v>38991</v>
          </cell>
          <cell r="C193">
            <v>0</v>
          </cell>
        </row>
        <row r="194">
          <cell r="A194" t="str">
            <v>CPIXNORD2006</v>
          </cell>
          <cell r="B194" t="str">
            <v>1.71*</v>
          </cell>
          <cell r="C194">
            <v>1</v>
          </cell>
        </row>
        <row r="195">
          <cell r="A195" t="str">
            <v>CPIXNORD2007</v>
          </cell>
          <cell r="B195" t="str">
            <v>1.88*</v>
          </cell>
          <cell r="C195">
            <v>1</v>
          </cell>
        </row>
        <row r="196">
          <cell r="A196" t="str">
            <v>CPIXNORD2008</v>
          </cell>
          <cell r="B196" t="str">
            <v>2.15*</v>
          </cell>
          <cell r="C196">
            <v>1</v>
          </cell>
        </row>
        <row r="197">
          <cell r="A197" t="str">
            <v>CPIXSE1996</v>
          </cell>
          <cell r="B197" t="str">
            <v>0.50</v>
          </cell>
          <cell r="C197">
            <v>0</v>
          </cell>
        </row>
        <row r="198">
          <cell r="A198" t="str">
            <v>CPIXSE1997</v>
          </cell>
          <cell r="B198" t="str">
            <v>0.70</v>
          </cell>
          <cell r="C198">
            <v>0</v>
          </cell>
        </row>
        <row r="199">
          <cell r="A199" t="str">
            <v>CPIXSE1998</v>
          </cell>
          <cell r="B199" t="str">
            <v>-0.30</v>
          </cell>
          <cell r="C199">
            <v>0</v>
          </cell>
        </row>
        <row r="200">
          <cell r="A200" t="str">
            <v>CPIXSE1999</v>
          </cell>
          <cell r="B200" t="str">
            <v>0.50</v>
          </cell>
          <cell r="C200">
            <v>0</v>
          </cell>
        </row>
        <row r="201">
          <cell r="A201" t="str">
            <v>CPIXSE2000</v>
          </cell>
          <cell r="B201" t="str">
            <v>0.90</v>
          </cell>
          <cell r="C201">
            <v>0</v>
          </cell>
        </row>
        <row r="202">
          <cell r="A202" t="str">
            <v>CPIXSE2001</v>
          </cell>
          <cell r="B202">
            <v>14642</v>
          </cell>
          <cell r="C202">
            <v>0</v>
          </cell>
        </row>
        <row r="203">
          <cell r="A203" t="str">
            <v>CPIXSE2002</v>
          </cell>
          <cell r="B203">
            <v>43862</v>
          </cell>
          <cell r="C203">
            <v>0</v>
          </cell>
        </row>
        <row r="204">
          <cell r="A204" t="str">
            <v>CPIXSE2003</v>
          </cell>
          <cell r="B204">
            <v>32874</v>
          </cell>
          <cell r="C204">
            <v>0</v>
          </cell>
        </row>
        <row r="205">
          <cell r="A205" t="str">
            <v>CPIXSE2004</v>
          </cell>
          <cell r="B205" t="str">
            <v>0.40</v>
          </cell>
          <cell r="C205">
            <v>0</v>
          </cell>
        </row>
        <row r="206">
          <cell r="A206" t="str">
            <v>CPIXSE2005</v>
          </cell>
          <cell r="B206" t="str">
            <v>0.50</v>
          </cell>
          <cell r="C206">
            <v>0</v>
          </cell>
        </row>
        <row r="207">
          <cell r="A207" t="str">
            <v>CPIXSE2006</v>
          </cell>
          <cell r="B207" t="str">
            <v>1.30*</v>
          </cell>
          <cell r="C207">
            <v>1</v>
          </cell>
        </row>
        <row r="208">
          <cell r="A208" t="str">
            <v>CPIXSE2007</v>
          </cell>
          <cell r="B208" t="str">
            <v>1.80*</v>
          </cell>
          <cell r="C208">
            <v>1</v>
          </cell>
        </row>
        <row r="209">
          <cell r="A209" t="str">
            <v>CPIXSE2008</v>
          </cell>
          <cell r="B209" t="str">
            <v>1.90*</v>
          </cell>
          <cell r="C209">
            <v>1</v>
          </cell>
        </row>
        <row r="210">
          <cell r="A210" t="str">
            <v>CPIXSP1996</v>
          </cell>
          <cell r="B210">
            <v>21976</v>
          </cell>
          <cell r="C210">
            <v>0</v>
          </cell>
        </row>
        <row r="211">
          <cell r="A211" t="str">
            <v>CPIXSP1997</v>
          </cell>
          <cell r="B211" t="str">
            <v>2.00</v>
          </cell>
          <cell r="C211">
            <v>0</v>
          </cell>
        </row>
        <row r="212">
          <cell r="A212" t="str">
            <v>CPIXSP1998</v>
          </cell>
          <cell r="B212">
            <v>29221</v>
          </cell>
          <cell r="C212">
            <v>0</v>
          </cell>
        </row>
        <row r="213">
          <cell r="A213" t="str">
            <v>CPIXSP1999</v>
          </cell>
          <cell r="B213">
            <v>10990</v>
          </cell>
          <cell r="C213">
            <v>0</v>
          </cell>
        </row>
        <row r="214">
          <cell r="A214" t="str">
            <v>CPIXSP2000</v>
          </cell>
          <cell r="B214">
            <v>14671</v>
          </cell>
          <cell r="C214">
            <v>0</v>
          </cell>
        </row>
        <row r="215">
          <cell r="A215" t="str">
            <v>CPIXSP2001</v>
          </cell>
          <cell r="B215">
            <v>21976</v>
          </cell>
          <cell r="C215">
            <v>0</v>
          </cell>
        </row>
        <row r="216">
          <cell r="A216" t="str">
            <v>CPIXSP2002</v>
          </cell>
          <cell r="B216">
            <v>18323</v>
          </cell>
          <cell r="C216">
            <v>0</v>
          </cell>
        </row>
        <row r="217">
          <cell r="A217" t="str">
            <v>CPIXSP2003</v>
          </cell>
          <cell r="B217" t="str">
            <v>3.00</v>
          </cell>
          <cell r="C217">
            <v>0</v>
          </cell>
        </row>
        <row r="218">
          <cell r="A218" t="str">
            <v>CPIXSP2004</v>
          </cell>
          <cell r="B218">
            <v>38993</v>
          </cell>
          <cell r="C218">
            <v>0</v>
          </cell>
        </row>
        <row r="219">
          <cell r="A219" t="str">
            <v>CPIXSP2005</v>
          </cell>
          <cell r="B219" t="str">
            <v>3.30*</v>
          </cell>
          <cell r="C219">
            <v>1</v>
          </cell>
        </row>
        <row r="220">
          <cell r="A220" t="str">
            <v>CPIXSP2006</v>
          </cell>
          <cell r="B220" t="str">
            <v>3.50*</v>
          </cell>
          <cell r="C220">
            <v>1</v>
          </cell>
        </row>
        <row r="221">
          <cell r="A221" t="str">
            <v>CPIXSP2007</v>
          </cell>
          <cell r="B221" t="str">
            <v>3.30*</v>
          </cell>
          <cell r="C221">
            <v>1</v>
          </cell>
        </row>
        <row r="222">
          <cell r="A222" t="str">
            <v>CPIXSP2008</v>
          </cell>
          <cell r="B222" t="str">
            <v>3.60*</v>
          </cell>
          <cell r="C222">
            <v>1</v>
          </cell>
        </row>
        <row r="223">
          <cell r="A223" t="str">
            <v>CPIXUK1996</v>
          </cell>
          <cell r="B223">
            <v>14642</v>
          </cell>
          <cell r="C223">
            <v>0</v>
          </cell>
        </row>
        <row r="224">
          <cell r="A224" t="str">
            <v>CPIXUK1997</v>
          </cell>
          <cell r="B224">
            <v>38993</v>
          </cell>
          <cell r="C224">
            <v>0</v>
          </cell>
        </row>
        <row r="225">
          <cell r="A225" t="str">
            <v>CPIXUK1998</v>
          </cell>
          <cell r="B225">
            <v>29281</v>
          </cell>
          <cell r="C225">
            <v>0</v>
          </cell>
        </row>
        <row r="226">
          <cell r="A226" t="str">
            <v>CPIXUK1999</v>
          </cell>
          <cell r="B226" t="str">
            <v>2.60*</v>
          </cell>
          <cell r="C226">
            <v>1</v>
          </cell>
        </row>
        <row r="227">
          <cell r="A227" t="str">
            <v>CPIXUK2000</v>
          </cell>
          <cell r="B227" t="str">
            <v>2.70*</v>
          </cell>
          <cell r="C227">
            <v>1</v>
          </cell>
        </row>
        <row r="228">
          <cell r="A228" t="str">
            <v>CPIXUK2001</v>
          </cell>
          <cell r="B228" t="str">
            <v>2.40*</v>
          </cell>
          <cell r="C228">
            <v>1</v>
          </cell>
        </row>
        <row r="229">
          <cell r="A229" t="str">
            <v>CPIXUS1996</v>
          </cell>
          <cell r="B229">
            <v>32905</v>
          </cell>
          <cell r="C229">
            <v>0</v>
          </cell>
        </row>
        <row r="230">
          <cell r="A230" t="str">
            <v>CPIXUS1997</v>
          </cell>
          <cell r="B230">
            <v>10990</v>
          </cell>
          <cell r="C230">
            <v>0</v>
          </cell>
        </row>
        <row r="231">
          <cell r="A231" t="str">
            <v>CPIXUS1998</v>
          </cell>
          <cell r="B231">
            <v>18264</v>
          </cell>
          <cell r="C231">
            <v>0</v>
          </cell>
        </row>
        <row r="232">
          <cell r="A232" t="str">
            <v>CPIXUS1999</v>
          </cell>
          <cell r="B232">
            <v>43862</v>
          </cell>
          <cell r="C232">
            <v>0</v>
          </cell>
        </row>
        <row r="233">
          <cell r="A233" t="str">
            <v>CPIXUS2000</v>
          </cell>
          <cell r="B233">
            <v>14671</v>
          </cell>
          <cell r="C233">
            <v>0</v>
          </cell>
        </row>
        <row r="234">
          <cell r="A234" t="str">
            <v>CPIXUS2001</v>
          </cell>
          <cell r="B234">
            <v>29252</v>
          </cell>
          <cell r="C234">
            <v>0</v>
          </cell>
        </row>
        <row r="235">
          <cell r="A235" t="str">
            <v>CPIXUS2002</v>
          </cell>
          <cell r="B235">
            <v>21916</v>
          </cell>
          <cell r="C235">
            <v>0</v>
          </cell>
        </row>
        <row r="236">
          <cell r="A236" t="str">
            <v>CPIXUS2003</v>
          </cell>
          <cell r="B236">
            <v>10990</v>
          </cell>
          <cell r="C236">
            <v>0</v>
          </cell>
        </row>
        <row r="237">
          <cell r="A237" t="str">
            <v>CPIXUS2004</v>
          </cell>
          <cell r="B237">
            <v>25600</v>
          </cell>
          <cell r="C237">
            <v>0</v>
          </cell>
        </row>
        <row r="238">
          <cell r="A238" t="str">
            <v>CPIXUS2005</v>
          </cell>
          <cell r="B238">
            <v>14671</v>
          </cell>
          <cell r="C238">
            <v>0</v>
          </cell>
        </row>
        <row r="239">
          <cell r="A239" t="str">
            <v>CPIXUS2006</v>
          </cell>
          <cell r="B239" t="str">
            <v>3.40*</v>
          </cell>
          <cell r="C239">
            <v>1</v>
          </cell>
        </row>
        <row r="240">
          <cell r="A240" t="str">
            <v>CPIXUS2007</v>
          </cell>
          <cell r="B240" t="str">
            <v>2.10*</v>
          </cell>
          <cell r="C240">
            <v>1</v>
          </cell>
        </row>
        <row r="241">
          <cell r="A241" t="str">
            <v>CPIXUS2008</v>
          </cell>
          <cell r="B241" t="str">
            <v>2.30*</v>
          </cell>
          <cell r="C241">
            <v>1</v>
          </cell>
        </row>
        <row r="242">
          <cell r="A242" t="str">
            <v>CPIXWRLD1996</v>
          </cell>
          <cell r="B242" t="str">
            <v>4.00</v>
          </cell>
          <cell r="C242">
            <v>0</v>
          </cell>
        </row>
        <row r="243">
          <cell r="A243" t="str">
            <v>CPIXWRLD1997</v>
          </cell>
          <cell r="B243">
            <v>38993</v>
          </cell>
          <cell r="C243">
            <v>0</v>
          </cell>
        </row>
        <row r="244">
          <cell r="A244" t="str">
            <v>CPIXWRLD1998</v>
          </cell>
          <cell r="B244">
            <v>18384</v>
          </cell>
          <cell r="C244">
            <v>0</v>
          </cell>
        </row>
        <row r="245">
          <cell r="A245" t="str">
            <v>CPIXWRLD1999</v>
          </cell>
          <cell r="B245">
            <v>38810</v>
          </cell>
          <cell r="C245">
            <v>0</v>
          </cell>
        </row>
        <row r="246">
          <cell r="A246" t="str">
            <v>CPIXWRLD2000</v>
          </cell>
          <cell r="B246">
            <v>20515</v>
          </cell>
          <cell r="C246">
            <v>0</v>
          </cell>
        </row>
        <row r="247">
          <cell r="A247" t="str">
            <v>CPIXWRLD2001</v>
          </cell>
          <cell r="B247">
            <v>18323</v>
          </cell>
          <cell r="C247">
            <v>0</v>
          </cell>
        </row>
        <row r="248">
          <cell r="A248" t="str">
            <v>CPIXWRLD2002</v>
          </cell>
          <cell r="B248">
            <v>41699</v>
          </cell>
          <cell r="C248">
            <v>0</v>
          </cell>
        </row>
        <row r="249">
          <cell r="A249" t="str">
            <v>CPIXWRLD2003</v>
          </cell>
          <cell r="B249">
            <v>13575</v>
          </cell>
          <cell r="C249">
            <v>0</v>
          </cell>
        </row>
        <row r="250">
          <cell r="A250" t="str">
            <v>CPIXWRLD2004</v>
          </cell>
          <cell r="B250">
            <v>18323</v>
          </cell>
          <cell r="C250">
            <v>0</v>
          </cell>
        </row>
        <row r="251">
          <cell r="A251" t="str">
            <v>CPIXWRLD2005</v>
          </cell>
          <cell r="B251">
            <v>22706</v>
          </cell>
          <cell r="C251">
            <v>0</v>
          </cell>
        </row>
        <row r="252">
          <cell r="A252" t="str">
            <v>CPIXWRLD2006</v>
          </cell>
          <cell r="B252" t="str">
            <v>3.77*</v>
          </cell>
          <cell r="C252">
            <v>1</v>
          </cell>
        </row>
        <row r="253">
          <cell r="A253" t="str">
            <v>CPIXWRLD2007</v>
          </cell>
          <cell r="B253" t="str">
            <v>3.42*</v>
          </cell>
          <cell r="C253">
            <v>1</v>
          </cell>
        </row>
        <row r="254">
          <cell r="A254" t="str">
            <v>CPIXWRLD2008</v>
          </cell>
          <cell r="B254" t="str">
            <v>3.65*</v>
          </cell>
          <cell r="C254">
            <v>1</v>
          </cell>
        </row>
        <row r="255">
          <cell r="A255" t="str">
            <v>DDEMDE1996</v>
          </cell>
          <cell r="B255" t="str">
            <v>0.70</v>
          </cell>
          <cell r="C255">
            <v>0</v>
          </cell>
        </row>
        <row r="256">
          <cell r="A256" t="str">
            <v>DDEMDE1997</v>
          </cell>
          <cell r="B256" t="str">
            <v>0.60</v>
          </cell>
          <cell r="C256">
            <v>0</v>
          </cell>
        </row>
        <row r="257">
          <cell r="A257" t="str">
            <v>DDEMDE1998</v>
          </cell>
          <cell r="B257">
            <v>29221</v>
          </cell>
          <cell r="C257">
            <v>0</v>
          </cell>
        </row>
        <row r="258">
          <cell r="A258" t="str">
            <v>DDEMDE1999</v>
          </cell>
          <cell r="B258">
            <v>29252</v>
          </cell>
          <cell r="C258">
            <v>0</v>
          </cell>
        </row>
        <row r="259">
          <cell r="A259" t="str">
            <v>DDEMDE2000</v>
          </cell>
          <cell r="B259">
            <v>18295</v>
          </cell>
          <cell r="C259">
            <v>0</v>
          </cell>
        </row>
        <row r="260">
          <cell r="A260" t="str">
            <v>DDEMDE2001</v>
          </cell>
          <cell r="B260" t="str">
            <v>0.50</v>
          </cell>
          <cell r="C260">
            <v>0</v>
          </cell>
        </row>
        <row r="261">
          <cell r="A261" t="str">
            <v>DDEMDE2002</v>
          </cell>
          <cell r="B261" t="str">
            <v>-1.30</v>
          </cell>
          <cell r="C261">
            <v>0</v>
          </cell>
        </row>
        <row r="262">
          <cell r="A262" t="str">
            <v>DDEMDE2003</v>
          </cell>
          <cell r="B262" t="str">
            <v>0.00</v>
          </cell>
          <cell r="C262">
            <v>0</v>
          </cell>
        </row>
        <row r="263">
          <cell r="A263" t="str">
            <v>DDEMDE2004</v>
          </cell>
          <cell r="B263" t="str">
            <v>-0.50</v>
          </cell>
          <cell r="C263">
            <v>0</v>
          </cell>
        </row>
        <row r="264">
          <cell r="A264" t="str">
            <v>DDEMDE2005</v>
          </cell>
          <cell r="B264" t="str">
            <v>0.10*</v>
          </cell>
          <cell r="C264">
            <v>1</v>
          </cell>
        </row>
        <row r="265">
          <cell r="A265" t="str">
            <v>DDEMDE2006</v>
          </cell>
          <cell r="B265" t="str">
            <v>2.30*</v>
          </cell>
          <cell r="C265">
            <v>1</v>
          </cell>
        </row>
        <row r="266">
          <cell r="A266" t="str">
            <v>DDEMDE2007</v>
          </cell>
          <cell r="B266" t="str">
            <v>2.80*</v>
          </cell>
          <cell r="C266">
            <v>1</v>
          </cell>
        </row>
        <row r="267">
          <cell r="A267" t="str">
            <v>DDEMDE2008</v>
          </cell>
          <cell r="B267" t="str">
            <v>3.20*</v>
          </cell>
          <cell r="C267">
            <v>1</v>
          </cell>
        </row>
        <row r="268">
          <cell r="A268" t="str">
            <v>DDEMDK1996</v>
          </cell>
          <cell r="B268" t="str">
            <v>3.00</v>
          </cell>
          <cell r="C268">
            <v>0</v>
          </cell>
        </row>
        <row r="269">
          <cell r="A269" t="str">
            <v>DDEMDK1997</v>
          </cell>
          <cell r="B269">
            <v>32933</v>
          </cell>
          <cell r="C269">
            <v>0</v>
          </cell>
        </row>
        <row r="270">
          <cell r="A270" t="str">
            <v>DDEMDK1998</v>
          </cell>
          <cell r="B270">
            <v>43922</v>
          </cell>
          <cell r="C270">
            <v>0</v>
          </cell>
        </row>
        <row r="271">
          <cell r="A271" t="str">
            <v>DDEMDK1999</v>
          </cell>
          <cell r="B271" t="str">
            <v>0.10</v>
          </cell>
          <cell r="C271">
            <v>0</v>
          </cell>
        </row>
        <row r="272">
          <cell r="A272" t="str">
            <v>DDEMDK2000</v>
          </cell>
          <cell r="B272">
            <v>32874</v>
          </cell>
          <cell r="C272">
            <v>0</v>
          </cell>
        </row>
        <row r="273">
          <cell r="A273" t="str">
            <v>DDEMDK2001</v>
          </cell>
          <cell r="B273" t="str">
            <v>0.30</v>
          </cell>
          <cell r="C273">
            <v>0</v>
          </cell>
        </row>
        <row r="274">
          <cell r="A274" t="str">
            <v>DDEMDK2002</v>
          </cell>
          <cell r="B274">
            <v>18264</v>
          </cell>
          <cell r="C274">
            <v>0</v>
          </cell>
        </row>
        <row r="275">
          <cell r="A275" t="str">
            <v>DDEMDK2003</v>
          </cell>
          <cell r="B275">
            <v>10959</v>
          </cell>
          <cell r="C275">
            <v>0</v>
          </cell>
        </row>
        <row r="276">
          <cell r="A276" t="str">
            <v>DDEMDK2004</v>
          </cell>
          <cell r="B276">
            <v>11018</v>
          </cell>
          <cell r="C276">
            <v>0</v>
          </cell>
        </row>
        <row r="277">
          <cell r="A277" t="str">
            <v>DDEMDK2005</v>
          </cell>
          <cell r="B277">
            <v>11049</v>
          </cell>
          <cell r="C277">
            <v>0</v>
          </cell>
        </row>
        <row r="278">
          <cell r="A278" t="str">
            <v>DDEMDK2006</v>
          </cell>
          <cell r="B278" t="str">
            <v>5.40*</v>
          </cell>
          <cell r="C278">
            <v>1</v>
          </cell>
        </row>
        <row r="279">
          <cell r="A279" t="str">
            <v>DDEMDK2007</v>
          </cell>
          <cell r="B279" t="str">
            <v>3.40*</v>
          </cell>
          <cell r="C279">
            <v>1</v>
          </cell>
        </row>
        <row r="280">
          <cell r="A280" t="str">
            <v>DDEMDK2008</v>
          </cell>
          <cell r="B280" t="str">
            <v>3.00*</v>
          </cell>
          <cell r="C280">
            <v>1</v>
          </cell>
        </row>
        <row r="281">
          <cell r="A281" t="str">
            <v>DDEMEU111996</v>
          </cell>
          <cell r="B281">
            <v>21916</v>
          </cell>
          <cell r="C281">
            <v>0</v>
          </cell>
        </row>
        <row r="282">
          <cell r="A282" t="str">
            <v>DDEMEU111997</v>
          </cell>
          <cell r="B282">
            <v>25569</v>
          </cell>
          <cell r="C282">
            <v>0</v>
          </cell>
        </row>
        <row r="283">
          <cell r="A283" t="str">
            <v>DDEMEU111998</v>
          </cell>
          <cell r="B283">
            <v>38993</v>
          </cell>
          <cell r="C283">
            <v>0</v>
          </cell>
        </row>
        <row r="284">
          <cell r="A284" t="str">
            <v>DDEMEU111999</v>
          </cell>
          <cell r="B284">
            <v>21976</v>
          </cell>
          <cell r="C284">
            <v>0</v>
          </cell>
        </row>
        <row r="285">
          <cell r="A285" t="str">
            <v>DDEMEU112000</v>
          </cell>
          <cell r="B285">
            <v>18323</v>
          </cell>
          <cell r="C285">
            <v>0</v>
          </cell>
        </row>
        <row r="286">
          <cell r="A286" t="str">
            <v>DDEMEU112001</v>
          </cell>
          <cell r="B286">
            <v>25569</v>
          </cell>
          <cell r="C286">
            <v>0</v>
          </cell>
        </row>
        <row r="287">
          <cell r="A287" t="str">
            <v>DDEMEU112002</v>
          </cell>
          <cell r="B287" t="str">
            <v>0.60</v>
          </cell>
          <cell r="C287">
            <v>0</v>
          </cell>
        </row>
        <row r="288">
          <cell r="A288" t="str">
            <v>DDEMEU112003</v>
          </cell>
          <cell r="B288">
            <v>10959</v>
          </cell>
          <cell r="C288">
            <v>0</v>
          </cell>
        </row>
        <row r="289">
          <cell r="A289" t="str">
            <v>DDEMEU112004</v>
          </cell>
          <cell r="B289">
            <v>14611</v>
          </cell>
          <cell r="C289">
            <v>0</v>
          </cell>
        </row>
        <row r="290">
          <cell r="A290" t="str">
            <v>DDEMEU112005</v>
          </cell>
          <cell r="B290">
            <v>25569</v>
          </cell>
          <cell r="C290">
            <v>0</v>
          </cell>
        </row>
        <row r="291">
          <cell r="A291" t="str">
            <v>DDEMEU112006</v>
          </cell>
          <cell r="B291" t="str">
            <v>2.70*</v>
          </cell>
          <cell r="C291">
            <v>1</v>
          </cell>
        </row>
        <row r="292">
          <cell r="A292" t="str">
            <v>DDEMEU112007</v>
          </cell>
          <cell r="B292" t="str">
            <v>2.50*</v>
          </cell>
          <cell r="C292">
            <v>1</v>
          </cell>
        </row>
        <row r="293">
          <cell r="A293" t="str">
            <v>DDEMEU112008</v>
          </cell>
          <cell r="B293" t="str">
            <v>3.20*</v>
          </cell>
          <cell r="C293">
            <v>1</v>
          </cell>
        </row>
        <row r="294">
          <cell r="A294" t="str">
            <v>DDEMFI1996</v>
          </cell>
          <cell r="B294" t="str">
            <v>4.00</v>
          </cell>
          <cell r="C294">
            <v>0</v>
          </cell>
        </row>
        <row r="295">
          <cell r="A295" t="str">
            <v>DDEMFI1997</v>
          </cell>
          <cell r="B295">
            <v>18384</v>
          </cell>
          <cell r="C295">
            <v>0</v>
          </cell>
        </row>
        <row r="296">
          <cell r="A296" t="str">
            <v>DDEMFI1998</v>
          </cell>
          <cell r="B296">
            <v>25659</v>
          </cell>
          <cell r="C296">
            <v>0</v>
          </cell>
        </row>
        <row r="297">
          <cell r="A297" t="str">
            <v>DDEMFI1999</v>
          </cell>
          <cell r="B297">
            <v>18295</v>
          </cell>
          <cell r="C297">
            <v>0</v>
          </cell>
        </row>
        <row r="298">
          <cell r="A298" t="str">
            <v>DDEMFI2000</v>
          </cell>
          <cell r="B298">
            <v>25600</v>
          </cell>
          <cell r="C298">
            <v>0</v>
          </cell>
        </row>
        <row r="299">
          <cell r="A299" t="str">
            <v>DDEMFI2001</v>
          </cell>
          <cell r="B299">
            <v>25600</v>
          </cell>
          <cell r="C299">
            <v>0</v>
          </cell>
        </row>
        <row r="300">
          <cell r="A300" t="str">
            <v>DDEMFI2002</v>
          </cell>
          <cell r="B300">
            <v>10959</v>
          </cell>
          <cell r="C300">
            <v>0</v>
          </cell>
        </row>
        <row r="301">
          <cell r="A301" t="str">
            <v>DDEMFI2003</v>
          </cell>
          <cell r="B301">
            <v>32933</v>
          </cell>
          <cell r="C301">
            <v>0</v>
          </cell>
        </row>
        <row r="302">
          <cell r="A302" t="str">
            <v>DDEMFI2004</v>
          </cell>
          <cell r="B302" t="str">
            <v>3.00</v>
          </cell>
          <cell r="C302">
            <v>0</v>
          </cell>
        </row>
        <row r="303">
          <cell r="A303" t="str">
            <v>DDEMFI2005</v>
          </cell>
          <cell r="B303">
            <v>14671</v>
          </cell>
          <cell r="C303">
            <v>0</v>
          </cell>
        </row>
        <row r="304">
          <cell r="A304" t="str">
            <v>DDEMFI2006</v>
          </cell>
          <cell r="B304" t="str">
            <v>3.20*</v>
          </cell>
          <cell r="C304">
            <v>1</v>
          </cell>
        </row>
        <row r="305">
          <cell r="A305" t="str">
            <v>DDEMFI2007</v>
          </cell>
          <cell r="B305" t="str">
            <v>2.80*</v>
          </cell>
          <cell r="C305">
            <v>1</v>
          </cell>
        </row>
        <row r="306">
          <cell r="A306" t="str">
            <v>DDEMFI2008</v>
          </cell>
          <cell r="B306" t="str">
            <v>2.60*</v>
          </cell>
          <cell r="C306">
            <v>1</v>
          </cell>
        </row>
        <row r="307">
          <cell r="A307" t="str">
            <v>DDEMFR1996</v>
          </cell>
          <cell r="B307">
            <v>10959</v>
          </cell>
          <cell r="C307">
            <v>0</v>
          </cell>
        </row>
        <row r="308">
          <cell r="A308" t="str">
            <v>DDEMFR1997</v>
          </cell>
          <cell r="B308" t="str">
            <v>0.60</v>
          </cell>
          <cell r="C308">
            <v>0</v>
          </cell>
        </row>
        <row r="309">
          <cell r="A309" t="str">
            <v>DDEMFR1998</v>
          </cell>
          <cell r="B309">
            <v>43891</v>
          </cell>
          <cell r="C309">
            <v>0</v>
          </cell>
        </row>
        <row r="310">
          <cell r="A310" t="str">
            <v>DDEMFR1999</v>
          </cell>
          <cell r="B310">
            <v>29281</v>
          </cell>
          <cell r="C310">
            <v>0</v>
          </cell>
        </row>
        <row r="311">
          <cell r="A311" t="str">
            <v>DDEMFR2000</v>
          </cell>
          <cell r="B311" t="str">
            <v>4.00</v>
          </cell>
          <cell r="C311">
            <v>0</v>
          </cell>
        </row>
        <row r="312">
          <cell r="A312" t="str">
            <v>DDEMFR2001</v>
          </cell>
          <cell r="B312">
            <v>10990</v>
          </cell>
          <cell r="C312">
            <v>0</v>
          </cell>
        </row>
        <row r="313">
          <cell r="A313" t="str">
            <v>DDEMFR2002</v>
          </cell>
          <cell r="B313">
            <v>21916</v>
          </cell>
          <cell r="C313">
            <v>0</v>
          </cell>
        </row>
        <row r="314">
          <cell r="A314" t="str">
            <v>DDEMFR2003</v>
          </cell>
          <cell r="B314">
            <v>32874</v>
          </cell>
          <cell r="C314">
            <v>0</v>
          </cell>
        </row>
        <row r="315">
          <cell r="A315" t="str">
            <v>DDEMFR2004</v>
          </cell>
          <cell r="B315">
            <v>10990</v>
          </cell>
          <cell r="C315">
            <v>0</v>
          </cell>
        </row>
        <row r="316">
          <cell r="A316" t="str">
            <v>DDEMFR2005</v>
          </cell>
          <cell r="B316" t="str">
            <v>2.20*</v>
          </cell>
          <cell r="C316">
            <v>1</v>
          </cell>
        </row>
        <row r="317">
          <cell r="A317" t="str">
            <v>DDEMFR2006</v>
          </cell>
          <cell r="B317" t="str">
            <v>2.60*</v>
          </cell>
          <cell r="C317">
            <v>1</v>
          </cell>
        </row>
        <row r="318">
          <cell r="A318" t="str">
            <v>DDEMFR2007</v>
          </cell>
          <cell r="B318" t="str">
            <v>2.90*</v>
          </cell>
          <cell r="C318">
            <v>1</v>
          </cell>
        </row>
        <row r="319">
          <cell r="A319" t="str">
            <v>DDEMFR2008</v>
          </cell>
          <cell r="B319" t="str">
            <v>2.70*</v>
          </cell>
          <cell r="C319">
            <v>1</v>
          </cell>
        </row>
        <row r="320">
          <cell r="A320" t="str">
            <v>DDEMIT1996</v>
          </cell>
          <cell r="B320">
            <v>25569</v>
          </cell>
          <cell r="C320">
            <v>0</v>
          </cell>
        </row>
        <row r="321">
          <cell r="A321" t="str">
            <v>DDEMIT1997</v>
          </cell>
          <cell r="B321">
            <v>14642</v>
          </cell>
          <cell r="C321">
            <v>0</v>
          </cell>
        </row>
        <row r="322">
          <cell r="A322" t="str">
            <v>DDEMIT1998</v>
          </cell>
          <cell r="B322">
            <v>29252</v>
          </cell>
          <cell r="C322">
            <v>0</v>
          </cell>
        </row>
        <row r="323">
          <cell r="A323" t="str">
            <v>DDEMIT1999</v>
          </cell>
          <cell r="B323">
            <v>32905</v>
          </cell>
          <cell r="C323">
            <v>0</v>
          </cell>
        </row>
        <row r="324">
          <cell r="A324" t="str">
            <v>DDEMIT2000</v>
          </cell>
          <cell r="B324">
            <v>14671</v>
          </cell>
          <cell r="C324">
            <v>0</v>
          </cell>
        </row>
        <row r="325">
          <cell r="A325" t="str">
            <v>DDEMIT2001</v>
          </cell>
          <cell r="B325">
            <v>21916</v>
          </cell>
          <cell r="C325">
            <v>0</v>
          </cell>
        </row>
        <row r="326">
          <cell r="A326" t="str">
            <v>DDEMIT2002</v>
          </cell>
          <cell r="B326" t="str">
            <v>0.80</v>
          </cell>
          <cell r="C326">
            <v>0</v>
          </cell>
        </row>
        <row r="327">
          <cell r="A327" t="str">
            <v>DDEMIT2003</v>
          </cell>
          <cell r="B327" t="str">
            <v>0.90</v>
          </cell>
          <cell r="C327">
            <v>0</v>
          </cell>
        </row>
        <row r="328">
          <cell r="A328" t="str">
            <v>DDEMIT2004</v>
          </cell>
          <cell r="B328">
            <v>38991</v>
          </cell>
          <cell r="C328">
            <v>0</v>
          </cell>
        </row>
        <row r="329">
          <cell r="A329" t="str">
            <v>DDEMIT2005</v>
          </cell>
          <cell r="B329" t="str">
            <v>0.60*</v>
          </cell>
          <cell r="C329">
            <v>1</v>
          </cell>
        </row>
        <row r="330">
          <cell r="A330" t="str">
            <v>DDEMIT2006</v>
          </cell>
          <cell r="B330" t="str">
            <v>2.20*</v>
          </cell>
          <cell r="C330">
            <v>1</v>
          </cell>
        </row>
        <row r="331">
          <cell r="A331" t="str">
            <v>DDEMIT2007</v>
          </cell>
          <cell r="B331" t="str">
            <v>2.20*</v>
          </cell>
          <cell r="C331">
            <v>1</v>
          </cell>
        </row>
        <row r="332">
          <cell r="A332" t="str">
            <v>DDEMIT2008</v>
          </cell>
          <cell r="B332" t="str">
            <v>2.20*</v>
          </cell>
          <cell r="C332">
            <v>1</v>
          </cell>
        </row>
        <row r="333">
          <cell r="A333" t="str">
            <v>DDEMJP1996</v>
          </cell>
          <cell r="B333">
            <v>25628</v>
          </cell>
          <cell r="C333">
            <v>0</v>
          </cell>
        </row>
        <row r="334">
          <cell r="A334" t="str">
            <v>DDEMJP1997</v>
          </cell>
          <cell r="B334" t="str">
            <v>0.90</v>
          </cell>
          <cell r="C334">
            <v>0</v>
          </cell>
        </row>
        <row r="335">
          <cell r="A335" t="str">
            <v>DDEMJP1998</v>
          </cell>
          <cell r="B335" t="str">
            <v>-0.90</v>
          </cell>
          <cell r="C335">
            <v>0</v>
          </cell>
        </row>
        <row r="336">
          <cell r="A336" t="str">
            <v>DDEMJP1999</v>
          </cell>
          <cell r="B336">
            <v>43831</v>
          </cell>
          <cell r="C336">
            <v>0</v>
          </cell>
        </row>
        <row r="337">
          <cell r="A337" t="str">
            <v>DDEMJP2000</v>
          </cell>
          <cell r="B337">
            <v>21916</v>
          </cell>
          <cell r="C337">
            <v>0</v>
          </cell>
        </row>
        <row r="338">
          <cell r="A338" t="str">
            <v>DDEMJP2001</v>
          </cell>
          <cell r="B338" t="str">
            <v>1.00</v>
          </cell>
          <cell r="C338">
            <v>0</v>
          </cell>
        </row>
        <row r="339">
          <cell r="A339" t="str">
            <v>DDEMJP2002</v>
          </cell>
          <cell r="B339" t="str">
            <v>-0.20</v>
          </cell>
          <cell r="C339">
            <v>0</v>
          </cell>
        </row>
        <row r="340">
          <cell r="A340" t="str">
            <v>DDEMJP2003</v>
          </cell>
          <cell r="B340" t="str">
            <v>0.90</v>
          </cell>
          <cell r="C340">
            <v>0</v>
          </cell>
        </row>
        <row r="341">
          <cell r="A341" t="str">
            <v>DDEMJP2004</v>
          </cell>
          <cell r="B341">
            <v>25569</v>
          </cell>
          <cell r="C341">
            <v>0</v>
          </cell>
        </row>
        <row r="342">
          <cell r="A342" t="str">
            <v>DDEMJP2005</v>
          </cell>
          <cell r="B342">
            <v>10990</v>
          </cell>
          <cell r="C342">
            <v>0</v>
          </cell>
        </row>
        <row r="343">
          <cell r="A343" t="str">
            <v>DDEMJP2006</v>
          </cell>
          <cell r="B343" t="str">
            <v>2.10*</v>
          </cell>
          <cell r="C343">
            <v>1</v>
          </cell>
        </row>
        <row r="344">
          <cell r="A344" t="str">
            <v>DDEMJP2007</v>
          </cell>
          <cell r="B344" t="str">
            <v>2.20*</v>
          </cell>
          <cell r="C344">
            <v>1</v>
          </cell>
        </row>
        <row r="345">
          <cell r="A345" t="str">
            <v>DDEMJP2008</v>
          </cell>
          <cell r="B345" t="str">
            <v>2.40*</v>
          </cell>
          <cell r="C345">
            <v>1</v>
          </cell>
        </row>
        <row r="346">
          <cell r="A346" t="str">
            <v>DDEMNO1996</v>
          </cell>
          <cell r="B346">
            <v>33025</v>
          </cell>
          <cell r="C346">
            <v>0</v>
          </cell>
        </row>
        <row r="347">
          <cell r="A347" t="str">
            <v>DDEMNO1997</v>
          </cell>
          <cell r="B347">
            <v>25689</v>
          </cell>
          <cell r="C347">
            <v>0</v>
          </cell>
        </row>
        <row r="348">
          <cell r="A348" t="str">
            <v>DDEMNO1998</v>
          </cell>
          <cell r="B348">
            <v>11079</v>
          </cell>
          <cell r="C348">
            <v>0</v>
          </cell>
        </row>
        <row r="349">
          <cell r="A349" t="str">
            <v>DDEMNO1999</v>
          </cell>
          <cell r="B349">
            <v>38991</v>
          </cell>
          <cell r="C349">
            <v>0</v>
          </cell>
        </row>
        <row r="350">
          <cell r="A350" t="str">
            <v>DDEMNO2000</v>
          </cell>
          <cell r="B350">
            <v>10959</v>
          </cell>
          <cell r="C350">
            <v>0</v>
          </cell>
        </row>
        <row r="351">
          <cell r="A351" t="str">
            <v>DDEMNO2001</v>
          </cell>
          <cell r="B351">
            <v>10990</v>
          </cell>
          <cell r="C351">
            <v>0</v>
          </cell>
        </row>
        <row r="352">
          <cell r="A352" t="str">
            <v>DDEMNO2002</v>
          </cell>
          <cell r="B352">
            <v>10990</v>
          </cell>
          <cell r="C352">
            <v>0</v>
          </cell>
        </row>
        <row r="353">
          <cell r="A353" t="str">
            <v>DDEMNO2003</v>
          </cell>
          <cell r="B353" t="str">
            <v>2.00</v>
          </cell>
          <cell r="C353">
            <v>0</v>
          </cell>
        </row>
        <row r="354">
          <cell r="A354" t="str">
            <v>DDEMNO2004</v>
          </cell>
          <cell r="B354">
            <v>29312</v>
          </cell>
          <cell r="C354">
            <v>0</v>
          </cell>
        </row>
        <row r="355">
          <cell r="A355" t="str">
            <v>DDEMNO2005</v>
          </cell>
          <cell r="B355">
            <v>18354</v>
          </cell>
          <cell r="C355">
            <v>0</v>
          </cell>
        </row>
        <row r="356">
          <cell r="A356" t="str">
            <v>DDEMNO2006</v>
          </cell>
          <cell r="B356" t="str">
            <v>4.10*</v>
          </cell>
          <cell r="C356">
            <v>1</v>
          </cell>
        </row>
        <row r="357">
          <cell r="A357" t="str">
            <v>DDEMNO2007</v>
          </cell>
          <cell r="B357" t="str">
            <v>3.30*</v>
          </cell>
          <cell r="C357">
            <v>1</v>
          </cell>
        </row>
        <row r="358">
          <cell r="A358" t="str">
            <v>DDEMNO2008</v>
          </cell>
          <cell r="B358" t="str">
            <v>2.00*</v>
          </cell>
          <cell r="C358">
            <v>1</v>
          </cell>
        </row>
        <row r="359">
          <cell r="A359" t="str">
            <v>DDEMSE1996</v>
          </cell>
          <cell r="B359">
            <v>29221</v>
          </cell>
          <cell r="C359">
            <v>0</v>
          </cell>
        </row>
        <row r="360">
          <cell r="A360" t="str">
            <v>DDEMSE1997</v>
          </cell>
          <cell r="B360" t="str">
            <v>1.00</v>
          </cell>
          <cell r="C360">
            <v>0</v>
          </cell>
        </row>
        <row r="361">
          <cell r="A361" t="str">
            <v>DDEMSE1998</v>
          </cell>
          <cell r="B361">
            <v>32933</v>
          </cell>
          <cell r="C361">
            <v>0</v>
          </cell>
        </row>
        <row r="362">
          <cell r="A362" t="str">
            <v>DDEMSE1999</v>
          </cell>
          <cell r="B362">
            <v>32933</v>
          </cell>
          <cell r="C362">
            <v>0</v>
          </cell>
        </row>
        <row r="363">
          <cell r="A363" t="str">
            <v>DDEMSE2000</v>
          </cell>
          <cell r="B363">
            <v>11018</v>
          </cell>
          <cell r="C363">
            <v>0</v>
          </cell>
        </row>
        <row r="364">
          <cell r="A364" t="str">
            <v>DDEMSE2001</v>
          </cell>
          <cell r="B364" t="str">
            <v>0.30</v>
          </cell>
          <cell r="C364">
            <v>0</v>
          </cell>
        </row>
        <row r="365">
          <cell r="A365" t="str">
            <v>DDEMSE2002</v>
          </cell>
          <cell r="B365" t="str">
            <v>0.90</v>
          </cell>
          <cell r="C365">
            <v>0</v>
          </cell>
        </row>
        <row r="366">
          <cell r="A366" t="str">
            <v>DDEMSE2003</v>
          </cell>
          <cell r="B366">
            <v>10959</v>
          </cell>
          <cell r="C366">
            <v>0</v>
          </cell>
        </row>
        <row r="367">
          <cell r="A367" t="str">
            <v>DDEMSE2004</v>
          </cell>
          <cell r="B367">
            <v>32874</v>
          </cell>
          <cell r="C367">
            <v>0</v>
          </cell>
        </row>
        <row r="368">
          <cell r="A368" t="str">
            <v>DDEMSE2005</v>
          </cell>
          <cell r="B368" t="str">
            <v>3.00</v>
          </cell>
          <cell r="C368">
            <v>0</v>
          </cell>
        </row>
        <row r="369">
          <cell r="A369" t="str">
            <v>DDEMSE2006</v>
          </cell>
          <cell r="B369" t="str">
            <v>3.70*</v>
          </cell>
          <cell r="C369">
            <v>1</v>
          </cell>
        </row>
        <row r="370">
          <cell r="A370" t="str">
            <v>DDEMSE2007</v>
          </cell>
          <cell r="B370" t="str">
            <v>3.60*</v>
          </cell>
          <cell r="C370">
            <v>1</v>
          </cell>
        </row>
        <row r="371">
          <cell r="A371" t="str">
            <v>DDEMSE2008</v>
          </cell>
          <cell r="B371" t="str">
            <v>3.00*</v>
          </cell>
          <cell r="C371">
            <v>1</v>
          </cell>
        </row>
        <row r="372">
          <cell r="A372" t="str">
            <v>DDEMSP1996</v>
          </cell>
          <cell r="B372" t="str">
            <v>2.00</v>
          </cell>
          <cell r="C372">
            <v>0</v>
          </cell>
        </row>
        <row r="373">
          <cell r="A373" t="str">
            <v>DDEMSP1997</v>
          </cell>
          <cell r="B373">
            <v>18323</v>
          </cell>
          <cell r="C373">
            <v>0</v>
          </cell>
        </row>
        <row r="374">
          <cell r="A374" t="str">
            <v>DDEMSP1998</v>
          </cell>
          <cell r="B374">
            <v>18384</v>
          </cell>
          <cell r="C374">
            <v>0</v>
          </cell>
        </row>
        <row r="375">
          <cell r="A375" t="str">
            <v>DDEMSP1999</v>
          </cell>
          <cell r="B375">
            <v>11110</v>
          </cell>
          <cell r="C375">
            <v>0</v>
          </cell>
        </row>
        <row r="376">
          <cell r="A376" t="str">
            <v>DDEMSP2000</v>
          </cell>
          <cell r="B376">
            <v>14732</v>
          </cell>
          <cell r="C376">
            <v>0</v>
          </cell>
        </row>
        <row r="377">
          <cell r="A377" t="str">
            <v>DDEMSP2001</v>
          </cell>
          <cell r="B377">
            <v>25628</v>
          </cell>
          <cell r="C377">
            <v>0</v>
          </cell>
        </row>
        <row r="378">
          <cell r="A378" t="str">
            <v>DDEMSP2002</v>
          </cell>
          <cell r="B378">
            <v>11018</v>
          </cell>
          <cell r="C378">
            <v>0</v>
          </cell>
        </row>
        <row r="379">
          <cell r="A379" t="str">
            <v>DDEMSP2003</v>
          </cell>
          <cell r="B379">
            <v>25628</v>
          </cell>
          <cell r="C379">
            <v>0</v>
          </cell>
        </row>
        <row r="380">
          <cell r="A380" t="str">
            <v>DDEMSP2004</v>
          </cell>
          <cell r="B380">
            <v>29312</v>
          </cell>
          <cell r="C380">
            <v>0</v>
          </cell>
        </row>
        <row r="381">
          <cell r="A381" t="str">
            <v>DDEMSP2005</v>
          </cell>
          <cell r="B381" t="str">
            <v>5.10*</v>
          </cell>
          <cell r="C381">
            <v>1</v>
          </cell>
        </row>
        <row r="382">
          <cell r="A382" t="str">
            <v>DDEMSP2006</v>
          </cell>
          <cell r="B382" t="str">
            <v>4.50*</v>
          </cell>
          <cell r="C382">
            <v>1</v>
          </cell>
        </row>
        <row r="383">
          <cell r="A383" t="str">
            <v>DDEMSP2007</v>
          </cell>
          <cell r="B383" t="str">
            <v>4.60*</v>
          </cell>
          <cell r="C383">
            <v>1</v>
          </cell>
        </row>
        <row r="384">
          <cell r="A384" t="str">
            <v>DDEMSP2008</v>
          </cell>
          <cell r="B384" t="str">
            <v>4.30*</v>
          </cell>
          <cell r="C384">
            <v>1</v>
          </cell>
        </row>
        <row r="385">
          <cell r="A385" t="str">
            <v>DDEMUK1996</v>
          </cell>
          <cell r="B385">
            <v>18323</v>
          </cell>
          <cell r="C385">
            <v>0</v>
          </cell>
        </row>
        <row r="386">
          <cell r="A386" t="str">
            <v>DDEMUK1997</v>
          </cell>
          <cell r="B386">
            <v>25628</v>
          </cell>
          <cell r="C386">
            <v>0</v>
          </cell>
        </row>
        <row r="387">
          <cell r="A387" t="str">
            <v>DDEMUK1998</v>
          </cell>
          <cell r="B387">
            <v>14671</v>
          </cell>
          <cell r="C387">
            <v>0</v>
          </cell>
        </row>
        <row r="388">
          <cell r="A388" t="str">
            <v>DDEMUK1999</v>
          </cell>
          <cell r="B388" t="str">
            <v>1.90*</v>
          </cell>
          <cell r="C388">
            <v>1</v>
          </cell>
        </row>
        <row r="389">
          <cell r="A389" t="str">
            <v>DDEMUK2000</v>
          </cell>
          <cell r="B389" t="str">
            <v>1.60*</v>
          </cell>
          <cell r="C389">
            <v>1</v>
          </cell>
        </row>
        <row r="390">
          <cell r="A390" t="str">
            <v>DDEMUK2001</v>
          </cell>
          <cell r="B390" t="str">
            <v>2.60*</v>
          </cell>
          <cell r="C390">
            <v>1</v>
          </cell>
        </row>
        <row r="391">
          <cell r="A391" t="str">
            <v>DDEMUS1996</v>
          </cell>
          <cell r="B391">
            <v>25628</v>
          </cell>
          <cell r="C391">
            <v>0</v>
          </cell>
        </row>
        <row r="392">
          <cell r="A392" t="str">
            <v>DDEMUS1997</v>
          </cell>
          <cell r="B392">
            <v>43922</v>
          </cell>
          <cell r="C392">
            <v>0</v>
          </cell>
        </row>
        <row r="393">
          <cell r="A393" t="str">
            <v>DDEMUS1998</v>
          </cell>
          <cell r="B393">
            <v>43952</v>
          </cell>
          <cell r="C393">
            <v>0</v>
          </cell>
        </row>
        <row r="394">
          <cell r="A394" t="str">
            <v>DDEMUS1999</v>
          </cell>
          <cell r="B394">
            <v>14732</v>
          </cell>
          <cell r="C394">
            <v>0</v>
          </cell>
        </row>
        <row r="395">
          <cell r="A395" t="str">
            <v>DDEMUS2000</v>
          </cell>
          <cell r="B395">
            <v>18354</v>
          </cell>
          <cell r="C395">
            <v>0</v>
          </cell>
        </row>
        <row r="396">
          <cell r="A396" t="str">
            <v>DDEMUS2001</v>
          </cell>
          <cell r="B396">
            <v>29221</v>
          </cell>
          <cell r="C396">
            <v>0</v>
          </cell>
        </row>
        <row r="397">
          <cell r="A397" t="str">
            <v>DDEMUS2002</v>
          </cell>
          <cell r="B397">
            <v>29221</v>
          </cell>
          <cell r="C397">
            <v>0</v>
          </cell>
        </row>
        <row r="398">
          <cell r="A398" t="str">
            <v>DDEMUS2003</v>
          </cell>
          <cell r="B398">
            <v>29252</v>
          </cell>
          <cell r="C398">
            <v>0</v>
          </cell>
        </row>
        <row r="399">
          <cell r="A399" t="str">
            <v>DDEMUS2004</v>
          </cell>
          <cell r="B399" t="str">
            <v>4.00</v>
          </cell>
          <cell r="C399">
            <v>0</v>
          </cell>
        </row>
        <row r="400">
          <cell r="A400" t="str">
            <v>DDEMUS2005</v>
          </cell>
          <cell r="B400">
            <v>21976</v>
          </cell>
          <cell r="C400">
            <v>0</v>
          </cell>
        </row>
        <row r="401">
          <cell r="A401" t="str">
            <v>DDEMUS2006</v>
          </cell>
          <cell r="B401" t="str">
            <v>3.00*</v>
          </cell>
          <cell r="C401">
            <v>1</v>
          </cell>
        </row>
        <row r="402">
          <cell r="A402" t="str">
            <v>DDEMUS2007</v>
          </cell>
          <cell r="B402" t="str">
            <v>2.10*</v>
          </cell>
          <cell r="C402">
            <v>1</v>
          </cell>
        </row>
        <row r="403">
          <cell r="A403" t="str">
            <v>DDEMUS2008</v>
          </cell>
          <cell r="B403" t="str">
            <v>2.40*</v>
          </cell>
          <cell r="C403">
            <v>1</v>
          </cell>
        </row>
        <row r="404">
          <cell r="A404" t="str">
            <v>EURXDK1998</v>
          </cell>
          <cell r="B404">
            <v>16254</v>
          </cell>
          <cell r="C404">
            <v>0</v>
          </cell>
        </row>
        <row r="405">
          <cell r="A405" t="str">
            <v>EURXDK1999</v>
          </cell>
          <cell r="B405">
            <v>15888</v>
          </cell>
          <cell r="C405">
            <v>0</v>
          </cell>
        </row>
        <row r="406">
          <cell r="A406" t="str">
            <v>EURXDK2000</v>
          </cell>
          <cell r="B406">
            <v>15888</v>
          </cell>
          <cell r="C406">
            <v>0</v>
          </cell>
        </row>
        <row r="407">
          <cell r="A407" t="str">
            <v>EURXDK2001</v>
          </cell>
          <cell r="B407">
            <v>16984</v>
          </cell>
          <cell r="C407">
            <v>0</v>
          </cell>
        </row>
        <row r="408">
          <cell r="A408" t="str">
            <v>EURXDK2002</v>
          </cell>
          <cell r="B408" t="str">
            <v>7.44*</v>
          </cell>
          <cell r="C408">
            <v>1</v>
          </cell>
        </row>
        <row r="409">
          <cell r="A409" t="str">
            <v>EURXDK2003</v>
          </cell>
          <cell r="B409" t="str">
            <v>7.44*</v>
          </cell>
          <cell r="C409">
            <v>1</v>
          </cell>
        </row>
        <row r="410">
          <cell r="A410" t="str">
            <v>EURXDK2004</v>
          </cell>
          <cell r="B410" t="str">
            <v>7.44*</v>
          </cell>
          <cell r="C410">
            <v>1</v>
          </cell>
        </row>
        <row r="411">
          <cell r="A411" t="str">
            <v>EURXDK2005</v>
          </cell>
          <cell r="B411" t="str">
            <v>7.45*</v>
          </cell>
          <cell r="C411">
            <v>1</v>
          </cell>
        </row>
        <row r="412">
          <cell r="A412" t="str">
            <v>EURXDK2006</v>
          </cell>
          <cell r="B412" t="str">
            <v>7.46*</v>
          </cell>
          <cell r="C412">
            <v>1</v>
          </cell>
        </row>
        <row r="413">
          <cell r="A413" t="str">
            <v>EURXDK2007</v>
          </cell>
          <cell r="B413" t="str">
            <v>7.45*</v>
          </cell>
          <cell r="C413">
            <v>1</v>
          </cell>
        </row>
        <row r="414">
          <cell r="A414" t="str">
            <v>EURXDK2008</v>
          </cell>
          <cell r="B414" t="str">
            <v>7.45*</v>
          </cell>
          <cell r="C414">
            <v>1</v>
          </cell>
        </row>
        <row r="415">
          <cell r="A415" t="str">
            <v>EURXNO1998</v>
          </cell>
          <cell r="B415">
            <v>34516</v>
          </cell>
          <cell r="C415">
            <v>0</v>
          </cell>
        </row>
        <row r="416">
          <cell r="A416" t="str">
            <v>EURXNO1999</v>
          </cell>
          <cell r="B416">
            <v>23559</v>
          </cell>
          <cell r="C416">
            <v>0</v>
          </cell>
        </row>
        <row r="417">
          <cell r="A417" t="str">
            <v>EURXNO2000</v>
          </cell>
          <cell r="B417">
            <v>12236</v>
          </cell>
          <cell r="C417">
            <v>0</v>
          </cell>
        </row>
        <row r="418">
          <cell r="A418" t="str">
            <v>EURXNO2001</v>
          </cell>
          <cell r="B418">
            <v>15189</v>
          </cell>
          <cell r="C418">
            <v>0</v>
          </cell>
        </row>
        <row r="419">
          <cell r="A419" t="str">
            <v>EURXNO2002</v>
          </cell>
          <cell r="B419" t="str">
            <v>7.25*</v>
          </cell>
          <cell r="C419">
            <v>1</v>
          </cell>
        </row>
        <row r="420">
          <cell r="A420" t="str">
            <v>EURXNO2003</v>
          </cell>
          <cell r="B420" t="str">
            <v>8.25*</v>
          </cell>
          <cell r="C420">
            <v>1</v>
          </cell>
        </row>
        <row r="421">
          <cell r="A421" t="str">
            <v>EURXNO2004</v>
          </cell>
          <cell r="B421" t="str">
            <v>8.25*</v>
          </cell>
          <cell r="C421">
            <v>1</v>
          </cell>
        </row>
        <row r="422">
          <cell r="A422" t="str">
            <v>EURXNO2005</v>
          </cell>
          <cell r="B422" t="str">
            <v>8.00*</v>
          </cell>
          <cell r="C422">
            <v>1</v>
          </cell>
        </row>
        <row r="423">
          <cell r="A423" t="str">
            <v>EURXNO2006</v>
          </cell>
          <cell r="B423" t="str">
            <v>8.00*</v>
          </cell>
          <cell r="C423">
            <v>1</v>
          </cell>
        </row>
        <row r="424">
          <cell r="A424" t="str">
            <v>EURXNO2007</v>
          </cell>
          <cell r="B424" t="str">
            <v>7.90*</v>
          </cell>
          <cell r="C424">
            <v>1</v>
          </cell>
        </row>
        <row r="425">
          <cell r="A425" t="str">
            <v>EURXNO2008</v>
          </cell>
          <cell r="B425" t="str">
            <v>8.10*</v>
          </cell>
          <cell r="C425">
            <v>1</v>
          </cell>
        </row>
        <row r="426">
          <cell r="A426" t="str">
            <v>EURXSE1998</v>
          </cell>
          <cell r="B426">
            <v>17777</v>
          </cell>
          <cell r="C426">
            <v>0</v>
          </cell>
        </row>
        <row r="427">
          <cell r="A427" t="str">
            <v>EURXSE1999</v>
          </cell>
          <cell r="B427">
            <v>38785</v>
          </cell>
          <cell r="C427">
            <v>0</v>
          </cell>
        </row>
        <row r="428">
          <cell r="A428" t="str">
            <v>EURXSE2000</v>
          </cell>
          <cell r="B428">
            <v>38938</v>
          </cell>
          <cell r="C428">
            <v>0</v>
          </cell>
        </row>
        <row r="429">
          <cell r="A429" t="str">
            <v>EURXSE2001</v>
          </cell>
          <cell r="B429">
            <v>44440</v>
          </cell>
          <cell r="C429">
            <v>0</v>
          </cell>
        </row>
        <row r="430">
          <cell r="A430" t="str">
            <v>EURXSE2002</v>
          </cell>
          <cell r="B430" t="str">
            <v>9.00*</v>
          </cell>
          <cell r="C430">
            <v>1</v>
          </cell>
        </row>
        <row r="431">
          <cell r="A431" t="str">
            <v>EURXSE2003</v>
          </cell>
          <cell r="B431" t="str">
            <v>9.00*</v>
          </cell>
          <cell r="C431">
            <v>1</v>
          </cell>
        </row>
        <row r="432">
          <cell r="A432" t="str">
            <v>EURXSE2004</v>
          </cell>
          <cell r="B432" t="str">
            <v>8.90*</v>
          </cell>
          <cell r="C432">
            <v>1</v>
          </cell>
        </row>
        <row r="433">
          <cell r="A433" t="str">
            <v>EURXSE2005</v>
          </cell>
          <cell r="B433" t="str">
            <v>9.25*</v>
          </cell>
          <cell r="C433">
            <v>1</v>
          </cell>
        </row>
        <row r="434">
          <cell r="A434" t="str">
            <v>EURXSE2006</v>
          </cell>
          <cell r="B434" t="str">
            <v>9.15*</v>
          </cell>
          <cell r="C434">
            <v>1</v>
          </cell>
        </row>
        <row r="435">
          <cell r="A435" t="str">
            <v>EURXSE2007</v>
          </cell>
          <cell r="B435" t="str">
            <v>8.80*</v>
          </cell>
          <cell r="C435">
            <v>1</v>
          </cell>
        </row>
        <row r="436">
          <cell r="A436" t="str">
            <v>EURXSE2008</v>
          </cell>
          <cell r="B436" t="str">
            <v>8.60*</v>
          </cell>
          <cell r="C436">
            <v>1</v>
          </cell>
        </row>
        <row r="437">
          <cell r="A437" t="str">
            <v>EXPODE1996</v>
          </cell>
          <cell r="B437">
            <v>11079</v>
          </cell>
          <cell r="C437">
            <v>0</v>
          </cell>
        </row>
        <row r="438">
          <cell r="A438" t="str">
            <v>EXPODE1997</v>
          </cell>
          <cell r="B438">
            <v>14916</v>
          </cell>
          <cell r="C438">
            <v>0</v>
          </cell>
        </row>
        <row r="439">
          <cell r="A439" t="str">
            <v>EXPODE1998</v>
          </cell>
          <cell r="B439">
            <v>22098</v>
          </cell>
          <cell r="C439">
            <v>0</v>
          </cell>
        </row>
        <row r="440">
          <cell r="A440" t="str">
            <v>EXPODE1999</v>
          </cell>
          <cell r="B440">
            <v>22037</v>
          </cell>
          <cell r="C440">
            <v>0</v>
          </cell>
        </row>
        <row r="441">
          <cell r="A441" t="str">
            <v>EXPODE2000</v>
          </cell>
          <cell r="B441" t="str">
            <v>14.20</v>
          </cell>
          <cell r="C441">
            <v>0</v>
          </cell>
        </row>
        <row r="442">
          <cell r="A442" t="str">
            <v>EXPODE2001</v>
          </cell>
          <cell r="B442" t="str">
            <v>7.00</v>
          </cell>
          <cell r="C442">
            <v>0</v>
          </cell>
        </row>
        <row r="443">
          <cell r="A443" t="str">
            <v>EXPODE2002</v>
          </cell>
          <cell r="B443">
            <v>11049</v>
          </cell>
          <cell r="C443">
            <v>0</v>
          </cell>
        </row>
        <row r="444">
          <cell r="A444" t="str">
            <v>EXPODE2003</v>
          </cell>
          <cell r="B444">
            <v>10990</v>
          </cell>
          <cell r="C444">
            <v>0</v>
          </cell>
        </row>
        <row r="445">
          <cell r="A445" t="str">
            <v>EXPODE2004</v>
          </cell>
          <cell r="B445">
            <v>11171</v>
          </cell>
          <cell r="C445">
            <v>0</v>
          </cell>
        </row>
        <row r="446">
          <cell r="A446" t="str">
            <v>EXPODE2005</v>
          </cell>
          <cell r="B446" t="str">
            <v>6.70*</v>
          </cell>
          <cell r="C446">
            <v>1</v>
          </cell>
        </row>
        <row r="447">
          <cell r="A447" t="str">
            <v>EXPODE2006</v>
          </cell>
          <cell r="B447" t="str">
            <v>7.20*</v>
          </cell>
          <cell r="C447">
            <v>1</v>
          </cell>
        </row>
        <row r="448">
          <cell r="A448" t="str">
            <v>EXPODE2007</v>
          </cell>
          <cell r="B448" t="str">
            <v>5.40*</v>
          </cell>
          <cell r="C448">
            <v>1</v>
          </cell>
        </row>
        <row r="449">
          <cell r="A449" t="str">
            <v>EXPODE2008</v>
          </cell>
          <cell r="B449" t="str">
            <v>5.10*</v>
          </cell>
          <cell r="C449">
            <v>1</v>
          </cell>
        </row>
        <row r="450">
          <cell r="A450" t="str">
            <v>EXPODK1996</v>
          </cell>
          <cell r="B450">
            <v>11049</v>
          </cell>
          <cell r="C450">
            <v>0</v>
          </cell>
        </row>
        <row r="451">
          <cell r="A451" t="str">
            <v>EXPODK1997</v>
          </cell>
          <cell r="B451">
            <v>38994</v>
          </cell>
          <cell r="C451">
            <v>0</v>
          </cell>
        </row>
        <row r="452">
          <cell r="A452" t="str">
            <v>EXPODK1998</v>
          </cell>
          <cell r="B452">
            <v>11049</v>
          </cell>
          <cell r="C452">
            <v>0</v>
          </cell>
        </row>
        <row r="453">
          <cell r="A453" t="str">
            <v>EXPODK1999</v>
          </cell>
          <cell r="B453">
            <v>11293</v>
          </cell>
          <cell r="C453">
            <v>0</v>
          </cell>
        </row>
        <row r="454">
          <cell r="A454" t="str">
            <v>EXPODK2000</v>
          </cell>
          <cell r="B454">
            <v>22251</v>
          </cell>
          <cell r="C454">
            <v>0</v>
          </cell>
        </row>
        <row r="455">
          <cell r="A455" t="str">
            <v>EXPODK2001</v>
          </cell>
          <cell r="B455">
            <v>18323</v>
          </cell>
          <cell r="C455">
            <v>0</v>
          </cell>
        </row>
        <row r="456">
          <cell r="A456" t="str">
            <v>EXPODK2002</v>
          </cell>
          <cell r="B456">
            <v>22007</v>
          </cell>
          <cell r="C456">
            <v>0</v>
          </cell>
        </row>
        <row r="457">
          <cell r="A457" t="str">
            <v>EXPODK2003</v>
          </cell>
          <cell r="B457" t="str">
            <v>-1.10</v>
          </cell>
          <cell r="C457">
            <v>0</v>
          </cell>
        </row>
        <row r="458">
          <cell r="A458" t="str">
            <v>EXPODK2004</v>
          </cell>
          <cell r="B458">
            <v>21947</v>
          </cell>
          <cell r="C458">
            <v>0</v>
          </cell>
        </row>
        <row r="459">
          <cell r="A459" t="str">
            <v>EXPODK2005</v>
          </cell>
          <cell r="B459">
            <v>11202</v>
          </cell>
          <cell r="C459">
            <v>0</v>
          </cell>
        </row>
        <row r="460">
          <cell r="A460" t="str">
            <v>EXPODK2006</v>
          </cell>
          <cell r="B460" t="str">
            <v>11.90*</v>
          </cell>
          <cell r="C460">
            <v>1</v>
          </cell>
        </row>
        <row r="461">
          <cell r="A461" t="str">
            <v>EXPODK2007</v>
          </cell>
          <cell r="B461" t="str">
            <v>6.90*</v>
          </cell>
          <cell r="C461">
            <v>1</v>
          </cell>
        </row>
        <row r="462">
          <cell r="A462" t="str">
            <v>EXPODK2008</v>
          </cell>
          <cell r="B462" t="str">
            <v>5.20*</v>
          </cell>
          <cell r="C462">
            <v>1</v>
          </cell>
        </row>
        <row r="463">
          <cell r="A463" t="str">
            <v>EXPOEU111996</v>
          </cell>
          <cell r="B463">
            <v>18354</v>
          </cell>
          <cell r="C463">
            <v>0</v>
          </cell>
        </row>
        <row r="464">
          <cell r="A464" t="str">
            <v>EXPOEU111997</v>
          </cell>
          <cell r="B464">
            <v>14885</v>
          </cell>
          <cell r="C464">
            <v>0</v>
          </cell>
        </row>
        <row r="465">
          <cell r="A465" t="str">
            <v>EXPOEU111998</v>
          </cell>
          <cell r="B465">
            <v>25750</v>
          </cell>
          <cell r="C465">
            <v>0</v>
          </cell>
        </row>
        <row r="466">
          <cell r="A466" t="str">
            <v>EXPOEU111999</v>
          </cell>
          <cell r="B466">
            <v>18384</v>
          </cell>
          <cell r="C466">
            <v>0</v>
          </cell>
        </row>
        <row r="467">
          <cell r="A467" t="str">
            <v>EXPOEU112000</v>
          </cell>
          <cell r="B467">
            <v>22251</v>
          </cell>
          <cell r="C467">
            <v>0</v>
          </cell>
        </row>
        <row r="468">
          <cell r="A468" t="str">
            <v>EXPOEU112001</v>
          </cell>
          <cell r="B468">
            <v>32933</v>
          </cell>
          <cell r="C468">
            <v>0</v>
          </cell>
        </row>
        <row r="469">
          <cell r="A469" t="str">
            <v>EXPOEU112002</v>
          </cell>
          <cell r="B469">
            <v>21916</v>
          </cell>
          <cell r="C469">
            <v>0</v>
          </cell>
        </row>
        <row r="470">
          <cell r="A470" t="str">
            <v>EXPOEU112003</v>
          </cell>
          <cell r="B470">
            <v>38991</v>
          </cell>
          <cell r="C470">
            <v>0</v>
          </cell>
        </row>
        <row r="471">
          <cell r="A471" t="str">
            <v>EXPOEU112004</v>
          </cell>
          <cell r="B471">
            <v>11110</v>
          </cell>
          <cell r="C471">
            <v>0</v>
          </cell>
        </row>
        <row r="472">
          <cell r="A472" t="str">
            <v>EXPOEU112005</v>
          </cell>
          <cell r="B472">
            <v>18354</v>
          </cell>
          <cell r="C472">
            <v>0</v>
          </cell>
        </row>
        <row r="473">
          <cell r="A473" t="str">
            <v>EXPOEU112006</v>
          </cell>
          <cell r="B473" t="str">
            <v>8.10*</v>
          </cell>
          <cell r="C473">
            <v>1</v>
          </cell>
        </row>
        <row r="474">
          <cell r="A474" t="str">
            <v>EXPOEU112007</v>
          </cell>
          <cell r="B474" t="str">
            <v>3.60*</v>
          </cell>
          <cell r="C474">
            <v>1</v>
          </cell>
        </row>
        <row r="475">
          <cell r="A475" t="str">
            <v>EXPOEU112008</v>
          </cell>
          <cell r="B475" t="str">
            <v>5.30*</v>
          </cell>
          <cell r="C475">
            <v>1</v>
          </cell>
        </row>
        <row r="476">
          <cell r="A476" t="str">
            <v>EXPOFI1996</v>
          </cell>
          <cell r="B476">
            <v>25689</v>
          </cell>
          <cell r="C476">
            <v>0</v>
          </cell>
        </row>
        <row r="477">
          <cell r="A477" t="str">
            <v>EXPOFI1997</v>
          </cell>
          <cell r="B477" t="str">
            <v>13.80</v>
          </cell>
          <cell r="C477">
            <v>0</v>
          </cell>
        </row>
        <row r="478">
          <cell r="A478" t="str">
            <v>EXPOFI1998</v>
          </cell>
          <cell r="B478">
            <v>22160</v>
          </cell>
          <cell r="C478">
            <v>0</v>
          </cell>
        </row>
        <row r="479">
          <cell r="A479" t="str">
            <v>EXPOFI1999</v>
          </cell>
          <cell r="B479">
            <v>11263</v>
          </cell>
          <cell r="C479">
            <v>0</v>
          </cell>
        </row>
        <row r="480">
          <cell r="A480" t="str">
            <v>EXPOFI2000</v>
          </cell>
          <cell r="B480" t="str">
            <v>16.60</v>
          </cell>
          <cell r="C480">
            <v>0</v>
          </cell>
        </row>
        <row r="481">
          <cell r="A481" t="str">
            <v>EXPOFI2001</v>
          </cell>
          <cell r="B481">
            <v>25600</v>
          </cell>
          <cell r="C481">
            <v>0</v>
          </cell>
        </row>
        <row r="482">
          <cell r="A482" t="str">
            <v>EXPOFI2002</v>
          </cell>
          <cell r="B482">
            <v>32905</v>
          </cell>
          <cell r="C482">
            <v>0</v>
          </cell>
        </row>
        <row r="483">
          <cell r="A483" t="str">
            <v>EXPOFI2003</v>
          </cell>
          <cell r="B483" t="str">
            <v>-1.70</v>
          </cell>
          <cell r="C483">
            <v>0</v>
          </cell>
        </row>
        <row r="484">
          <cell r="A484" t="str">
            <v>EXPOFI2004</v>
          </cell>
          <cell r="B484">
            <v>29403</v>
          </cell>
          <cell r="C484">
            <v>0</v>
          </cell>
        </row>
        <row r="485">
          <cell r="A485" t="str">
            <v>EXPOFI2005</v>
          </cell>
          <cell r="B485">
            <v>11140</v>
          </cell>
          <cell r="C485">
            <v>0</v>
          </cell>
        </row>
        <row r="486">
          <cell r="A486" t="str">
            <v>EXPOFI2006</v>
          </cell>
          <cell r="B486" t="str">
            <v>10.90*</v>
          </cell>
          <cell r="C486">
            <v>1</v>
          </cell>
        </row>
        <row r="487">
          <cell r="A487" t="str">
            <v>EXPOFI2007</v>
          </cell>
          <cell r="B487" t="str">
            <v>4.70*</v>
          </cell>
          <cell r="C487">
            <v>1</v>
          </cell>
        </row>
        <row r="488">
          <cell r="A488" t="str">
            <v>EXPOFI2008</v>
          </cell>
          <cell r="B488" t="str">
            <v>5.60*</v>
          </cell>
          <cell r="C488">
            <v>1</v>
          </cell>
        </row>
        <row r="489">
          <cell r="A489" t="str">
            <v>EXPOFR1996</v>
          </cell>
          <cell r="B489">
            <v>11018</v>
          </cell>
          <cell r="C489">
            <v>0</v>
          </cell>
        </row>
        <row r="490">
          <cell r="A490" t="str">
            <v>EXPOFR1997</v>
          </cell>
          <cell r="B490" t="str">
            <v>12.00</v>
          </cell>
          <cell r="C490">
            <v>0</v>
          </cell>
        </row>
        <row r="491">
          <cell r="A491" t="str">
            <v>EXPOFR1998</v>
          </cell>
          <cell r="B491">
            <v>22098</v>
          </cell>
          <cell r="C491">
            <v>0</v>
          </cell>
        </row>
        <row r="492">
          <cell r="A492" t="str">
            <v>EXPOFR1999</v>
          </cell>
          <cell r="B492">
            <v>32933</v>
          </cell>
          <cell r="C492">
            <v>0</v>
          </cell>
        </row>
        <row r="493">
          <cell r="A493" t="str">
            <v>EXPOFR2000</v>
          </cell>
          <cell r="B493" t="str">
            <v>13.80</v>
          </cell>
          <cell r="C493">
            <v>0</v>
          </cell>
        </row>
        <row r="494">
          <cell r="A494" t="str">
            <v>EXPOFR2001</v>
          </cell>
          <cell r="B494">
            <v>29252</v>
          </cell>
          <cell r="C494">
            <v>0</v>
          </cell>
        </row>
        <row r="495">
          <cell r="A495" t="str">
            <v>EXPOFR2002</v>
          </cell>
          <cell r="B495">
            <v>18264</v>
          </cell>
          <cell r="C495">
            <v>0</v>
          </cell>
        </row>
        <row r="496">
          <cell r="A496" t="str">
            <v>EXPOFR2003</v>
          </cell>
          <cell r="B496" t="str">
            <v>-1.70</v>
          </cell>
          <cell r="C496">
            <v>0</v>
          </cell>
        </row>
        <row r="497">
          <cell r="A497" t="str">
            <v>EXPOFR2004</v>
          </cell>
          <cell r="B497">
            <v>38992</v>
          </cell>
          <cell r="C497">
            <v>0</v>
          </cell>
        </row>
        <row r="498">
          <cell r="A498" t="str">
            <v>EXPOFR2005</v>
          </cell>
          <cell r="B498" t="str">
            <v>3.40*</v>
          </cell>
          <cell r="C498">
            <v>1</v>
          </cell>
        </row>
        <row r="499">
          <cell r="A499" t="str">
            <v>EXPOFR2006</v>
          </cell>
          <cell r="B499" t="str">
            <v>6.30*</v>
          </cell>
          <cell r="C499">
            <v>1</v>
          </cell>
        </row>
        <row r="500">
          <cell r="A500" t="str">
            <v>EXPOFR2007</v>
          </cell>
          <cell r="B500" t="str">
            <v>4.40*</v>
          </cell>
          <cell r="C500">
            <v>1</v>
          </cell>
        </row>
        <row r="501">
          <cell r="A501" t="str">
            <v>EXPOFR2008</v>
          </cell>
          <cell r="B501" t="str">
            <v>4.90*</v>
          </cell>
          <cell r="C501">
            <v>1</v>
          </cell>
        </row>
        <row r="502">
          <cell r="A502" t="str">
            <v>EXPOIT1996</v>
          </cell>
          <cell r="B502" t="str">
            <v>0.70</v>
          </cell>
          <cell r="C502">
            <v>0</v>
          </cell>
        </row>
        <row r="503">
          <cell r="A503" t="str">
            <v>EXPOIT1997</v>
          </cell>
          <cell r="B503">
            <v>14763</v>
          </cell>
          <cell r="C503">
            <v>0</v>
          </cell>
        </row>
        <row r="504">
          <cell r="A504" t="str">
            <v>EXPOIT1998</v>
          </cell>
          <cell r="B504">
            <v>21976</v>
          </cell>
          <cell r="C504">
            <v>0</v>
          </cell>
        </row>
        <row r="505">
          <cell r="A505" t="str">
            <v>EXPOIT1999</v>
          </cell>
          <cell r="B505" t="str">
            <v>0.20</v>
          </cell>
          <cell r="C505">
            <v>0</v>
          </cell>
        </row>
        <row r="506">
          <cell r="A506" t="str">
            <v>EXPOIT2000</v>
          </cell>
          <cell r="B506">
            <v>25812</v>
          </cell>
          <cell r="C506">
            <v>0</v>
          </cell>
        </row>
        <row r="507">
          <cell r="A507" t="str">
            <v>EXPOIT2001</v>
          </cell>
          <cell r="B507">
            <v>25569</v>
          </cell>
          <cell r="C507">
            <v>0</v>
          </cell>
        </row>
        <row r="508">
          <cell r="A508" t="str">
            <v>EXPOIT2002</v>
          </cell>
          <cell r="B508" t="str">
            <v>-3.20</v>
          </cell>
          <cell r="C508">
            <v>0</v>
          </cell>
        </row>
        <row r="509">
          <cell r="A509" t="str">
            <v>EXPOIT2003</v>
          </cell>
          <cell r="B509" t="str">
            <v>-1.90</v>
          </cell>
          <cell r="C509">
            <v>0</v>
          </cell>
        </row>
        <row r="510">
          <cell r="A510" t="str">
            <v>EXPOIT2004</v>
          </cell>
          <cell r="B510">
            <v>43891</v>
          </cell>
          <cell r="C510">
            <v>0</v>
          </cell>
        </row>
        <row r="511">
          <cell r="A511" t="str">
            <v>EXPOIT2005</v>
          </cell>
          <cell r="B511" t="str">
            <v>0.50*</v>
          </cell>
          <cell r="C511">
            <v>1</v>
          </cell>
        </row>
        <row r="512">
          <cell r="A512" t="str">
            <v>EXPOIT2006</v>
          </cell>
          <cell r="B512" t="str">
            <v>5.60*</v>
          </cell>
          <cell r="C512">
            <v>1</v>
          </cell>
        </row>
        <row r="513">
          <cell r="A513" t="str">
            <v>EXPOIT2007</v>
          </cell>
          <cell r="B513" t="str">
            <v>3.20*</v>
          </cell>
          <cell r="C513">
            <v>1</v>
          </cell>
        </row>
        <row r="514">
          <cell r="A514" t="str">
            <v>EXPOIT2008</v>
          </cell>
          <cell r="B514" t="str">
            <v>4.40*</v>
          </cell>
          <cell r="C514">
            <v>1</v>
          </cell>
        </row>
        <row r="515">
          <cell r="A515" t="str">
            <v>EXPOJP1996</v>
          </cell>
          <cell r="B515">
            <v>14763</v>
          </cell>
          <cell r="C515">
            <v>0</v>
          </cell>
        </row>
        <row r="516">
          <cell r="A516" t="str">
            <v>EXPOJP1997</v>
          </cell>
          <cell r="B516">
            <v>18568</v>
          </cell>
          <cell r="C516">
            <v>0</v>
          </cell>
        </row>
        <row r="517">
          <cell r="A517" t="str">
            <v>EXPOJP1998</v>
          </cell>
          <cell r="B517" t="str">
            <v>-2.30</v>
          </cell>
          <cell r="C517">
            <v>0</v>
          </cell>
        </row>
        <row r="518">
          <cell r="A518" t="str">
            <v>EXPOJP1999</v>
          </cell>
          <cell r="B518">
            <v>18264</v>
          </cell>
          <cell r="C518">
            <v>0</v>
          </cell>
        </row>
        <row r="519">
          <cell r="A519" t="str">
            <v>EXPOJP2000</v>
          </cell>
          <cell r="B519">
            <v>11293</v>
          </cell>
          <cell r="C519">
            <v>0</v>
          </cell>
        </row>
        <row r="520">
          <cell r="A520" t="str">
            <v>EXPOJP2001</v>
          </cell>
          <cell r="B520" t="str">
            <v>-6.60</v>
          </cell>
          <cell r="C520">
            <v>0</v>
          </cell>
        </row>
        <row r="521">
          <cell r="A521" t="str">
            <v>EXPOJP2002</v>
          </cell>
          <cell r="B521">
            <v>25750</v>
          </cell>
          <cell r="C521">
            <v>0</v>
          </cell>
        </row>
        <row r="522">
          <cell r="A522" t="str">
            <v>EXPOJP2003</v>
          </cell>
          <cell r="B522" t="str">
            <v>9.00</v>
          </cell>
          <cell r="C522">
            <v>0</v>
          </cell>
        </row>
        <row r="523">
          <cell r="A523" t="str">
            <v>EXPOJP2004</v>
          </cell>
          <cell r="B523" t="str">
            <v>14.00</v>
          </cell>
          <cell r="C523">
            <v>0</v>
          </cell>
        </row>
        <row r="524">
          <cell r="A524" t="str">
            <v>EXPOJP2005</v>
          </cell>
          <cell r="B524">
            <v>33025</v>
          </cell>
          <cell r="C524">
            <v>0</v>
          </cell>
        </row>
        <row r="525">
          <cell r="A525" t="str">
            <v>EXPOJP2006</v>
          </cell>
          <cell r="B525" t="str">
            <v>9.50*</v>
          </cell>
          <cell r="C525">
            <v>1</v>
          </cell>
        </row>
        <row r="526">
          <cell r="A526" t="str">
            <v>EXPOJP2007</v>
          </cell>
          <cell r="B526" t="str">
            <v>4.60*</v>
          </cell>
          <cell r="C526">
            <v>1</v>
          </cell>
        </row>
        <row r="527">
          <cell r="A527" t="str">
            <v>EXPOJP2008</v>
          </cell>
          <cell r="B527" t="str">
            <v>5.10*</v>
          </cell>
          <cell r="C527">
            <v>1</v>
          </cell>
        </row>
        <row r="528">
          <cell r="A528" t="str">
            <v>EXPONO1996</v>
          </cell>
          <cell r="B528">
            <v>44105</v>
          </cell>
          <cell r="C528">
            <v>0</v>
          </cell>
        </row>
        <row r="529">
          <cell r="A529" t="str">
            <v>EXPONO1997</v>
          </cell>
          <cell r="B529">
            <v>25750</v>
          </cell>
          <cell r="C529">
            <v>0</v>
          </cell>
        </row>
        <row r="530">
          <cell r="A530" t="str">
            <v>EXPONO1998</v>
          </cell>
          <cell r="B530" t="str">
            <v>0.60</v>
          </cell>
          <cell r="C530">
            <v>0</v>
          </cell>
        </row>
        <row r="531">
          <cell r="A531" t="str">
            <v>EXPONO1999</v>
          </cell>
          <cell r="B531">
            <v>29252</v>
          </cell>
          <cell r="C531">
            <v>0</v>
          </cell>
        </row>
        <row r="532">
          <cell r="A532" t="str">
            <v>EXPONO2000</v>
          </cell>
          <cell r="B532" t="str">
            <v>4.00</v>
          </cell>
          <cell r="C532">
            <v>0</v>
          </cell>
        </row>
        <row r="533">
          <cell r="A533" t="str">
            <v>EXPONO2001</v>
          </cell>
          <cell r="B533" t="str">
            <v>5.00</v>
          </cell>
          <cell r="C533">
            <v>0</v>
          </cell>
        </row>
        <row r="534">
          <cell r="A534" t="str">
            <v>EXPONO2002</v>
          </cell>
          <cell r="B534" t="str">
            <v>-0.80</v>
          </cell>
          <cell r="C534">
            <v>0</v>
          </cell>
        </row>
        <row r="535">
          <cell r="A535" t="str">
            <v>EXPONO2003</v>
          </cell>
          <cell r="B535" t="str">
            <v>0.20</v>
          </cell>
          <cell r="C535">
            <v>0</v>
          </cell>
        </row>
        <row r="536">
          <cell r="A536" t="str">
            <v>EXPONO2004</v>
          </cell>
          <cell r="B536" t="str">
            <v>0.60</v>
          </cell>
          <cell r="C536">
            <v>0</v>
          </cell>
        </row>
        <row r="537">
          <cell r="A537" t="str">
            <v>EXPONO2005</v>
          </cell>
          <cell r="B537" t="str">
            <v>0.80</v>
          </cell>
          <cell r="C537">
            <v>0</v>
          </cell>
        </row>
        <row r="538">
          <cell r="A538" t="str">
            <v>EXPONO2006</v>
          </cell>
          <cell r="B538" t="str">
            <v>2.20*</v>
          </cell>
          <cell r="C538">
            <v>1</v>
          </cell>
        </row>
        <row r="539">
          <cell r="A539" t="str">
            <v>EXPONO2007</v>
          </cell>
          <cell r="B539" t="str">
            <v>3.10*</v>
          </cell>
          <cell r="C539">
            <v>1</v>
          </cell>
        </row>
        <row r="540">
          <cell r="A540" t="str">
            <v>EXPONO2008</v>
          </cell>
          <cell r="B540" t="str">
            <v>3.30*</v>
          </cell>
          <cell r="C540">
            <v>1</v>
          </cell>
        </row>
        <row r="541">
          <cell r="A541" t="str">
            <v>EXPOSE1996</v>
          </cell>
          <cell r="B541" t="str">
            <v>4.00</v>
          </cell>
          <cell r="C541">
            <v>0</v>
          </cell>
        </row>
        <row r="542">
          <cell r="A542" t="str">
            <v>EXPOSE1997</v>
          </cell>
          <cell r="B542" t="str">
            <v>13.30</v>
          </cell>
          <cell r="C542">
            <v>0</v>
          </cell>
        </row>
        <row r="543">
          <cell r="A543" t="str">
            <v>EXPOSE1998</v>
          </cell>
          <cell r="B543">
            <v>18476</v>
          </cell>
          <cell r="C543">
            <v>0</v>
          </cell>
        </row>
        <row r="544">
          <cell r="A544" t="str">
            <v>EXPOSE1999</v>
          </cell>
          <cell r="B544">
            <v>25750</v>
          </cell>
          <cell r="C544">
            <v>0</v>
          </cell>
        </row>
        <row r="545">
          <cell r="A545" t="str">
            <v>EXPOSE2000</v>
          </cell>
          <cell r="B545">
            <v>11263</v>
          </cell>
          <cell r="C545">
            <v>0</v>
          </cell>
        </row>
        <row r="546">
          <cell r="A546" t="str">
            <v>EXPOSE2001</v>
          </cell>
          <cell r="B546" t="str">
            <v>0.90</v>
          </cell>
          <cell r="C546">
            <v>0</v>
          </cell>
        </row>
        <row r="547">
          <cell r="A547" t="str">
            <v>EXPOSE2002</v>
          </cell>
          <cell r="B547" t="str">
            <v>0.90</v>
          </cell>
          <cell r="C547">
            <v>0</v>
          </cell>
        </row>
        <row r="548">
          <cell r="A548" t="str">
            <v>EXPOSE2003</v>
          </cell>
          <cell r="B548">
            <v>14702</v>
          </cell>
          <cell r="C548">
            <v>0</v>
          </cell>
        </row>
        <row r="549">
          <cell r="A549" t="str">
            <v>EXPOSE2004</v>
          </cell>
          <cell r="B549">
            <v>25842</v>
          </cell>
          <cell r="C549">
            <v>0</v>
          </cell>
        </row>
        <row r="550">
          <cell r="A550" t="str">
            <v>EXPOSE2005</v>
          </cell>
          <cell r="B550">
            <v>22068</v>
          </cell>
          <cell r="C550">
            <v>0</v>
          </cell>
        </row>
        <row r="551">
          <cell r="A551" t="str">
            <v>EXPOSE2006</v>
          </cell>
          <cell r="B551" t="str">
            <v>8.10*</v>
          </cell>
          <cell r="C551">
            <v>1</v>
          </cell>
        </row>
        <row r="552">
          <cell r="A552" t="str">
            <v>EXPOSE2007</v>
          </cell>
          <cell r="B552" t="str">
            <v>5.60*</v>
          </cell>
          <cell r="C552">
            <v>1</v>
          </cell>
        </row>
        <row r="553">
          <cell r="A553" t="str">
            <v>EXPOSE2008</v>
          </cell>
          <cell r="B553" t="str">
            <v>5.20*</v>
          </cell>
          <cell r="C553">
            <v>1</v>
          </cell>
        </row>
        <row r="554">
          <cell r="A554" t="str">
            <v>EXPOSP1996</v>
          </cell>
          <cell r="B554">
            <v>14885</v>
          </cell>
          <cell r="C554">
            <v>0</v>
          </cell>
        </row>
        <row r="555">
          <cell r="A555" t="str">
            <v>EXPOSP1997</v>
          </cell>
          <cell r="B555" t="str">
            <v>15.30</v>
          </cell>
          <cell r="C555">
            <v>0</v>
          </cell>
        </row>
        <row r="556">
          <cell r="A556" t="str">
            <v>EXPOSP1998</v>
          </cell>
          <cell r="B556">
            <v>18476</v>
          </cell>
          <cell r="C556">
            <v>0</v>
          </cell>
        </row>
        <row r="557">
          <cell r="A557" t="str">
            <v>EXPOSP1999</v>
          </cell>
          <cell r="B557">
            <v>14793</v>
          </cell>
          <cell r="C557">
            <v>0</v>
          </cell>
        </row>
        <row r="558">
          <cell r="A558" t="str">
            <v>EXPOSP2000</v>
          </cell>
          <cell r="B558">
            <v>11232</v>
          </cell>
          <cell r="C558">
            <v>0</v>
          </cell>
        </row>
        <row r="559">
          <cell r="A559" t="str">
            <v>EXPOSP2001</v>
          </cell>
          <cell r="B559">
            <v>38994</v>
          </cell>
          <cell r="C559">
            <v>0</v>
          </cell>
        </row>
        <row r="560">
          <cell r="A560" t="str">
            <v>EXPOSP2002</v>
          </cell>
          <cell r="B560">
            <v>29221</v>
          </cell>
          <cell r="C560">
            <v>0</v>
          </cell>
        </row>
        <row r="561">
          <cell r="A561" t="str">
            <v>EXPOSP2003</v>
          </cell>
          <cell r="B561">
            <v>21976</v>
          </cell>
          <cell r="C561">
            <v>0</v>
          </cell>
        </row>
        <row r="562">
          <cell r="A562" t="str">
            <v>EXPOSP2004</v>
          </cell>
          <cell r="B562">
            <v>11018</v>
          </cell>
          <cell r="C562">
            <v>0</v>
          </cell>
        </row>
        <row r="563">
          <cell r="A563" t="str">
            <v>EXPOSP2005</v>
          </cell>
          <cell r="B563" t="str">
            <v>1.20*</v>
          </cell>
          <cell r="C563">
            <v>1</v>
          </cell>
        </row>
        <row r="564">
          <cell r="A564" t="str">
            <v>EXPOSP2006</v>
          </cell>
          <cell r="B564" t="str">
            <v>7.70*</v>
          </cell>
          <cell r="C564">
            <v>1</v>
          </cell>
        </row>
        <row r="565">
          <cell r="A565" t="str">
            <v>EXPOSP2007</v>
          </cell>
          <cell r="B565" t="str">
            <v>6.90*</v>
          </cell>
          <cell r="C565">
            <v>1</v>
          </cell>
        </row>
        <row r="566">
          <cell r="A566" t="str">
            <v>EXPOSP2008</v>
          </cell>
          <cell r="B566" t="str">
            <v>6.40*</v>
          </cell>
          <cell r="C566">
            <v>1</v>
          </cell>
        </row>
        <row r="567">
          <cell r="A567" t="str">
            <v>EXPOUK1996</v>
          </cell>
          <cell r="B567">
            <v>18445</v>
          </cell>
          <cell r="C567">
            <v>0</v>
          </cell>
        </row>
        <row r="568">
          <cell r="A568" t="str">
            <v>EXPOUK1997</v>
          </cell>
          <cell r="B568">
            <v>25781</v>
          </cell>
          <cell r="C568">
            <v>0</v>
          </cell>
        </row>
        <row r="569">
          <cell r="A569" t="str">
            <v>EXPOUK1998</v>
          </cell>
          <cell r="B569">
            <v>25600</v>
          </cell>
          <cell r="C569">
            <v>0</v>
          </cell>
        </row>
        <row r="570">
          <cell r="A570" t="str">
            <v>EXPOUK1999</v>
          </cell>
          <cell r="B570" t="str">
            <v>-1.70*</v>
          </cell>
          <cell r="C570">
            <v>1</v>
          </cell>
        </row>
        <row r="571">
          <cell r="A571" t="str">
            <v>EXPOUK2000</v>
          </cell>
          <cell r="B571" t="str">
            <v>3.30*</v>
          </cell>
          <cell r="C571">
            <v>1</v>
          </cell>
        </row>
        <row r="572">
          <cell r="A572" t="str">
            <v>EXPOUK2001</v>
          </cell>
          <cell r="B572" t="str">
            <v>4.80*</v>
          </cell>
          <cell r="C572">
            <v>1</v>
          </cell>
        </row>
        <row r="573">
          <cell r="A573" t="str">
            <v>EXPOUS1996</v>
          </cell>
          <cell r="B573">
            <v>44044</v>
          </cell>
          <cell r="C573">
            <v>0</v>
          </cell>
        </row>
        <row r="574">
          <cell r="A574" t="str">
            <v>EXPOUS1997</v>
          </cell>
          <cell r="B574" t="str">
            <v>12.00</v>
          </cell>
          <cell r="C574">
            <v>0</v>
          </cell>
        </row>
        <row r="575">
          <cell r="A575" t="str">
            <v>EXPOUS1998</v>
          </cell>
          <cell r="B575">
            <v>18295</v>
          </cell>
          <cell r="C575">
            <v>0</v>
          </cell>
        </row>
        <row r="576">
          <cell r="A576" t="str">
            <v>EXPOUS1999</v>
          </cell>
          <cell r="B576">
            <v>11049</v>
          </cell>
          <cell r="C576">
            <v>0</v>
          </cell>
        </row>
        <row r="577">
          <cell r="A577" t="str">
            <v>EXPOUS2000</v>
          </cell>
          <cell r="B577">
            <v>29434</v>
          </cell>
          <cell r="C577">
            <v>0</v>
          </cell>
        </row>
        <row r="578">
          <cell r="A578" t="str">
            <v>EXPOUS2001</v>
          </cell>
          <cell r="B578" t="str">
            <v>-5.30</v>
          </cell>
          <cell r="C578">
            <v>0</v>
          </cell>
        </row>
        <row r="579">
          <cell r="A579" t="str">
            <v>EXPOUS2002</v>
          </cell>
          <cell r="B579" t="str">
            <v>-2.00</v>
          </cell>
          <cell r="C579">
            <v>0</v>
          </cell>
        </row>
        <row r="580">
          <cell r="A580" t="str">
            <v>EXPOUS2003</v>
          </cell>
          <cell r="B580">
            <v>10959</v>
          </cell>
          <cell r="C580">
            <v>0</v>
          </cell>
        </row>
        <row r="581">
          <cell r="A581" t="str">
            <v>EXPOUS2004</v>
          </cell>
          <cell r="B581">
            <v>44075</v>
          </cell>
          <cell r="C581">
            <v>0</v>
          </cell>
        </row>
        <row r="582">
          <cell r="A582" t="str">
            <v>EXPOUS2005</v>
          </cell>
          <cell r="B582">
            <v>29373</v>
          </cell>
          <cell r="C582">
            <v>0</v>
          </cell>
        </row>
        <row r="583">
          <cell r="A583" t="str">
            <v>EXPOUS2006</v>
          </cell>
          <cell r="B583" t="str">
            <v>8.70*</v>
          </cell>
          <cell r="C583">
            <v>1</v>
          </cell>
        </row>
        <row r="584">
          <cell r="A584" t="str">
            <v>EXPOUS2007</v>
          </cell>
          <cell r="B584" t="str">
            <v>6.40*</v>
          </cell>
          <cell r="C584">
            <v>1</v>
          </cell>
        </row>
        <row r="585">
          <cell r="A585" t="str">
            <v>EXPOUS2008</v>
          </cell>
          <cell r="B585" t="str">
            <v>5.70*</v>
          </cell>
          <cell r="C585">
            <v>1</v>
          </cell>
        </row>
        <row r="586">
          <cell r="A586" t="str">
            <v>GDPMNO1996</v>
          </cell>
          <cell r="B586">
            <v>43922</v>
          </cell>
          <cell r="C586">
            <v>0</v>
          </cell>
        </row>
        <row r="587">
          <cell r="A587" t="str">
            <v>GDPMNO1997</v>
          </cell>
          <cell r="B587">
            <v>32964</v>
          </cell>
          <cell r="C587">
            <v>0</v>
          </cell>
        </row>
        <row r="588">
          <cell r="A588" t="str">
            <v>GDPMNO1998</v>
          </cell>
          <cell r="B588">
            <v>38994</v>
          </cell>
          <cell r="C588">
            <v>0</v>
          </cell>
        </row>
        <row r="589">
          <cell r="A589" t="str">
            <v>GDPMNO1999</v>
          </cell>
          <cell r="B589">
            <v>25600</v>
          </cell>
          <cell r="C589">
            <v>0</v>
          </cell>
        </row>
        <row r="590">
          <cell r="A590" t="str">
            <v>GDPMNO2000</v>
          </cell>
          <cell r="B590">
            <v>18295</v>
          </cell>
          <cell r="C590">
            <v>0</v>
          </cell>
        </row>
        <row r="591">
          <cell r="A591" t="str">
            <v>GDPMNO2001</v>
          </cell>
          <cell r="B591">
            <v>38992</v>
          </cell>
          <cell r="C591">
            <v>0</v>
          </cell>
        </row>
        <row r="592">
          <cell r="A592" t="str">
            <v>GDPMNO2002</v>
          </cell>
          <cell r="B592">
            <v>14611</v>
          </cell>
          <cell r="C592">
            <v>0</v>
          </cell>
        </row>
        <row r="593">
          <cell r="A593" t="str">
            <v>GDPMNO2003</v>
          </cell>
          <cell r="B593">
            <v>14611</v>
          </cell>
          <cell r="C593">
            <v>0</v>
          </cell>
        </row>
        <row r="594">
          <cell r="A594" t="str">
            <v>GDPMNO2004</v>
          </cell>
          <cell r="B594">
            <v>29281</v>
          </cell>
          <cell r="C594">
            <v>0</v>
          </cell>
        </row>
        <row r="595">
          <cell r="A595" t="str">
            <v>GDPMNO2005</v>
          </cell>
          <cell r="B595">
            <v>25628</v>
          </cell>
          <cell r="C595">
            <v>0</v>
          </cell>
        </row>
        <row r="596">
          <cell r="A596" t="str">
            <v>GDPMNO2006</v>
          </cell>
          <cell r="B596" t="str">
            <v>3.60*</v>
          </cell>
          <cell r="C596">
            <v>1</v>
          </cell>
        </row>
        <row r="597">
          <cell r="A597" t="str">
            <v>GDPMNO2007</v>
          </cell>
          <cell r="B597" t="str">
            <v>2.70*</v>
          </cell>
          <cell r="C597">
            <v>1</v>
          </cell>
        </row>
        <row r="598">
          <cell r="A598" t="str">
            <v>GDPMNO2008</v>
          </cell>
          <cell r="B598" t="str">
            <v>2.30*</v>
          </cell>
          <cell r="C598">
            <v>1</v>
          </cell>
        </row>
        <row r="599">
          <cell r="A599" t="str">
            <v>GDPXASIA1996</v>
          </cell>
          <cell r="B599">
            <v>25750</v>
          </cell>
          <cell r="C599">
            <v>0</v>
          </cell>
        </row>
        <row r="600">
          <cell r="A600" t="str">
            <v>GDPXASIA1997</v>
          </cell>
          <cell r="B600">
            <v>14763</v>
          </cell>
          <cell r="C600">
            <v>0</v>
          </cell>
        </row>
        <row r="601">
          <cell r="A601" t="str">
            <v>GDPXASIA1998</v>
          </cell>
          <cell r="B601" t="str">
            <v>0.60</v>
          </cell>
          <cell r="C601">
            <v>0</v>
          </cell>
        </row>
        <row r="602">
          <cell r="A602" t="str">
            <v>GDPXASIA1999</v>
          </cell>
          <cell r="B602">
            <v>32295</v>
          </cell>
          <cell r="C602">
            <v>0</v>
          </cell>
        </row>
        <row r="603">
          <cell r="A603" t="str">
            <v>GDPXASIA2000</v>
          </cell>
          <cell r="B603">
            <v>38997</v>
          </cell>
          <cell r="C603">
            <v>0</v>
          </cell>
        </row>
        <row r="604">
          <cell r="A604" t="str">
            <v>GDPXASIA2001</v>
          </cell>
          <cell r="B604">
            <v>42887</v>
          </cell>
          <cell r="C604">
            <v>0</v>
          </cell>
        </row>
        <row r="605">
          <cell r="A605" t="str">
            <v>GDPXASIA2002</v>
          </cell>
          <cell r="B605">
            <v>34851</v>
          </cell>
          <cell r="C605">
            <v>0</v>
          </cell>
        </row>
        <row r="606">
          <cell r="A606" t="str">
            <v>GDPXASIA2003</v>
          </cell>
          <cell r="B606">
            <v>11902</v>
          </cell>
          <cell r="C606">
            <v>0</v>
          </cell>
        </row>
        <row r="607">
          <cell r="A607" t="str">
            <v>GDPXASIA2004</v>
          </cell>
          <cell r="B607">
            <v>26512</v>
          </cell>
          <cell r="C607">
            <v>0</v>
          </cell>
        </row>
        <row r="608">
          <cell r="A608" t="str">
            <v>GDPXASIA2005</v>
          </cell>
          <cell r="B608">
            <v>15554</v>
          </cell>
          <cell r="C608">
            <v>0</v>
          </cell>
        </row>
        <row r="609">
          <cell r="A609" t="str">
            <v>GDPXASIA2006</v>
          </cell>
          <cell r="B609" t="str">
            <v>8.55*</v>
          </cell>
          <cell r="C609">
            <v>1</v>
          </cell>
        </row>
        <row r="610">
          <cell r="A610" t="str">
            <v>GDPXASIA2007</v>
          </cell>
          <cell r="B610" t="str">
            <v>6.06*</v>
          </cell>
          <cell r="C610">
            <v>1</v>
          </cell>
        </row>
        <row r="611">
          <cell r="A611" t="str">
            <v>GDPXASIA2008</v>
          </cell>
          <cell r="B611" t="str">
            <v>6.87*</v>
          </cell>
          <cell r="C611">
            <v>1</v>
          </cell>
        </row>
        <row r="612">
          <cell r="A612" t="str">
            <v>GDPXCCCP1996</v>
          </cell>
          <cell r="B612" t="str">
            <v>-3.60</v>
          </cell>
          <cell r="C612">
            <v>0</v>
          </cell>
        </row>
        <row r="613">
          <cell r="A613" t="str">
            <v>GDPXCCCP1997</v>
          </cell>
          <cell r="B613">
            <v>14611</v>
          </cell>
          <cell r="C613">
            <v>0</v>
          </cell>
        </row>
        <row r="614">
          <cell r="A614" t="str">
            <v>GDPXCCCP1998</v>
          </cell>
          <cell r="B614" t="str">
            <v>-5.30</v>
          </cell>
          <cell r="C614">
            <v>0</v>
          </cell>
        </row>
        <row r="615">
          <cell r="A615" t="str">
            <v>GDPXCCCP1999</v>
          </cell>
          <cell r="B615">
            <v>14763</v>
          </cell>
          <cell r="C615">
            <v>0</v>
          </cell>
        </row>
        <row r="616">
          <cell r="A616" t="str">
            <v>GDPXCCCP2000</v>
          </cell>
          <cell r="B616" t="str">
            <v>10.00</v>
          </cell>
          <cell r="C616">
            <v>0</v>
          </cell>
        </row>
        <row r="617">
          <cell r="A617" t="str">
            <v>GDPXCCCP2001</v>
          </cell>
          <cell r="B617">
            <v>38995</v>
          </cell>
          <cell r="C617">
            <v>0</v>
          </cell>
        </row>
        <row r="618">
          <cell r="A618" t="str">
            <v>GDPXCCCP2002</v>
          </cell>
          <cell r="B618">
            <v>25659</v>
          </cell>
          <cell r="C618">
            <v>0</v>
          </cell>
        </row>
        <row r="619">
          <cell r="A619" t="str">
            <v>GDPXCCCP2003</v>
          </cell>
          <cell r="B619">
            <v>45839</v>
          </cell>
          <cell r="C619">
            <v>0</v>
          </cell>
        </row>
        <row r="620">
          <cell r="A620" t="str">
            <v>GDPXCCCP2004</v>
          </cell>
          <cell r="B620">
            <v>42552</v>
          </cell>
          <cell r="C620">
            <v>0</v>
          </cell>
        </row>
        <row r="621">
          <cell r="A621" t="str">
            <v>GDPXCCCP2005</v>
          </cell>
          <cell r="B621">
            <v>15128</v>
          </cell>
          <cell r="C621">
            <v>0</v>
          </cell>
        </row>
        <row r="622">
          <cell r="A622" t="str">
            <v>GDPXCCCP2006</v>
          </cell>
          <cell r="B622" t="str">
            <v>5.74*</v>
          </cell>
          <cell r="C622">
            <v>1</v>
          </cell>
        </row>
        <row r="623">
          <cell r="A623" t="str">
            <v>GDPXCCCP2007</v>
          </cell>
          <cell r="B623" t="str">
            <v>4.88*</v>
          </cell>
          <cell r="C623">
            <v>1</v>
          </cell>
        </row>
        <row r="624">
          <cell r="A624" t="str">
            <v>GDPXCCCP2008</v>
          </cell>
          <cell r="B624" t="str">
            <v>4.57*</v>
          </cell>
          <cell r="C624">
            <v>1</v>
          </cell>
        </row>
        <row r="625">
          <cell r="A625" t="str">
            <v>GDPXDE1996</v>
          </cell>
          <cell r="B625" t="str">
            <v>0.80</v>
          </cell>
          <cell r="C625">
            <v>0</v>
          </cell>
        </row>
        <row r="626">
          <cell r="A626" t="str">
            <v>GDPXDE1997</v>
          </cell>
          <cell r="B626">
            <v>18264</v>
          </cell>
          <cell r="C626">
            <v>0</v>
          </cell>
        </row>
        <row r="627">
          <cell r="A627" t="str">
            <v>GDPXDE1998</v>
          </cell>
          <cell r="B627">
            <v>29221</v>
          </cell>
          <cell r="C627">
            <v>0</v>
          </cell>
        </row>
        <row r="628">
          <cell r="A628" t="str">
            <v>GDPXDE1999</v>
          </cell>
          <cell r="B628">
            <v>32874</v>
          </cell>
          <cell r="C628">
            <v>0</v>
          </cell>
        </row>
        <row r="629">
          <cell r="A629" t="str">
            <v>GDPXDE2000</v>
          </cell>
          <cell r="B629">
            <v>18323</v>
          </cell>
          <cell r="C629">
            <v>0</v>
          </cell>
        </row>
        <row r="630">
          <cell r="A630" t="str">
            <v>GDPXDE2001</v>
          </cell>
          <cell r="B630">
            <v>14611</v>
          </cell>
          <cell r="C630">
            <v>0</v>
          </cell>
        </row>
        <row r="631">
          <cell r="A631" t="str">
            <v>GDPXDE2002</v>
          </cell>
          <cell r="B631" t="str">
            <v>0.10</v>
          </cell>
          <cell r="C631">
            <v>0</v>
          </cell>
        </row>
        <row r="632">
          <cell r="A632" t="str">
            <v>GDPXDE2003</v>
          </cell>
          <cell r="B632" t="str">
            <v>-0.20</v>
          </cell>
          <cell r="C632">
            <v>0</v>
          </cell>
        </row>
        <row r="633">
          <cell r="A633" t="str">
            <v>GDPXDE2004</v>
          </cell>
          <cell r="B633">
            <v>38991</v>
          </cell>
          <cell r="C633">
            <v>0</v>
          </cell>
        </row>
        <row r="634">
          <cell r="A634" t="str">
            <v>GDPXDE2005</v>
          </cell>
          <cell r="B634" t="str">
            <v>1.10*</v>
          </cell>
          <cell r="C634">
            <v>1</v>
          </cell>
        </row>
        <row r="635">
          <cell r="A635" t="str">
            <v>GDPXDE2006</v>
          </cell>
          <cell r="B635" t="str">
            <v>2.70*</v>
          </cell>
          <cell r="C635">
            <v>1</v>
          </cell>
        </row>
        <row r="636">
          <cell r="A636" t="str">
            <v>GDPXDE2007</v>
          </cell>
          <cell r="B636" t="str">
            <v>3.10*</v>
          </cell>
          <cell r="C636">
            <v>1</v>
          </cell>
        </row>
        <row r="637">
          <cell r="A637" t="str">
            <v>GDPXDE2008</v>
          </cell>
          <cell r="B637" t="str">
            <v>2.80*</v>
          </cell>
          <cell r="C637">
            <v>1</v>
          </cell>
        </row>
        <row r="638">
          <cell r="A638" t="str">
            <v>GDPXDK1996</v>
          </cell>
          <cell r="B638">
            <v>18295</v>
          </cell>
          <cell r="C638">
            <v>0</v>
          </cell>
        </row>
        <row r="639">
          <cell r="A639" t="str">
            <v>GDPXDK1997</v>
          </cell>
          <cell r="B639" t="str">
            <v>3.00</v>
          </cell>
          <cell r="C639">
            <v>0</v>
          </cell>
        </row>
        <row r="640">
          <cell r="A640" t="str">
            <v>GDPXDK1998</v>
          </cell>
          <cell r="B640">
            <v>18295</v>
          </cell>
          <cell r="C640">
            <v>0</v>
          </cell>
        </row>
        <row r="641">
          <cell r="A641" t="str">
            <v>GDPXDK1999</v>
          </cell>
          <cell r="B641">
            <v>29252</v>
          </cell>
          <cell r="C641">
            <v>0</v>
          </cell>
        </row>
        <row r="642">
          <cell r="A642" t="str">
            <v>GDPXDK2000</v>
          </cell>
          <cell r="B642">
            <v>11018</v>
          </cell>
          <cell r="C642">
            <v>0</v>
          </cell>
        </row>
        <row r="643">
          <cell r="A643" t="str">
            <v>GDPXDK2001</v>
          </cell>
          <cell r="B643" t="str">
            <v>0.70</v>
          </cell>
          <cell r="C643">
            <v>0</v>
          </cell>
        </row>
        <row r="644">
          <cell r="A644" t="str">
            <v>GDPXDK2002</v>
          </cell>
          <cell r="B644" t="str">
            <v>0.60</v>
          </cell>
          <cell r="C644">
            <v>0</v>
          </cell>
        </row>
        <row r="645">
          <cell r="A645" t="str">
            <v>GDPXDK2003</v>
          </cell>
          <cell r="B645" t="str">
            <v>0.70</v>
          </cell>
          <cell r="C645">
            <v>0</v>
          </cell>
        </row>
        <row r="646">
          <cell r="A646" t="str">
            <v>GDPXDK2004</v>
          </cell>
          <cell r="B646">
            <v>25569</v>
          </cell>
          <cell r="C646">
            <v>0</v>
          </cell>
        </row>
        <row r="647">
          <cell r="A647" t="str">
            <v>GDPXDK2005</v>
          </cell>
          <cell r="B647">
            <v>14671</v>
          </cell>
          <cell r="C647">
            <v>0</v>
          </cell>
        </row>
        <row r="648">
          <cell r="A648" t="str">
            <v>GDPXDK2006</v>
          </cell>
          <cell r="B648" t="str">
            <v>3.30*</v>
          </cell>
          <cell r="C648">
            <v>1</v>
          </cell>
        </row>
        <row r="649">
          <cell r="A649" t="str">
            <v>GDPXDK2007</v>
          </cell>
          <cell r="B649" t="str">
            <v>2.70*</v>
          </cell>
          <cell r="C649">
            <v>1</v>
          </cell>
        </row>
        <row r="650">
          <cell r="A650" t="str">
            <v>GDPXDK2008</v>
          </cell>
          <cell r="B650" t="str">
            <v>2.50*</v>
          </cell>
          <cell r="C650">
            <v>1</v>
          </cell>
        </row>
        <row r="651">
          <cell r="A651" t="str">
            <v>GDPXEEUR1996</v>
          </cell>
          <cell r="B651">
            <v>43922</v>
          </cell>
          <cell r="C651">
            <v>0</v>
          </cell>
        </row>
        <row r="652">
          <cell r="A652" t="str">
            <v>GDPXEEUR1997</v>
          </cell>
          <cell r="B652">
            <v>14671</v>
          </cell>
          <cell r="C652">
            <v>0</v>
          </cell>
        </row>
        <row r="653">
          <cell r="A653" t="str">
            <v>GDPXEEUR1998</v>
          </cell>
          <cell r="B653">
            <v>29252</v>
          </cell>
          <cell r="C653">
            <v>0</v>
          </cell>
        </row>
        <row r="654">
          <cell r="A654" t="str">
            <v>GDPXEEUR1999</v>
          </cell>
          <cell r="B654">
            <v>26724</v>
          </cell>
          <cell r="C654">
            <v>0</v>
          </cell>
        </row>
        <row r="655">
          <cell r="A655" t="str">
            <v>GDPXEEUR2000</v>
          </cell>
          <cell r="B655">
            <v>16163</v>
          </cell>
          <cell r="C655">
            <v>0</v>
          </cell>
        </row>
        <row r="656">
          <cell r="A656" t="str">
            <v>GDPXEEUR2001</v>
          </cell>
          <cell r="B656">
            <v>38809</v>
          </cell>
          <cell r="C656">
            <v>0</v>
          </cell>
        </row>
        <row r="657">
          <cell r="A657" t="str">
            <v>GDPXEEUR2002</v>
          </cell>
          <cell r="B657">
            <v>36161</v>
          </cell>
          <cell r="C657">
            <v>0</v>
          </cell>
        </row>
        <row r="658">
          <cell r="A658" t="str">
            <v>GDPXEEUR2003</v>
          </cell>
          <cell r="B658">
            <v>24532</v>
          </cell>
          <cell r="C658">
            <v>0</v>
          </cell>
        </row>
        <row r="659">
          <cell r="A659" t="str">
            <v>GDPXEEUR2004</v>
          </cell>
          <cell r="B659">
            <v>38812</v>
          </cell>
          <cell r="C659">
            <v>0</v>
          </cell>
        </row>
        <row r="660">
          <cell r="A660" t="str">
            <v>GDPXEEUR2005</v>
          </cell>
          <cell r="B660">
            <v>41365</v>
          </cell>
          <cell r="C660">
            <v>0</v>
          </cell>
        </row>
        <row r="661">
          <cell r="A661" t="str">
            <v>GDPXEEUR2006</v>
          </cell>
          <cell r="B661" t="str">
            <v>5.06*</v>
          </cell>
          <cell r="C661">
            <v>1</v>
          </cell>
        </row>
        <row r="662">
          <cell r="A662" t="str">
            <v>GDPXEEUR2007</v>
          </cell>
          <cell r="B662" t="str">
            <v>4.48*</v>
          </cell>
          <cell r="C662">
            <v>1</v>
          </cell>
        </row>
        <row r="663">
          <cell r="A663" t="str">
            <v>GDPXEEUR2008</v>
          </cell>
          <cell r="B663" t="str">
            <v>2.73*</v>
          </cell>
          <cell r="C663">
            <v>1</v>
          </cell>
        </row>
        <row r="664">
          <cell r="A664" t="str">
            <v>GDPXEMER1996</v>
          </cell>
          <cell r="B664">
            <v>11079</v>
          </cell>
          <cell r="C664">
            <v>0</v>
          </cell>
        </row>
        <row r="665">
          <cell r="A665" t="str">
            <v>GDPXEMER1997</v>
          </cell>
          <cell r="B665">
            <v>14732</v>
          </cell>
          <cell r="C665">
            <v>0</v>
          </cell>
        </row>
        <row r="666">
          <cell r="A666" t="str">
            <v>GDPXEMER1998</v>
          </cell>
          <cell r="B666" t="str">
            <v>0.60</v>
          </cell>
          <cell r="C666">
            <v>0</v>
          </cell>
        </row>
        <row r="667">
          <cell r="A667" t="str">
            <v>GDPXEMER1999</v>
          </cell>
          <cell r="B667">
            <v>32994</v>
          </cell>
          <cell r="C667">
            <v>0</v>
          </cell>
        </row>
        <row r="668">
          <cell r="A668" t="str">
            <v>GDPXEMER2000</v>
          </cell>
          <cell r="B668">
            <v>29373</v>
          </cell>
          <cell r="C668">
            <v>0</v>
          </cell>
        </row>
        <row r="669">
          <cell r="A669" t="str">
            <v>GDPXEMER2001</v>
          </cell>
          <cell r="B669">
            <v>38873</v>
          </cell>
          <cell r="C669">
            <v>0</v>
          </cell>
        </row>
        <row r="670">
          <cell r="A670" t="str">
            <v>GDPXEMER2002</v>
          </cell>
          <cell r="B670">
            <v>20210</v>
          </cell>
          <cell r="C670">
            <v>0</v>
          </cell>
        </row>
        <row r="671">
          <cell r="A671" t="str">
            <v>GDPXEMER2003</v>
          </cell>
          <cell r="B671">
            <v>44743</v>
          </cell>
          <cell r="C671">
            <v>0</v>
          </cell>
        </row>
        <row r="672">
          <cell r="A672" t="str">
            <v>GDPXEMER2004</v>
          </cell>
          <cell r="B672" t="str">
            <v>8.00</v>
          </cell>
          <cell r="C672">
            <v>0</v>
          </cell>
        </row>
        <row r="673">
          <cell r="A673" t="str">
            <v>GDPXEMER2005</v>
          </cell>
          <cell r="B673">
            <v>16984</v>
          </cell>
          <cell r="C673">
            <v>0</v>
          </cell>
        </row>
        <row r="674">
          <cell r="A674" t="str">
            <v>GDPXEMER2006</v>
          </cell>
          <cell r="B674" t="str">
            <v>7.57*</v>
          </cell>
          <cell r="C674">
            <v>1</v>
          </cell>
        </row>
        <row r="675">
          <cell r="A675" t="str">
            <v>GDPXEMER2007</v>
          </cell>
          <cell r="B675" t="str">
            <v>5.60*</v>
          </cell>
          <cell r="C675">
            <v>1</v>
          </cell>
        </row>
        <row r="676">
          <cell r="A676" t="str">
            <v>GDPXEMER2008</v>
          </cell>
          <cell r="B676" t="str">
            <v>5.99*</v>
          </cell>
          <cell r="C676">
            <v>1</v>
          </cell>
        </row>
        <row r="677">
          <cell r="A677" t="str">
            <v>GDPXEU111996</v>
          </cell>
          <cell r="B677">
            <v>14611</v>
          </cell>
          <cell r="C677">
            <v>0</v>
          </cell>
        </row>
        <row r="678">
          <cell r="A678" t="str">
            <v>GDPXEU111997</v>
          </cell>
          <cell r="B678">
            <v>10990</v>
          </cell>
          <cell r="C678">
            <v>0</v>
          </cell>
        </row>
        <row r="679">
          <cell r="A679" t="str">
            <v>GDPXEU111998</v>
          </cell>
          <cell r="B679">
            <v>29252</v>
          </cell>
          <cell r="C679">
            <v>0</v>
          </cell>
        </row>
        <row r="680">
          <cell r="A680" t="str">
            <v>GDPXEU111999</v>
          </cell>
          <cell r="B680">
            <v>32905</v>
          </cell>
          <cell r="C680">
            <v>0</v>
          </cell>
        </row>
        <row r="681">
          <cell r="A681" t="str">
            <v>GDPXEU112000</v>
          </cell>
          <cell r="B681" t="str">
            <v>4.00</v>
          </cell>
          <cell r="C681">
            <v>0</v>
          </cell>
        </row>
        <row r="682">
          <cell r="A682" t="str">
            <v>GDPXEU112001</v>
          </cell>
          <cell r="B682">
            <v>32874</v>
          </cell>
          <cell r="C682">
            <v>0</v>
          </cell>
        </row>
        <row r="683">
          <cell r="A683" t="str">
            <v>GDPXEU112002</v>
          </cell>
          <cell r="B683" t="str">
            <v>0.90</v>
          </cell>
          <cell r="C683">
            <v>0</v>
          </cell>
        </row>
        <row r="684">
          <cell r="A684" t="str">
            <v>GDPXEU112003</v>
          </cell>
          <cell r="B684" t="str">
            <v>0.80</v>
          </cell>
          <cell r="C684">
            <v>0</v>
          </cell>
        </row>
        <row r="685">
          <cell r="A685" t="str">
            <v>GDPXEU112004</v>
          </cell>
          <cell r="B685">
            <v>25569</v>
          </cell>
          <cell r="C685">
            <v>0</v>
          </cell>
        </row>
        <row r="686">
          <cell r="A686" t="str">
            <v>GDPXEU112005</v>
          </cell>
          <cell r="B686">
            <v>18264</v>
          </cell>
          <cell r="C686">
            <v>0</v>
          </cell>
        </row>
        <row r="687">
          <cell r="A687" t="str">
            <v>GDPXEU112006</v>
          </cell>
          <cell r="B687" t="str">
            <v>2.80*</v>
          </cell>
          <cell r="C687">
            <v>1</v>
          </cell>
        </row>
        <row r="688">
          <cell r="A688" t="str">
            <v>GDPXEU112007</v>
          </cell>
          <cell r="B688" t="str">
            <v>2.50*</v>
          </cell>
          <cell r="C688">
            <v>1</v>
          </cell>
        </row>
        <row r="689">
          <cell r="A689" t="str">
            <v>GDPXEU112008</v>
          </cell>
          <cell r="B689" t="str">
            <v>2.70*</v>
          </cell>
          <cell r="C689">
            <v>1</v>
          </cell>
        </row>
        <row r="690">
          <cell r="A690" t="str">
            <v>GDPXFI1996</v>
          </cell>
          <cell r="B690">
            <v>32933</v>
          </cell>
          <cell r="C690">
            <v>0</v>
          </cell>
        </row>
        <row r="691">
          <cell r="A691" t="str">
            <v>GDPXFI1997</v>
          </cell>
          <cell r="B691">
            <v>18415</v>
          </cell>
          <cell r="C691">
            <v>0</v>
          </cell>
        </row>
        <row r="692">
          <cell r="A692" t="str">
            <v>GDPXFI1998</v>
          </cell>
          <cell r="B692" t="str">
            <v>5.00</v>
          </cell>
          <cell r="C692">
            <v>0</v>
          </cell>
        </row>
        <row r="693">
          <cell r="A693" t="str">
            <v>GDPXFI1999</v>
          </cell>
          <cell r="B693">
            <v>32933</v>
          </cell>
          <cell r="C693">
            <v>0</v>
          </cell>
        </row>
        <row r="694">
          <cell r="A694" t="str">
            <v>GDPXFI2000</v>
          </cell>
          <cell r="B694">
            <v>11079</v>
          </cell>
          <cell r="C694">
            <v>0</v>
          </cell>
        </row>
        <row r="695">
          <cell r="A695" t="str">
            <v>GDPXFI2001</v>
          </cell>
          <cell r="B695">
            <v>18295</v>
          </cell>
          <cell r="C695">
            <v>0</v>
          </cell>
        </row>
        <row r="696">
          <cell r="A696" t="str">
            <v>GDPXFI2002</v>
          </cell>
          <cell r="B696">
            <v>21916</v>
          </cell>
          <cell r="C696">
            <v>0</v>
          </cell>
        </row>
        <row r="697">
          <cell r="A697" t="str">
            <v>GDPXFI2003</v>
          </cell>
          <cell r="B697">
            <v>32874</v>
          </cell>
          <cell r="C697">
            <v>0</v>
          </cell>
        </row>
        <row r="698">
          <cell r="A698" t="str">
            <v>GDPXFI2004</v>
          </cell>
          <cell r="B698">
            <v>11018</v>
          </cell>
          <cell r="C698">
            <v>0</v>
          </cell>
        </row>
        <row r="699">
          <cell r="A699" t="str">
            <v>GDPXFI2005</v>
          </cell>
          <cell r="B699" t="str">
            <v>3.00</v>
          </cell>
          <cell r="C699">
            <v>0</v>
          </cell>
        </row>
        <row r="700">
          <cell r="A700" t="str">
            <v>GDPXFI2006</v>
          </cell>
          <cell r="B700" t="str">
            <v>4.80*</v>
          </cell>
          <cell r="C700">
            <v>1</v>
          </cell>
        </row>
        <row r="701">
          <cell r="A701" t="str">
            <v>GDPXFI2007</v>
          </cell>
          <cell r="B701" t="str">
            <v>3.00*</v>
          </cell>
          <cell r="C701">
            <v>1</v>
          </cell>
        </row>
        <row r="702">
          <cell r="A702" t="str">
            <v>GDPXFI2008</v>
          </cell>
          <cell r="B702" t="str">
            <v>2.70*</v>
          </cell>
          <cell r="C702">
            <v>1</v>
          </cell>
        </row>
        <row r="703">
          <cell r="A703" t="str">
            <v>GDPXFR1996</v>
          </cell>
          <cell r="B703" t="str">
            <v>1.00</v>
          </cell>
          <cell r="C703">
            <v>0</v>
          </cell>
        </row>
        <row r="704">
          <cell r="A704" t="str">
            <v>GDPXFR1997</v>
          </cell>
          <cell r="B704">
            <v>32874</v>
          </cell>
          <cell r="C704">
            <v>0</v>
          </cell>
        </row>
        <row r="705">
          <cell r="A705" t="str">
            <v>GDPXFR1998</v>
          </cell>
          <cell r="B705">
            <v>14671</v>
          </cell>
          <cell r="C705">
            <v>0</v>
          </cell>
        </row>
        <row r="706">
          <cell r="A706" t="str">
            <v>GDPXFR1999</v>
          </cell>
          <cell r="B706">
            <v>43891</v>
          </cell>
          <cell r="C706">
            <v>0</v>
          </cell>
        </row>
        <row r="707">
          <cell r="A707" t="str">
            <v>GDPXFR2000</v>
          </cell>
          <cell r="B707">
            <v>38994</v>
          </cell>
          <cell r="C707">
            <v>0</v>
          </cell>
        </row>
        <row r="708">
          <cell r="A708" t="str">
            <v>GDPXFR2001</v>
          </cell>
          <cell r="B708">
            <v>38992</v>
          </cell>
          <cell r="C708">
            <v>0</v>
          </cell>
        </row>
        <row r="709">
          <cell r="A709" t="str">
            <v>GDPXFR2002</v>
          </cell>
          <cell r="B709">
            <v>10959</v>
          </cell>
          <cell r="C709">
            <v>0</v>
          </cell>
        </row>
        <row r="710">
          <cell r="A710" t="str">
            <v>GDPXFR2003</v>
          </cell>
          <cell r="B710" t="str">
            <v>0.90</v>
          </cell>
          <cell r="C710">
            <v>0</v>
          </cell>
        </row>
        <row r="711">
          <cell r="A711" t="str">
            <v>GDPXFR2004</v>
          </cell>
          <cell r="B711">
            <v>38992</v>
          </cell>
          <cell r="C711">
            <v>0</v>
          </cell>
        </row>
        <row r="712">
          <cell r="A712" t="str">
            <v>GDPXFR2005</v>
          </cell>
          <cell r="B712" t="str">
            <v>1.60*</v>
          </cell>
          <cell r="C712">
            <v>1</v>
          </cell>
        </row>
        <row r="713">
          <cell r="A713" t="str">
            <v>GDPXFR2006</v>
          </cell>
          <cell r="B713" t="str">
            <v>2.40*</v>
          </cell>
          <cell r="C713">
            <v>1</v>
          </cell>
        </row>
        <row r="714">
          <cell r="A714" t="str">
            <v>GDPXFR2007</v>
          </cell>
          <cell r="B714" t="str">
            <v>2.60*</v>
          </cell>
          <cell r="C714">
            <v>1</v>
          </cell>
        </row>
        <row r="715">
          <cell r="A715" t="str">
            <v>GDPXFR2008</v>
          </cell>
          <cell r="B715" t="str">
            <v>2.10*</v>
          </cell>
          <cell r="C715">
            <v>1</v>
          </cell>
        </row>
        <row r="716">
          <cell r="A716" t="str">
            <v>GDPXG3XX1996</v>
          </cell>
          <cell r="B716">
            <v>29252</v>
          </cell>
          <cell r="C716">
            <v>0</v>
          </cell>
        </row>
        <row r="717">
          <cell r="A717" t="str">
            <v>GDPXG3XX1997</v>
          </cell>
          <cell r="B717">
            <v>43891</v>
          </cell>
          <cell r="C717">
            <v>0</v>
          </cell>
        </row>
        <row r="718">
          <cell r="A718" t="str">
            <v>GDPXG3XX1998</v>
          </cell>
          <cell r="B718">
            <v>18295</v>
          </cell>
          <cell r="C718">
            <v>0</v>
          </cell>
        </row>
        <row r="719">
          <cell r="A719" t="str">
            <v>GDPXG3XX1999</v>
          </cell>
          <cell r="B719">
            <v>32174</v>
          </cell>
          <cell r="C719">
            <v>0</v>
          </cell>
        </row>
        <row r="720">
          <cell r="A720" t="str">
            <v>GDPXG3XX2000</v>
          </cell>
          <cell r="B720">
            <v>22341</v>
          </cell>
          <cell r="C720">
            <v>0</v>
          </cell>
        </row>
        <row r="721">
          <cell r="A721" t="str">
            <v>GDPXG3XX2001</v>
          </cell>
          <cell r="B721">
            <v>38869</v>
          </cell>
          <cell r="C721">
            <v>0</v>
          </cell>
        </row>
        <row r="722">
          <cell r="A722" t="str">
            <v>GDPXG3XX2002</v>
          </cell>
          <cell r="B722">
            <v>38749</v>
          </cell>
          <cell r="C722">
            <v>0</v>
          </cell>
        </row>
        <row r="723">
          <cell r="A723" t="str">
            <v>GDPXG3XX2003</v>
          </cell>
          <cell r="B723">
            <v>28126</v>
          </cell>
          <cell r="C723">
            <v>0</v>
          </cell>
        </row>
        <row r="724">
          <cell r="A724" t="str">
            <v>GDPXG3XX2004</v>
          </cell>
          <cell r="B724">
            <v>28522</v>
          </cell>
          <cell r="C724">
            <v>0</v>
          </cell>
        </row>
        <row r="725">
          <cell r="A725" t="str">
            <v>GDPXG3XX2005</v>
          </cell>
          <cell r="B725">
            <v>18295</v>
          </cell>
          <cell r="C725">
            <v>0</v>
          </cell>
        </row>
        <row r="726">
          <cell r="A726" t="str">
            <v>GDPXG3XX2006</v>
          </cell>
          <cell r="B726" t="str">
            <v>2.95*</v>
          </cell>
          <cell r="C726">
            <v>1</v>
          </cell>
        </row>
        <row r="727">
          <cell r="A727" t="str">
            <v>GDPXG3XX2007</v>
          </cell>
          <cell r="B727" t="str">
            <v>2.26*</v>
          </cell>
          <cell r="C727">
            <v>1</v>
          </cell>
        </row>
        <row r="728">
          <cell r="A728" t="str">
            <v>GDPXG3XX2008</v>
          </cell>
          <cell r="B728" t="str">
            <v>2.54*</v>
          </cell>
          <cell r="C728">
            <v>1</v>
          </cell>
        </row>
        <row r="729">
          <cell r="A729" t="str">
            <v>GDPXIT1996</v>
          </cell>
          <cell r="B729">
            <v>38991</v>
          </cell>
          <cell r="C729">
            <v>0</v>
          </cell>
        </row>
        <row r="730">
          <cell r="A730" t="str">
            <v>GDPXIT1997</v>
          </cell>
          <cell r="B730" t="str">
            <v>2.00</v>
          </cell>
          <cell r="C730">
            <v>0</v>
          </cell>
        </row>
        <row r="731">
          <cell r="A731" t="str">
            <v>GDPXIT1998</v>
          </cell>
          <cell r="B731">
            <v>29221</v>
          </cell>
          <cell r="C731">
            <v>0</v>
          </cell>
        </row>
        <row r="732">
          <cell r="A732" t="str">
            <v>GDPXIT1999</v>
          </cell>
          <cell r="B732">
            <v>25569</v>
          </cell>
          <cell r="C732">
            <v>0</v>
          </cell>
        </row>
        <row r="733">
          <cell r="A733" t="str">
            <v>GDPXIT2000</v>
          </cell>
          <cell r="B733" t="str">
            <v>3.00</v>
          </cell>
          <cell r="C733">
            <v>0</v>
          </cell>
        </row>
        <row r="734">
          <cell r="A734" t="str">
            <v>GDPXIT2001</v>
          </cell>
          <cell r="B734">
            <v>29221</v>
          </cell>
          <cell r="C734">
            <v>0</v>
          </cell>
        </row>
        <row r="735">
          <cell r="A735" t="str">
            <v>GDPXIT2002</v>
          </cell>
          <cell r="B735" t="str">
            <v>0.40</v>
          </cell>
          <cell r="C735">
            <v>0</v>
          </cell>
        </row>
        <row r="736">
          <cell r="A736" t="str">
            <v>GDPXIT2003</v>
          </cell>
          <cell r="B736" t="str">
            <v>0.30</v>
          </cell>
          <cell r="C736">
            <v>0</v>
          </cell>
        </row>
        <row r="737">
          <cell r="A737" t="str">
            <v>GDPXIT2004</v>
          </cell>
          <cell r="B737">
            <v>43831</v>
          </cell>
          <cell r="C737">
            <v>0</v>
          </cell>
        </row>
        <row r="738">
          <cell r="A738" t="str">
            <v>GDPXIT2005</v>
          </cell>
          <cell r="B738" t="str">
            <v>0.20*</v>
          </cell>
          <cell r="C738">
            <v>1</v>
          </cell>
        </row>
        <row r="739">
          <cell r="A739" t="str">
            <v>GDPXIT2006</v>
          </cell>
          <cell r="B739" t="str">
            <v>2.20*</v>
          </cell>
          <cell r="C739">
            <v>1</v>
          </cell>
        </row>
        <row r="740">
          <cell r="A740" t="str">
            <v>GDPXIT2007</v>
          </cell>
          <cell r="B740" t="str">
            <v>2.40*</v>
          </cell>
          <cell r="C740">
            <v>1</v>
          </cell>
        </row>
        <row r="741">
          <cell r="A741" t="str">
            <v>GDPXIT2008</v>
          </cell>
          <cell r="B741" t="str">
            <v>2.10*</v>
          </cell>
          <cell r="C741">
            <v>1</v>
          </cell>
        </row>
        <row r="742">
          <cell r="A742" t="str">
            <v>GDPXJP1996</v>
          </cell>
          <cell r="B742">
            <v>18323</v>
          </cell>
          <cell r="C742">
            <v>0</v>
          </cell>
        </row>
        <row r="743">
          <cell r="A743" t="str">
            <v>GDPXJP1997</v>
          </cell>
          <cell r="B743">
            <v>29221</v>
          </cell>
          <cell r="C743">
            <v>0</v>
          </cell>
        </row>
        <row r="744">
          <cell r="A744" t="str">
            <v>GDPXJP1998</v>
          </cell>
          <cell r="B744" t="str">
            <v>-1.10</v>
          </cell>
          <cell r="C744">
            <v>0</v>
          </cell>
        </row>
        <row r="745">
          <cell r="A745" t="str">
            <v>GDPXJP1999</v>
          </cell>
          <cell r="B745" t="str">
            <v>-0.10</v>
          </cell>
          <cell r="C745">
            <v>0</v>
          </cell>
        </row>
        <row r="746">
          <cell r="A746" t="str">
            <v>GDPXJP2000</v>
          </cell>
          <cell r="B746">
            <v>32905</v>
          </cell>
          <cell r="C746">
            <v>0</v>
          </cell>
        </row>
        <row r="747">
          <cell r="A747" t="str">
            <v>GDPXJP2001</v>
          </cell>
          <cell r="B747" t="str">
            <v>0.40</v>
          </cell>
          <cell r="C747">
            <v>0</v>
          </cell>
        </row>
        <row r="748">
          <cell r="A748" t="str">
            <v>GDPXJP2002</v>
          </cell>
          <cell r="B748" t="str">
            <v>0.10</v>
          </cell>
          <cell r="C748">
            <v>0</v>
          </cell>
        </row>
        <row r="749">
          <cell r="A749" t="str">
            <v>GDPXJP2003</v>
          </cell>
          <cell r="B749">
            <v>29221</v>
          </cell>
          <cell r="C749">
            <v>0</v>
          </cell>
        </row>
        <row r="750">
          <cell r="A750" t="str">
            <v>GDPXJP2004</v>
          </cell>
          <cell r="B750">
            <v>10990</v>
          </cell>
          <cell r="C750">
            <v>0</v>
          </cell>
        </row>
        <row r="751">
          <cell r="A751" t="str">
            <v>GDPXJP2005</v>
          </cell>
          <cell r="B751">
            <v>21947</v>
          </cell>
          <cell r="C751">
            <v>0</v>
          </cell>
        </row>
        <row r="752">
          <cell r="A752" t="str">
            <v>GDPXJP2006</v>
          </cell>
          <cell r="B752" t="str">
            <v>2.60*</v>
          </cell>
          <cell r="C752">
            <v>1</v>
          </cell>
        </row>
        <row r="753">
          <cell r="A753" t="str">
            <v>GDPXJP2007</v>
          </cell>
          <cell r="B753" t="str">
            <v>2.00*</v>
          </cell>
          <cell r="C753">
            <v>1</v>
          </cell>
        </row>
        <row r="754">
          <cell r="A754" t="str">
            <v>GDPXJP2008</v>
          </cell>
          <cell r="B754" t="str">
            <v>2.30*</v>
          </cell>
          <cell r="C754">
            <v>1</v>
          </cell>
        </row>
        <row r="755">
          <cell r="A755" t="str">
            <v>GDPXLATA1996</v>
          </cell>
          <cell r="B755">
            <v>14702</v>
          </cell>
          <cell r="C755">
            <v>0</v>
          </cell>
        </row>
        <row r="756">
          <cell r="A756" t="str">
            <v>GDPXLATA1997</v>
          </cell>
          <cell r="B756">
            <v>11079</v>
          </cell>
          <cell r="C756">
            <v>0</v>
          </cell>
        </row>
        <row r="757">
          <cell r="A757" t="str">
            <v>GDPXLATA1998</v>
          </cell>
          <cell r="B757">
            <v>32874</v>
          </cell>
          <cell r="C757">
            <v>0</v>
          </cell>
        </row>
        <row r="758">
          <cell r="A758" t="str">
            <v>GDPXLATA1999</v>
          </cell>
          <cell r="B758">
            <v>39052</v>
          </cell>
          <cell r="C758">
            <v>0</v>
          </cell>
        </row>
        <row r="759">
          <cell r="A759" t="str">
            <v>GDPXLATA2000</v>
          </cell>
          <cell r="B759">
            <v>45383</v>
          </cell>
          <cell r="C759">
            <v>0</v>
          </cell>
        </row>
        <row r="760">
          <cell r="A760" t="str">
            <v>GDPXLATA2001</v>
          </cell>
          <cell r="B760" t="str">
            <v>-0.16</v>
          </cell>
          <cell r="C760">
            <v>0</v>
          </cell>
        </row>
        <row r="761">
          <cell r="A761" t="str">
            <v>GDPXLATA2002</v>
          </cell>
          <cell r="B761" t="str">
            <v>-0.60</v>
          </cell>
          <cell r="C761">
            <v>0</v>
          </cell>
        </row>
        <row r="762">
          <cell r="A762" t="str">
            <v>GDPXLATA2003</v>
          </cell>
          <cell r="B762">
            <v>44593</v>
          </cell>
          <cell r="C762">
            <v>0</v>
          </cell>
        </row>
        <row r="763">
          <cell r="A763" t="str">
            <v>GDPXLATA2004</v>
          </cell>
          <cell r="B763">
            <v>13636</v>
          </cell>
          <cell r="C763">
            <v>0</v>
          </cell>
        </row>
        <row r="764">
          <cell r="A764" t="str">
            <v>GDPXLATA2005</v>
          </cell>
          <cell r="B764">
            <v>24532</v>
          </cell>
          <cell r="C764">
            <v>0</v>
          </cell>
        </row>
        <row r="765">
          <cell r="A765" t="str">
            <v>GDPXLATA2006</v>
          </cell>
          <cell r="B765" t="str">
            <v>3.79*</v>
          </cell>
          <cell r="C765">
            <v>1</v>
          </cell>
        </row>
        <row r="766">
          <cell r="A766" t="str">
            <v>GDPXLATA2007</v>
          </cell>
          <cell r="B766" t="str">
            <v>3.72*</v>
          </cell>
          <cell r="C766">
            <v>1</v>
          </cell>
        </row>
        <row r="767">
          <cell r="A767" t="str">
            <v>GDPXLATA2008</v>
          </cell>
          <cell r="B767" t="str">
            <v>2.90*</v>
          </cell>
          <cell r="C767">
            <v>1</v>
          </cell>
        </row>
        <row r="768">
          <cell r="A768" t="str">
            <v>GDPXNO1996</v>
          </cell>
          <cell r="B768">
            <v>11079</v>
          </cell>
          <cell r="C768">
            <v>0</v>
          </cell>
        </row>
        <row r="769">
          <cell r="A769" t="str">
            <v>GDPXNO1997</v>
          </cell>
          <cell r="B769">
            <v>43952</v>
          </cell>
          <cell r="C769">
            <v>0</v>
          </cell>
        </row>
        <row r="770">
          <cell r="A770" t="str">
            <v>GDPXNO1998</v>
          </cell>
          <cell r="B770">
            <v>21947</v>
          </cell>
          <cell r="C770">
            <v>0</v>
          </cell>
        </row>
        <row r="771">
          <cell r="A771" t="str">
            <v>GDPXNO1999</v>
          </cell>
          <cell r="B771">
            <v>38992</v>
          </cell>
          <cell r="C771">
            <v>0</v>
          </cell>
        </row>
        <row r="772">
          <cell r="A772" t="str">
            <v>GDPXNO2000</v>
          </cell>
          <cell r="B772">
            <v>29252</v>
          </cell>
          <cell r="C772">
            <v>0</v>
          </cell>
        </row>
        <row r="773">
          <cell r="A773" t="str">
            <v>GDPXNO2001</v>
          </cell>
          <cell r="B773">
            <v>25600</v>
          </cell>
          <cell r="C773">
            <v>0</v>
          </cell>
        </row>
        <row r="774">
          <cell r="A774" t="str">
            <v>GDPXNO2002</v>
          </cell>
          <cell r="B774">
            <v>38991</v>
          </cell>
          <cell r="C774">
            <v>0</v>
          </cell>
        </row>
        <row r="775">
          <cell r="A775" t="str">
            <v>GDPXNO2003</v>
          </cell>
          <cell r="B775">
            <v>38991</v>
          </cell>
          <cell r="C775">
            <v>0</v>
          </cell>
        </row>
        <row r="776">
          <cell r="A776" t="str">
            <v>GDPXNO2004</v>
          </cell>
          <cell r="B776">
            <v>38993</v>
          </cell>
          <cell r="C776">
            <v>0</v>
          </cell>
        </row>
        <row r="777">
          <cell r="A777" t="str">
            <v>GDPXNO2005</v>
          </cell>
          <cell r="B777">
            <v>10990</v>
          </cell>
          <cell r="C777">
            <v>0</v>
          </cell>
        </row>
        <row r="778">
          <cell r="A778" t="str">
            <v>GDPXNO2006</v>
          </cell>
          <cell r="B778" t="str">
            <v>2.50*</v>
          </cell>
          <cell r="C778">
            <v>1</v>
          </cell>
        </row>
        <row r="779">
          <cell r="A779" t="str">
            <v>GDPXNO2007</v>
          </cell>
          <cell r="B779" t="str">
            <v>3.10*</v>
          </cell>
          <cell r="C779">
            <v>1</v>
          </cell>
        </row>
        <row r="780">
          <cell r="A780" t="str">
            <v>GDPXNO2008</v>
          </cell>
          <cell r="B780" t="str">
            <v>2.50*</v>
          </cell>
          <cell r="C780">
            <v>1</v>
          </cell>
        </row>
        <row r="781">
          <cell r="A781" t="str">
            <v>GDPXNORD1996</v>
          </cell>
          <cell r="B781" t="str">
            <v>3.00</v>
          </cell>
          <cell r="C781">
            <v>0</v>
          </cell>
        </row>
        <row r="782">
          <cell r="A782" t="str">
            <v>GDPXNORD1997</v>
          </cell>
          <cell r="B782" t="str">
            <v>4.00</v>
          </cell>
          <cell r="C782">
            <v>0</v>
          </cell>
        </row>
        <row r="783">
          <cell r="A783" t="str">
            <v>GDPXNORD1998</v>
          </cell>
          <cell r="B783">
            <v>11018</v>
          </cell>
          <cell r="C783">
            <v>0</v>
          </cell>
        </row>
        <row r="784">
          <cell r="A784" t="str">
            <v>GDPXNORD1999</v>
          </cell>
          <cell r="B784">
            <v>12479</v>
          </cell>
          <cell r="C784">
            <v>0</v>
          </cell>
        </row>
        <row r="785">
          <cell r="A785" t="str">
            <v>GDPXNORD2000</v>
          </cell>
          <cell r="B785">
            <v>33664</v>
          </cell>
          <cell r="C785">
            <v>0</v>
          </cell>
        </row>
        <row r="786">
          <cell r="A786" t="str">
            <v>GDPXNORD2001</v>
          </cell>
          <cell r="B786">
            <v>24108</v>
          </cell>
          <cell r="C786">
            <v>0</v>
          </cell>
        </row>
        <row r="787">
          <cell r="A787" t="str">
            <v>GDPXNORD2002</v>
          </cell>
          <cell r="B787">
            <v>13516</v>
          </cell>
          <cell r="C787">
            <v>0</v>
          </cell>
        </row>
        <row r="788">
          <cell r="A788" t="str">
            <v>GDPXNORD2003</v>
          </cell>
          <cell r="B788">
            <v>14611</v>
          </cell>
          <cell r="C788">
            <v>0</v>
          </cell>
        </row>
        <row r="789">
          <cell r="A789" t="str">
            <v>GDPXNORD2004</v>
          </cell>
          <cell r="B789">
            <v>31079</v>
          </cell>
          <cell r="C789">
            <v>0</v>
          </cell>
        </row>
        <row r="790">
          <cell r="A790" t="str">
            <v>GDPXNORD2005</v>
          </cell>
          <cell r="B790">
            <v>29983</v>
          </cell>
          <cell r="C790">
            <v>0</v>
          </cell>
        </row>
        <row r="791">
          <cell r="A791" t="str">
            <v>GDPXNORD2006</v>
          </cell>
          <cell r="B791" t="str">
            <v>3.73*</v>
          </cell>
          <cell r="C791">
            <v>1</v>
          </cell>
        </row>
        <row r="792">
          <cell r="A792" t="str">
            <v>GDPXNORD2007</v>
          </cell>
          <cell r="B792" t="str">
            <v>3.12*</v>
          </cell>
          <cell r="C792">
            <v>1</v>
          </cell>
        </row>
        <row r="793">
          <cell r="A793" t="str">
            <v>GDPXNORD2008</v>
          </cell>
          <cell r="B793" t="str">
            <v>2.65*</v>
          </cell>
          <cell r="C793">
            <v>1</v>
          </cell>
        </row>
        <row r="794">
          <cell r="A794" t="str">
            <v>GDPXSE1996</v>
          </cell>
          <cell r="B794">
            <v>10959</v>
          </cell>
          <cell r="C794">
            <v>0</v>
          </cell>
        </row>
        <row r="795">
          <cell r="A795" t="str">
            <v>GDPXSE1997</v>
          </cell>
          <cell r="B795">
            <v>21947</v>
          </cell>
          <cell r="C795">
            <v>0</v>
          </cell>
        </row>
        <row r="796">
          <cell r="A796" t="str">
            <v>GDPXSE1998</v>
          </cell>
          <cell r="B796">
            <v>21976</v>
          </cell>
          <cell r="C796">
            <v>0</v>
          </cell>
        </row>
        <row r="797">
          <cell r="A797" t="str">
            <v>GDPXSE1999</v>
          </cell>
          <cell r="B797">
            <v>11049</v>
          </cell>
          <cell r="C797">
            <v>0</v>
          </cell>
        </row>
        <row r="798">
          <cell r="A798" t="str">
            <v>GDPXSE2000</v>
          </cell>
          <cell r="B798">
            <v>14702</v>
          </cell>
          <cell r="C798">
            <v>0</v>
          </cell>
        </row>
        <row r="799">
          <cell r="A799" t="str">
            <v>GDPXSE2001</v>
          </cell>
          <cell r="B799">
            <v>43831</v>
          </cell>
          <cell r="C799">
            <v>0</v>
          </cell>
        </row>
        <row r="800">
          <cell r="A800" t="str">
            <v>GDPXSE2002</v>
          </cell>
          <cell r="B800" t="str">
            <v>2.00</v>
          </cell>
          <cell r="C800">
            <v>0</v>
          </cell>
        </row>
        <row r="801">
          <cell r="A801" t="str">
            <v>GDPXSE2003</v>
          </cell>
          <cell r="B801">
            <v>29221</v>
          </cell>
          <cell r="C801">
            <v>0</v>
          </cell>
        </row>
        <row r="802">
          <cell r="A802" t="str">
            <v>GDPXSE2004</v>
          </cell>
          <cell r="B802">
            <v>11018</v>
          </cell>
          <cell r="C802">
            <v>0</v>
          </cell>
        </row>
        <row r="803">
          <cell r="A803" t="str">
            <v>GDPXSE2005</v>
          </cell>
          <cell r="B803">
            <v>25600</v>
          </cell>
          <cell r="C803">
            <v>0</v>
          </cell>
        </row>
        <row r="804">
          <cell r="A804" t="str">
            <v>GDPXSE2006</v>
          </cell>
          <cell r="B804" t="str">
            <v>4.40*</v>
          </cell>
          <cell r="C804">
            <v>1</v>
          </cell>
        </row>
        <row r="805">
          <cell r="A805" t="str">
            <v>GDPXSE2007</v>
          </cell>
          <cell r="B805" t="str">
            <v>3.50*</v>
          </cell>
          <cell r="C805">
            <v>1</v>
          </cell>
        </row>
        <row r="806">
          <cell r="A806" t="str">
            <v>GDPXSE2008</v>
          </cell>
          <cell r="B806" t="str">
            <v>2.80*</v>
          </cell>
          <cell r="C806">
            <v>1</v>
          </cell>
        </row>
        <row r="807">
          <cell r="A807" t="str">
            <v>GDPXSP1996</v>
          </cell>
          <cell r="B807">
            <v>14642</v>
          </cell>
          <cell r="C807">
            <v>0</v>
          </cell>
        </row>
        <row r="808">
          <cell r="A808" t="str">
            <v>GDPXSP1997</v>
          </cell>
          <cell r="B808" t="str">
            <v>4.00</v>
          </cell>
          <cell r="C808">
            <v>0</v>
          </cell>
        </row>
        <row r="809">
          <cell r="A809" t="str">
            <v>GDPXSP1998</v>
          </cell>
          <cell r="B809">
            <v>11049</v>
          </cell>
          <cell r="C809">
            <v>0</v>
          </cell>
        </row>
        <row r="810">
          <cell r="A810" t="str">
            <v>GDPXSP1999</v>
          </cell>
          <cell r="B810">
            <v>25659</v>
          </cell>
          <cell r="C810">
            <v>0</v>
          </cell>
        </row>
        <row r="811">
          <cell r="A811" t="str">
            <v>GDPXSP2000</v>
          </cell>
          <cell r="B811" t="str">
            <v>5.00</v>
          </cell>
          <cell r="C811">
            <v>0</v>
          </cell>
        </row>
        <row r="812">
          <cell r="A812" t="str">
            <v>GDPXSP2001</v>
          </cell>
          <cell r="B812">
            <v>18323</v>
          </cell>
          <cell r="C812">
            <v>0</v>
          </cell>
        </row>
        <row r="813">
          <cell r="A813" t="str">
            <v>GDPXSP2002</v>
          </cell>
          <cell r="B813">
            <v>25600</v>
          </cell>
          <cell r="C813">
            <v>0</v>
          </cell>
        </row>
        <row r="814">
          <cell r="A814" t="str">
            <v>GDPXSP2003</v>
          </cell>
          <cell r="B814" t="str">
            <v>3.00</v>
          </cell>
          <cell r="C814">
            <v>0</v>
          </cell>
        </row>
        <row r="815">
          <cell r="A815" t="str">
            <v>GDPXSP2004</v>
          </cell>
          <cell r="B815">
            <v>38993</v>
          </cell>
          <cell r="C815">
            <v>0</v>
          </cell>
        </row>
        <row r="816">
          <cell r="A816" t="str">
            <v>GDPXSP2005</v>
          </cell>
          <cell r="B816" t="str">
            <v>3.30*</v>
          </cell>
          <cell r="C816">
            <v>1</v>
          </cell>
        </row>
        <row r="817">
          <cell r="A817" t="str">
            <v>GDPXSP2006</v>
          </cell>
          <cell r="B817" t="str">
            <v>3.10*</v>
          </cell>
          <cell r="C817">
            <v>1</v>
          </cell>
        </row>
        <row r="818">
          <cell r="A818" t="str">
            <v>GDPXSP2007</v>
          </cell>
          <cell r="B818" t="str">
            <v>3.30*</v>
          </cell>
          <cell r="C818">
            <v>1</v>
          </cell>
        </row>
        <row r="819">
          <cell r="A819" t="str">
            <v>GDPXSP2008</v>
          </cell>
          <cell r="B819" t="str">
            <v>2.70*</v>
          </cell>
          <cell r="C819">
            <v>1</v>
          </cell>
        </row>
        <row r="820">
          <cell r="A820" t="str">
            <v>GDPXUK1996</v>
          </cell>
          <cell r="B820">
            <v>21947</v>
          </cell>
          <cell r="C820">
            <v>0</v>
          </cell>
        </row>
        <row r="821">
          <cell r="A821" t="str">
            <v>GDPXUK1997</v>
          </cell>
          <cell r="B821">
            <v>18323</v>
          </cell>
          <cell r="C821">
            <v>0</v>
          </cell>
        </row>
        <row r="822">
          <cell r="A822" t="str">
            <v>GDPXUK1998</v>
          </cell>
          <cell r="B822">
            <v>10990</v>
          </cell>
          <cell r="C822">
            <v>0</v>
          </cell>
        </row>
        <row r="823">
          <cell r="A823" t="str">
            <v>GDPXUK1999</v>
          </cell>
          <cell r="B823" t="str">
            <v>0.50*</v>
          </cell>
          <cell r="C823">
            <v>1</v>
          </cell>
        </row>
        <row r="824">
          <cell r="A824" t="str">
            <v>GDPXUK2000</v>
          </cell>
          <cell r="B824" t="str">
            <v>0.70*</v>
          </cell>
          <cell r="C824">
            <v>1</v>
          </cell>
        </row>
        <row r="825">
          <cell r="A825" t="str">
            <v>GDPXUK2001</v>
          </cell>
          <cell r="B825" t="str">
            <v>3.00*</v>
          </cell>
          <cell r="C825">
            <v>1</v>
          </cell>
        </row>
        <row r="826">
          <cell r="A826" t="str">
            <v>GDPXUS1996</v>
          </cell>
          <cell r="B826">
            <v>21976</v>
          </cell>
          <cell r="C826">
            <v>0</v>
          </cell>
        </row>
        <row r="827">
          <cell r="A827" t="str">
            <v>GDPXUS1997</v>
          </cell>
          <cell r="B827">
            <v>18354</v>
          </cell>
          <cell r="C827">
            <v>0</v>
          </cell>
        </row>
        <row r="828">
          <cell r="A828" t="str">
            <v>GDPXUS1998</v>
          </cell>
          <cell r="B828">
            <v>43922</v>
          </cell>
          <cell r="C828">
            <v>0</v>
          </cell>
        </row>
        <row r="829">
          <cell r="A829" t="str">
            <v>GDPXUS1999</v>
          </cell>
          <cell r="B829">
            <v>14702</v>
          </cell>
          <cell r="C829">
            <v>0</v>
          </cell>
        </row>
        <row r="830">
          <cell r="A830" t="str">
            <v>GDPXUS2000</v>
          </cell>
          <cell r="B830">
            <v>25628</v>
          </cell>
          <cell r="C830">
            <v>0</v>
          </cell>
        </row>
        <row r="831">
          <cell r="A831" t="str">
            <v>GDPXUS2001</v>
          </cell>
          <cell r="B831" t="str">
            <v>0.80</v>
          </cell>
          <cell r="C831">
            <v>0</v>
          </cell>
        </row>
        <row r="832">
          <cell r="A832" t="str">
            <v>GDPXUS2002</v>
          </cell>
          <cell r="B832">
            <v>21916</v>
          </cell>
          <cell r="C832">
            <v>0</v>
          </cell>
        </row>
        <row r="833">
          <cell r="A833" t="str">
            <v>GDPXUS2003</v>
          </cell>
          <cell r="B833">
            <v>18295</v>
          </cell>
          <cell r="C833">
            <v>0</v>
          </cell>
        </row>
        <row r="834">
          <cell r="A834" t="str">
            <v>GDPXUS2004</v>
          </cell>
          <cell r="B834">
            <v>32933</v>
          </cell>
          <cell r="C834">
            <v>0</v>
          </cell>
        </row>
        <row r="835">
          <cell r="A835" t="str">
            <v>GDPXUS2005</v>
          </cell>
          <cell r="B835">
            <v>43891</v>
          </cell>
          <cell r="C835">
            <v>0</v>
          </cell>
        </row>
        <row r="836">
          <cell r="A836" t="str">
            <v>GDPXUS2006</v>
          </cell>
          <cell r="B836" t="str">
            <v>3.30*</v>
          </cell>
          <cell r="C836">
            <v>1</v>
          </cell>
        </row>
        <row r="837">
          <cell r="A837" t="str">
            <v>GDPXUS2007</v>
          </cell>
          <cell r="B837" t="str">
            <v>2.20*</v>
          </cell>
          <cell r="C837">
            <v>1</v>
          </cell>
        </row>
        <row r="838">
          <cell r="A838" t="str">
            <v>GDPXUS2008</v>
          </cell>
          <cell r="B838" t="str">
            <v>2.50*</v>
          </cell>
          <cell r="C838">
            <v>1</v>
          </cell>
        </row>
        <row r="839">
          <cell r="A839" t="str">
            <v>GDPXWRLD1996</v>
          </cell>
          <cell r="B839">
            <v>14671</v>
          </cell>
          <cell r="C839">
            <v>0</v>
          </cell>
        </row>
        <row r="840">
          <cell r="A840" t="str">
            <v>GDPXWRLD1997</v>
          </cell>
          <cell r="B840">
            <v>25628</v>
          </cell>
          <cell r="C840">
            <v>0</v>
          </cell>
        </row>
        <row r="841">
          <cell r="A841" t="str">
            <v>GDPXWRLD1998</v>
          </cell>
          <cell r="B841">
            <v>21916</v>
          </cell>
          <cell r="C841">
            <v>0</v>
          </cell>
        </row>
        <row r="842">
          <cell r="A842" t="str">
            <v>GDPXWRLD1999</v>
          </cell>
          <cell r="B842">
            <v>38964</v>
          </cell>
          <cell r="C842">
            <v>0</v>
          </cell>
        </row>
        <row r="843">
          <cell r="A843" t="str">
            <v>GDPXWRLD2000</v>
          </cell>
          <cell r="B843">
            <v>19450</v>
          </cell>
          <cell r="C843">
            <v>0</v>
          </cell>
        </row>
        <row r="844">
          <cell r="A844" t="str">
            <v>GDPXWRLD2001</v>
          </cell>
          <cell r="B844">
            <v>36192</v>
          </cell>
          <cell r="C844">
            <v>0</v>
          </cell>
        </row>
        <row r="845">
          <cell r="A845" t="str">
            <v>GDPXWRLD2002</v>
          </cell>
          <cell r="B845">
            <v>35462</v>
          </cell>
          <cell r="C845">
            <v>0</v>
          </cell>
        </row>
        <row r="846">
          <cell r="A846" t="str">
            <v>GDPXWRLD2003</v>
          </cell>
          <cell r="B846">
            <v>15401</v>
          </cell>
          <cell r="C846">
            <v>0</v>
          </cell>
        </row>
        <row r="847">
          <cell r="A847" t="str">
            <v>GDPXWRLD2004</v>
          </cell>
          <cell r="B847">
            <v>38780</v>
          </cell>
          <cell r="C847">
            <v>0</v>
          </cell>
        </row>
        <row r="848">
          <cell r="A848" t="str">
            <v>GDPXWRLD2005</v>
          </cell>
          <cell r="B848">
            <v>31472</v>
          </cell>
          <cell r="C848">
            <v>0</v>
          </cell>
        </row>
        <row r="849">
          <cell r="A849" t="str">
            <v>GDPXWRLD2006</v>
          </cell>
          <cell r="B849" t="str">
            <v>4.13*</v>
          </cell>
          <cell r="C849">
            <v>1</v>
          </cell>
        </row>
        <row r="850">
          <cell r="A850" t="str">
            <v>GDPXWRLD2007</v>
          </cell>
          <cell r="B850" t="str">
            <v>3.72*</v>
          </cell>
          <cell r="C850">
            <v>1</v>
          </cell>
        </row>
        <row r="851">
          <cell r="A851" t="str">
            <v>GDPXWRLD2008</v>
          </cell>
          <cell r="B851" t="str">
            <v>3.89*</v>
          </cell>
          <cell r="C851">
            <v>1</v>
          </cell>
        </row>
        <row r="852">
          <cell r="A852" t="str">
            <v>IMPODE1996</v>
          </cell>
          <cell r="B852">
            <v>11018</v>
          </cell>
          <cell r="C852">
            <v>0</v>
          </cell>
        </row>
        <row r="853">
          <cell r="A853" t="str">
            <v>IMPODE1997</v>
          </cell>
          <cell r="B853">
            <v>14824</v>
          </cell>
          <cell r="C853">
            <v>0</v>
          </cell>
        </row>
        <row r="854">
          <cell r="A854" t="str">
            <v>IMPODE1998</v>
          </cell>
          <cell r="B854" t="str">
            <v>9.00</v>
          </cell>
          <cell r="C854">
            <v>0</v>
          </cell>
        </row>
        <row r="855">
          <cell r="A855" t="str">
            <v>IMPODE1999</v>
          </cell>
          <cell r="B855">
            <v>44044</v>
          </cell>
          <cell r="C855">
            <v>0</v>
          </cell>
        </row>
        <row r="856">
          <cell r="A856" t="str">
            <v>IMPODE2000</v>
          </cell>
          <cell r="B856">
            <v>25842</v>
          </cell>
          <cell r="C856">
            <v>0</v>
          </cell>
        </row>
        <row r="857">
          <cell r="A857" t="str">
            <v>IMPODE2001</v>
          </cell>
          <cell r="B857">
            <v>25569</v>
          </cell>
          <cell r="C857">
            <v>0</v>
          </cell>
        </row>
        <row r="858">
          <cell r="A858" t="str">
            <v>IMPODE2002</v>
          </cell>
          <cell r="B858" t="str">
            <v>-1.30</v>
          </cell>
          <cell r="C858">
            <v>0</v>
          </cell>
        </row>
        <row r="859">
          <cell r="A859" t="str">
            <v>IMPODE2003</v>
          </cell>
          <cell r="B859" t="str">
            <v>5.00</v>
          </cell>
          <cell r="C859">
            <v>0</v>
          </cell>
        </row>
        <row r="860">
          <cell r="A860" t="str">
            <v>IMPODE2004</v>
          </cell>
          <cell r="B860">
            <v>38996</v>
          </cell>
          <cell r="C860">
            <v>0</v>
          </cell>
        </row>
        <row r="861">
          <cell r="A861" t="str">
            <v>IMPODE2005</v>
          </cell>
          <cell r="B861" t="str">
            <v>5.20*</v>
          </cell>
          <cell r="C861">
            <v>1</v>
          </cell>
        </row>
        <row r="862">
          <cell r="A862" t="str">
            <v>IMPODE2006</v>
          </cell>
          <cell r="B862" t="str">
            <v>6.90*</v>
          </cell>
          <cell r="C862">
            <v>1</v>
          </cell>
        </row>
        <row r="863">
          <cell r="A863" t="str">
            <v>IMPODE2007</v>
          </cell>
          <cell r="B863" t="str">
            <v>5.30*</v>
          </cell>
          <cell r="C863">
            <v>1</v>
          </cell>
        </row>
        <row r="864">
          <cell r="A864" t="str">
            <v>IMPODE2008</v>
          </cell>
          <cell r="B864" t="str">
            <v>5.60*</v>
          </cell>
          <cell r="C864">
            <v>1</v>
          </cell>
        </row>
        <row r="865">
          <cell r="A865" t="str">
            <v>IMPODK1996</v>
          </cell>
          <cell r="B865">
            <v>21976</v>
          </cell>
          <cell r="C865">
            <v>0</v>
          </cell>
        </row>
        <row r="866">
          <cell r="A866" t="str">
            <v>IMPODK1997</v>
          </cell>
          <cell r="B866" t="str">
            <v>10.00</v>
          </cell>
          <cell r="C866">
            <v>0</v>
          </cell>
        </row>
        <row r="867">
          <cell r="A867" t="str">
            <v>IMPODK1998</v>
          </cell>
          <cell r="B867">
            <v>33086</v>
          </cell>
          <cell r="C867">
            <v>0</v>
          </cell>
        </row>
        <row r="868">
          <cell r="A868" t="str">
            <v>IMPODK1999</v>
          </cell>
          <cell r="B868">
            <v>18295</v>
          </cell>
          <cell r="C868">
            <v>0</v>
          </cell>
        </row>
        <row r="869">
          <cell r="A869" t="str">
            <v>IMPODK2000</v>
          </cell>
          <cell r="B869">
            <v>22251</v>
          </cell>
          <cell r="C869">
            <v>0</v>
          </cell>
        </row>
        <row r="870">
          <cell r="A870" t="str">
            <v>IMPODK2001</v>
          </cell>
          <cell r="B870" t="str">
            <v>2.00</v>
          </cell>
          <cell r="C870">
            <v>0</v>
          </cell>
        </row>
        <row r="871">
          <cell r="A871" t="str">
            <v>IMPODK2002</v>
          </cell>
          <cell r="B871" t="str">
            <v>8.00</v>
          </cell>
          <cell r="C871">
            <v>0</v>
          </cell>
        </row>
        <row r="872">
          <cell r="A872" t="str">
            <v>IMPODK2003</v>
          </cell>
          <cell r="B872" t="str">
            <v>-1.70</v>
          </cell>
          <cell r="C872">
            <v>0</v>
          </cell>
        </row>
        <row r="873">
          <cell r="A873" t="str">
            <v>IMPODK2004</v>
          </cell>
          <cell r="B873">
            <v>18415</v>
          </cell>
          <cell r="C873">
            <v>0</v>
          </cell>
        </row>
        <row r="874">
          <cell r="A874" t="str">
            <v>IMPODK2005</v>
          </cell>
          <cell r="B874" t="str">
            <v>12.00</v>
          </cell>
          <cell r="C874">
            <v>0</v>
          </cell>
        </row>
        <row r="875">
          <cell r="A875" t="str">
            <v>IMPODK2006</v>
          </cell>
          <cell r="B875" t="str">
            <v>16.80*</v>
          </cell>
          <cell r="C875">
            <v>1</v>
          </cell>
        </row>
        <row r="876">
          <cell r="A876" t="str">
            <v>IMPODK2007</v>
          </cell>
          <cell r="B876" t="str">
            <v>7.80*</v>
          </cell>
          <cell r="C876">
            <v>1</v>
          </cell>
        </row>
        <row r="877">
          <cell r="A877" t="str">
            <v>IMPODK2008</v>
          </cell>
          <cell r="B877" t="str">
            <v>6.20*</v>
          </cell>
          <cell r="C877">
            <v>1</v>
          </cell>
        </row>
        <row r="878">
          <cell r="A878" t="str">
            <v>IMPOEU111996</v>
          </cell>
          <cell r="B878">
            <v>11018</v>
          </cell>
          <cell r="C878">
            <v>0</v>
          </cell>
        </row>
        <row r="879">
          <cell r="A879" t="str">
            <v>IMPOEU111997</v>
          </cell>
          <cell r="B879">
            <v>33086</v>
          </cell>
          <cell r="C879">
            <v>0</v>
          </cell>
        </row>
        <row r="880">
          <cell r="A880" t="str">
            <v>IMPOEU111998</v>
          </cell>
          <cell r="B880">
            <v>39000</v>
          </cell>
          <cell r="C880">
            <v>0</v>
          </cell>
        </row>
        <row r="881">
          <cell r="A881" t="str">
            <v>IMPOEU111999</v>
          </cell>
          <cell r="B881">
            <v>18445</v>
          </cell>
          <cell r="C881">
            <v>0</v>
          </cell>
        </row>
        <row r="882">
          <cell r="A882" t="str">
            <v>IMPOEU112000</v>
          </cell>
          <cell r="B882">
            <v>11263</v>
          </cell>
          <cell r="C882">
            <v>0</v>
          </cell>
        </row>
        <row r="883">
          <cell r="A883" t="str">
            <v>IMPOEU112001</v>
          </cell>
          <cell r="B883" t="str">
            <v>2.00</v>
          </cell>
          <cell r="C883">
            <v>0</v>
          </cell>
        </row>
        <row r="884">
          <cell r="A884" t="str">
            <v>IMPOEU112002</v>
          </cell>
          <cell r="B884" t="str">
            <v>0.30</v>
          </cell>
          <cell r="C884">
            <v>0</v>
          </cell>
        </row>
        <row r="885">
          <cell r="A885" t="str">
            <v>IMPOEU112003</v>
          </cell>
          <cell r="B885">
            <v>43891</v>
          </cell>
          <cell r="C885">
            <v>0</v>
          </cell>
        </row>
        <row r="886">
          <cell r="A886" t="str">
            <v>IMPOEU112004</v>
          </cell>
          <cell r="B886">
            <v>43983</v>
          </cell>
          <cell r="C886">
            <v>0</v>
          </cell>
        </row>
        <row r="887">
          <cell r="A887" t="str">
            <v>IMPOEU112005</v>
          </cell>
          <cell r="B887">
            <v>18384</v>
          </cell>
          <cell r="C887">
            <v>0</v>
          </cell>
        </row>
        <row r="888">
          <cell r="A888" t="str">
            <v>IMPOEU112006</v>
          </cell>
          <cell r="B888" t="str">
            <v>7.90*</v>
          </cell>
          <cell r="C888">
            <v>1</v>
          </cell>
        </row>
        <row r="889">
          <cell r="A889" t="str">
            <v>IMPOEU112007</v>
          </cell>
          <cell r="B889" t="str">
            <v>4.00*</v>
          </cell>
          <cell r="C889">
            <v>1</v>
          </cell>
        </row>
        <row r="890">
          <cell r="A890" t="str">
            <v>IMPOEU112008</v>
          </cell>
          <cell r="B890" t="str">
            <v>6.40*</v>
          </cell>
          <cell r="C890">
            <v>1</v>
          </cell>
        </row>
        <row r="891">
          <cell r="A891" t="str">
            <v>IMPOFI1996</v>
          </cell>
          <cell r="B891">
            <v>32994</v>
          </cell>
          <cell r="C891">
            <v>0</v>
          </cell>
        </row>
        <row r="892">
          <cell r="A892" t="str">
            <v>IMPOFI1997</v>
          </cell>
          <cell r="B892">
            <v>25873</v>
          </cell>
          <cell r="C892">
            <v>0</v>
          </cell>
        </row>
        <row r="893">
          <cell r="A893" t="str">
            <v>IMPOFI1998</v>
          </cell>
          <cell r="B893" t="str">
            <v>9.00</v>
          </cell>
          <cell r="C893">
            <v>0</v>
          </cell>
        </row>
        <row r="894">
          <cell r="A894" t="str">
            <v>IMPOFI1999</v>
          </cell>
          <cell r="B894">
            <v>25628</v>
          </cell>
          <cell r="C894">
            <v>0</v>
          </cell>
        </row>
        <row r="895">
          <cell r="A895" t="str">
            <v>IMPOFI2000</v>
          </cell>
          <cell r="B895" t="str">
            <v>16.40</v>
          </cell>
          <cell r="C895">
            <v>0</v>
          </cell>
        </row>
        <row r="896">
          <cell r="A896" t="str">
            <v>IMPOFI2001</v>
          </cell>
          <cell r="B896">
            <v>43831</v>
          </cell>
          <cell r="C896">
            <v>0</v>
          </cell>
        </row>
        <row r="897">
          <cell r="A897" t="str">
            <v>IMPOFI2002</v>
          </cell>
          <cell r="B897">
            <v>18295</v>
          </cell>
          <cell r="C897">
            <v>0</v>
          </cell>
        </row>
        <row r="898">
          <cell r="A898" t="str">
            <v>IMPOFI2003</v>
          </cell>
          <cell r="B898">
            <v>11018</v>
          </cell>
          <cell r="C898">
            <v>0</v>
          </cell>
        </row>
        <row r="899">
          <cell r="A899" t="str">
            <v>IMPOFI2004</v>
          </cell>
          <cell r="B899">
            <v>14793</v>
          </cell>
          <cell r="C899">
            <v>0</v>
          </cell>
        </row>
        <row r="900">
          <cell r="A900" t="str">
            <v>IMPOFI2005</v>
          </cell>
          <cell r="B900">
            <v>11293</v>
          </cell>
          <cell r="C900">
            <v>0</v>
          </cell>
        </row>
        <row r="901">
          <cell r="A901" t="str">
            <v>IMPOFI2006</v>
          </cell>
          <cell r="B901" t="str">
            <v>7.90*</v>
          </cell>
          <cell r="C901">
            <v>1</v>
          </cell>
        </row>
        <row r="902">
          <cell r="A902" t="str">
            <v>IMPOFI2007</v>
          </cell>
          <cell r="B902" t="str">
            <v>5.80*</v>
          </cell>
          <cell r="C902">
            <v>1</v>
          </cell>
        </row>
        <row r="903">
          <cell r="A903" t="str">
            <v>IMPOFI2008</v>
          </cell>
          <cell r="B903" t="str">
            <v>5.40*</v>
          </cell>
          <cell r="C903">
            <v>1</v>
          </cell>
        </row>
        <row r="904">
          <cell r="A904" t="str">
            <v>IMPOFR1996</v>
          </cell>
          <cell r="B904">
            <v>21916</v>
          </cell>
          <cell r="C904">
            <v>0</v>
          </cell>
        </row>
        <row r="905">
          <cell r="A905" t="str">
            <v>IMPOFR1997</v>
          </cell>
          <cell r="B905">
            <v>44013</v>
          </cell>
          <cell r="C905">
            <v>0</v>
          </cell>
        </row>
        <row r="906">
          <cell r="A906" t="str">
            <v>IMPOFR1998</v>
          </cell>
          <cell r="B906">
            <v>25842</v>
          </cell>
          <cell r="C906">
            <v>0</v>
          </cell>
        </row>
        <row r="907">
          <cell r="A907" t="str">
            <v>IMPOFR1999</v>
          </cell>
          <cell r="B907">
            <v>29342</v>
          </cell>
          <cell r="C907">
            <v>0</v>
          </cell>
        </row>
        <row r="908">
          <cell r="A908" t="str">
            <v>IMPOFR2000</v>
          </cell>
          <cell r="B908" t="str">
            <v>14.90</v>
          </cell>
          <cell r="C908">
            <v>0</v>
          </cell>
        </row>
        <row r="909">
          <cell r="A909" t="str">
            <v>IMPOFR2001</v>
          </cell>
          <cell r="B909">
            <v>25600</v>
          </cell>
          <cell r="C909">
            <v>0</v>
          </cell>
        </row>
        <row r="910">
          <cell r="A910" t="str">
            <v>IMPOFR2002</v>
          </cell>
          <cell r="B910">
            <v>18264</v>
          </cell>
          <cell r="C910">
            <v>0</v>
          </cell>
        </row>
        <row r="911">
          <cell r="A911" t="str">
            <v>IMPOFR2003</v>
          </cell>
          <cell r="B911">
            <v>10959</v>
          </cell>
          <cell r="C911">
            <v>0</v>
          </cell>
        </row>
        <row r="912">
          <cell r="A912" t="str">
            <v>IMPOFR2004</v>
          </cell>
          <cell r="B912">
            <v>38996</v>
          </cell>
          <cell r="C912">
            <v>0</v>
          </cell>
        </row>
        <row r="913">
          <cell r="A913" t="str">
            <v>IMPOFR2005</v>
          </cell>
          <cell r="B913" t="str">
            <v>6.20*</v>
          </cell>
          <cell r="C913">
            <v>1</v>
          </cell>
        </row>
        <row r="914">
          <cell r="A914" t="str">
            <v>IMPOFR2006</v>
          </cell>
          <cell r="B914" t="str">
            <v>6.50*</v>
          </cell>
          <cell r="C914">
            <v>1</v>
          </cell>
        </row>
        <row r="915">
          <cell r="A915" t="str">
            <v>IMPOFR2007</v>
          </cell>
          <cell r="B915" t="str">
            <v>4.90*</v>
          </cell>
          <cell r="C915">
            <v>1</v>
          </cell>
        </row>
        <row r="916">
          <cell r="A916" t="str">
            <v>IMPOFR2008</v>
          </cell>
          <cell r="B916" t="str">
            <v>5.90*</v>
          </cell>
          <cell r="C916">
            <v>1</v>
          </cell>
        </row>
        <row r="917">
          <cell r="A917" t="str">
            <v>IMPOIT1996</v>
          </cell>
          <cell r="B917" t="str">
            <v>-0.30</v>
          </cell>
          <cell r="C917">
            <v>0</v>
          </cell>
        </row>
        <row r="918">
          <cell r="A918" t="str">
            <v>IMPOIT1997</v>
          </cell>
          <cell r="B918">
            <v>44105</v>
          </cell>
          <cell r="C918">
            <v>0</v>
          </cell>
        </row>
        <row r="919">
          <cell r="A919" t="str">
            <v>IMPOIT1998</v>
          </cell>
          <cell r="B919">
            <v>38999</v>
          </cell>
          <cell r="C919">
            <v>0</v>
          </cell>
        </row>
        <row r="920">
          <cell r="A920" t="str">
            <v>IMPOIT1999</v>
          </cell>
          <cell r="B920">
            <v>18384</v>
          </cell>
          <cell r="C920">
            <v>0</v>
          </cell>
        </row>
        <row r="921">
          <cell r="A921" t="str">
            <v>IMPOIT2000</v>
          </cell>
          <cell r="B921">
            <v>44013</v>
          </cell>
          <cell r="C921">
            <v>0</v>
          </cell>
        </row>
        <row r="922">
          <cell r="A922" t="str">
            <v>IMPOIT2001</v>
          </cell>
          <cell r="B922" t="str">
            <v>0.50</v>
          </cell>
          <cell r="C922">
            <v>0</v>
          </cell>
        </row>
        <row r="923">
          <cell r="A923" t="str">
            <v>IMPOIT2002</v>
          </cell>
          <cell r="B923" t="str">
            <v>-0.40</v>
          </cell>
          <cell r="C923">
            <v>0</v>
          </cell>
        </row>
        <row r="924">
          <cell r="A924" t="str">
            <v>IMPOIT2003</v>
          </cell>
          <cell r="B924">
            <v>10959</v>
          </cell>
          <cell r="C924">
            <v>0</v>
          </cell>
        </row>
        <row r="925">
          <cell r="A925" t="str">
            <v>IMPOIT2004</v>
          </cell>
          <cell r="B925">
            <v>18295</v>
          </cell>
          <cell r="C925">
            <v>0</v>
          </cell>
        </row>
        <row r="926">
          <cell r="A926" t="str">
            <v>IMPOIT2005</v>
          </cell>
          <cell r="B926" t="str">
            <v>2.20*</v>
          </cell>
          <cell r="C926">
            <v>1</v>
          </cell>
        </row>
        <row r="927">
          <cell r="A927" t="str">
            <v>IMPOIT2006</v>
          </cell>
          <cell r="B927" t="str">
            <v>4.90*</v>
          </cell>
          <cell r="C927">
            <v>1</v>
          </cell>
        </row>
        <row r="928">
          <cell r="A928" t="str">
            <v>IMPOIT2007</v>
          </cell>
          <cell r="B928" t="str">
            <v>3.60*</v>
          </cell>
          <cell r="C928">
            <v>1</v>
          </cell>
        </row>
        <row r="929">
          <cell r="A929" t="str">
            <v>IMPOIT2008</v>
          </cell>
          <cell r="B929" t="str">
            <v>4.40*</v>
          </cell>
          <cell r="C929">
            <v>1</v>
          </cell>
        </row>
        <row r="930">
          <cell r="A930" t="str">
            <v>IMPOJP1996</v>
          </cell>
          <cell r="B930" t="str">
            <v>13.40</v>
          </cell>
          <cell r="C930">
            <v>0</v>
          </cell>
        </row>
        <row r="931">
          <cell r="A931" t="str">
            <v>IMPOJP1997</v>
          </cell>
          <cell r="B931">
            <v>38991</v>
          </cell>
          <cell r="C931">
            <v>0</v>
          </cell>
        </row>
        <row r="932">
          <cell r="A932" t="str">
            <v>IMPOJP1998</v>
          </cell>
          <cell r="B932" t="str">
            <v>-6.80</v>
          </cell>
          <cell r="C932">
            <v>0</v>
          </cell>
        </row>
        <row r="933">
          <cell r="A933" t="str">
            <v>IMPOJP1999</v>
          </cell>
          <cell r="B933">
            <v>25628</v>
          </cell>
          <cell r="C933">
            <v>0</v>
          </cell>
        </row>
        <row r="934">
          <cell r="A934" t="str">
            <v>IMPOJP2000</v>
          </cell>
          <cell r="B934">
            <v>18476</v>
          </cell>
          <cell r="C934">
            <v>0</v>
          </cell>
        </row>
        <row r="935">
          <cell r="A935" t="str">
            <v>IMPOJP2001</v>
          </cell>
          <cell r="B935">
            <v>43831</v>
          </cell>
          <cell r="C935">
            <v>0</v>
          </cell>
        </row>
        <row r="936">
          <cell r="A936" t="str">
            <v>IMPOJP2002</v>
          </cell>
          <cell r="B936" t="str">
            <v>1.00</v>
          </cell>
          <cell r="C936">
            <v>0</v>
          </cell>
        </row>
        <row r="937">
          <cell r="A937" t="str">
            <v>IMPOJP2003</v>
          </cell>
          <cell r="B937" t="str">
            <v>4.00</v>
          </cell>
          <cell r="C937">
            <v>0</v>
          </cell>
        </row>
        <row r="938">
          <cell r="A938" t="str">
            <v>IMPOJP2004</v>
          </cell>
          <cell r="B938">
            <v>18476</v>
          </cell>
          <cell r="C938">
            <v>0</v>
          </cell>
        </row>
        <row r="939">
          <cell r="A939" t="str">
            <v>IMPOJP2005</v>
          </cell>
          <cell r="B939">
            <v>11110</v>
          </cell>
          <cell r="C939">
            <v>0</v>
          </cell>
        </row>
        <row r="940">
          <cell r="A940" t="str">
            <v>IMPOJP2006</v>
          </cell>
          <cell r="B940" t="str">
            <v>7.10*</v>
          </cell>
          <cell r="C940">
            <v>1</v>
          </cell>
        </row>
        <row r="941">
          <cell r="A941" t="str">
            <v>IMPOJP2007</v>
          </cell>
          <cell r="B941" t="str">
            <v>7.70*</v>
          </cell>
          <cell r="C941">
            <v>1</v>
          </cell>
        </row>
        <row r="942">
          <cell r="A942" t="str">
            <v>IMPOJP2008</v>
          </cell>
          <cell r="B942" t="str">
            <v>6.60*</v>
          </cell>
          <cell r="C942">
            <v>1</v>
          </cell>
        </row>
        <row r="943">
          <cell r="A943" t="str">
            <v>IMPONO1996</v>
          </cell>
          <cell r="B943">
            <v>29434</v>
          </cell>
          <cell r="C943">
            <v>0</v>
          </cell>
        </row>
        <row r="944">
          <cell r="A944" t="str">
            <v>IMPONO1997</v>
          </cell>
          <cell r="B944">
            <v>14946</v>
          </cell>
          <cell r="C944">
            <v>0</v>
          </cell>
        </row>
        <row r="945">
          <cell r="A945" t="str">
            <v>IMPONO1998</v>
          </cell>
          <cell r="B945">
            <v>18476</v>
          </cell>
          <cell r="C945">
            <v>0</v>
          </cell>
        </row>
        <row r="946">
          <cell r="A946" t="str">
            <v>IMPONO1999</v>
          </cell>
          <cell r="B946" t="str">
            <v>-1.80</v>
          </cell>
          <cell r="C946">
            <v>0</v>
          </cell>
        </row>
        <row r="947">
          <cell r="A947" t="str">
            <v>IMPONO2000</v>
          </cell>
          <cell r="B947">
            <v>25600</v>
          </cell>
          <cell r="C947">
            <v>0</v>
          </cell>
        </row>
        <row r="948">
          <cell r="A948" t="str">
            <v>IMPONO2001</v>
          </cell>
          <cell r="B948" t="str">
            <v>0.90</v>
          </cell>
          <cell r="C948">
            <v>0</v>
          </cell>
        </row>
        <row r="949">
          <cell r="A949" t="str">
            <v>IMPONO2002</v>
          </cell>
          <cell r="B949" t="str">
            <v>0.70</v>
          </cell>
          <cell r="C949">
            <v>0</v>
          </cell>
        </row>
        <row r="950">
          <cell r="A950" t="str">
            <v>IMPONO2003</v>
          </cell>
          <cell r="B950">
            <v>38991</v>
          </cell>
          <cell r="C950">
            <v>0</v>
          </cell>
        </row>
        <row r="951">
          <cell r="A951" t="str">
            <v>IMPONO2004</v>
          </cell>
          <cell r="B951">
            <v>33086</v>
          </cell>
          <cell r="C951">
            <v>0</v>
          </cell>
        </row>
        <row r="952">
          <cell r="A952" t="str">
            <v>IMPONO2005</v>
          </cell>
          <cell r="B952">
            <v>11140</v>
          </cell>
          <cell r="C952">
            <v>0</v>
          </cell>
        </row>
        <row r="953">
          <cell r="A953" t="str">
            <v>IMPONO2006</v>
          </cell>
          <cell r="B953" t="str">
            <v>7.30*</v>
          </cell>
          <cell r="C953">
            <v>1</v>
          </cell>
        </row>
        <row r="954">
          <cell r="A954" t="str">
            <v>IMPONO2007</v>
          </cell>
          <cell r="B954" t="str">
            <v>3.10*</v>
          </cell>
          <cell r="C954">
            <v>1</v>
          </cell>
        </row>
        <row r="955">
          <cell r="A955" t="str">
            <v>IMPONO2008</v>
          </cell>
          <cell r="B955" t="str">
            <v>2.20*</v>
          </cell>
          <cell r="C955">
            <v>1</v>
          </cell>
        </row>
        <row r="956">
          <cell r="A956" t="str">
            <v>IMPOSE1996</v>
          </cell>
          <cell r="B956" t="str">
            <v>3.00</v>
          </cell>
          <cell r="C956">
            <v>0</v>
          </cell>
        </row>
        <row r="957">
          <cell r="A957" t="str">
            <v>IMPOSE1997</v>
          </cell>
          <cell r="B957" t="str">
            <v>12.00</v>
          </cell>
          <cell r="C957">
            <v>0</v>
          </cell>
        </row>
        <row r="958">
          <cell r="A958" t="str">
            <v>IMPOSE1998</v>
          </cell>
          <cell r="B958">
            <v>14916</v>
          </cell>
          <cell r="C958">
            <v>0</v>
          </cell>
        </row>
        <row r="959">
          <cell r="A959" t="str">
            <v>IMPOSE1999</v>
          </cell>
          <cell r="B959">
            <v>32964</v>
          </cell>
          <cell r="C959">
            <v>0</v>
          </cell>
        </row>
        <row r="960">
          <cell r="A960" t="str">
            <v>IMPOSE2000</v>
          </cell>
          <cell r="B960">
            <v>18568</v>
          </cell>
          <cell r="C960">
            <v>0</v>
          </cell>
        </row>
        <row r="961">
          <cell r="A961" t="str">
            <v>IMPOSE2001</v>
          </cell>
          <cell r="B961" t="str">
            <v>-2.50</v>
          </cell>
          <cell r="C961">
            <v>0</v>
          </cell>
        </row>
        <row r="962">
          <cell r="A962" t="str">
            <v>IMPOSE2002</v>
          </cell>
          <cell r="B962" t="str">
            <v>-1.90</v>
          </cell>
          <cell r="C962">
            <v>0</v>
          </cell>
        </row>
        <row r="963">
          <cell r="A963" t="str">
            <v>IMPOSE2003</v>
          </cell>
          <cell r="B963">
            <v>38995</v>
          </cell>
          <cell r="C963">
            <v>0</v>
          </cell>
        </row>
        <row r="964">
          <cell r="A964" t="str">
            <v>IMPOSE2004</v>
          </cell>
          <cell r="B964">
            <v>29373</v>
          </cell>
          <cell r="C964">
            <v>0</v>
          </cell>
        </row>
        <row r="965">
          <cell r="A965" t="str">
            <v>IMPOSE2005</v>
          </cell>
          <cell r="B965">
            <v>18415</v>
          </cell>
          <cell r="C965">
            <v>0</v>
          </cell>
        </row>
        <row r="966">
          <cell r="A966" t="str">
            <v>IMPOSE2006</v>
          </cell>
          <cell r="B966" t="str">
            <v>8.10*</v>
          </cell>
          <cell r="C966">
            <v>1</v>
          </cell>
        </row>
        <row r="967">
          <cell r="A967" t="str">
            <v>IMPOSE2007</v>
          </cell>
          <cell r="B967" t="str">
            <v>8.40*</v>
          </cell>
          <cell r="C967">
            <v>1</v>
          </cell>
        </row>
        <row r="968">
          <cell r="A968" t="str">
            <v>IMPOSE2008</v>
          </cell>
          <cell r="B968" t="str">
            <v>5.80*</v>
          </cell>
          <cell r="C968">
            <v>1</v>
          </cell>
        </row>
        <row r="969">
          <cell r="A969" t="str">
            <v>IMPOSP1996</v>
          </cell>
          <cell r="B969" t="str">
            <v>8.00</v>
          </cell>
          <cell r="C969">
            <v>0</v>
          </cell>
        </row>
        <row r="970">
          <cell r="A970" t="str">
            <v>IMPOSP1997</v>
          </cell>
          <cell r="B970" t="str">
            <v>13.20</v>
          </cell>
          <cell r="C970">
            <v>0</v>
          </cell>
        </row>
        <row r="971">
          <cell r="A971" t="str">
            <v>IMPOSP1998</v>
          </cell>
          <cell r="B971" t="str">
            <v>13.30</v>
          </cell>
          <cell r="C971">
            <v>0</v>
          </cell>
        </row>
        <row r="972">
          <cell r="A972" t="str">
            <v>IMPOSP1999</v>
          </cell>
          <cell r="B972" t="str">
            <v>13.60</v>
          </cell>
          <cell r="C972">
            <v>0</v>
          </cell>
        </row>
        <row r="973">
          <cell r="A973" t="str">
            <v>IMPOSP2000</v>
          </cell>
          <cell r="B973">
            <v>33147</v>
          </cell>
          <cell r="C973">
            <v>0</v>
          </cell>
        </row>
        <row r="974">
          <cell r="A974" t="str">
            <v>IMPOSP2001</v>
          </cell>
          <cell r="B974">
            <v>43922</v>
          </cell>
          <cell r="C974">
            <v>0</v>
          </cell>
        </row>
        <row r="975">
          <cell r="A975" t="str">
            <v>IMPOSP2002</v>
          </cell>
          <cell r="B975">
            <v>32933</v>
          </cell>
          <cell r="C975">
            <v>0</v>
          </cell>
        </row>
        <row r="976">
          <cell r="A976" t="str">
            <v>IMPOSP2003</v>
          </cell>
          <cell r="B976" t="str">
            <v>6.00</v>
          </cell>
          <cell r="C976">
            <v>0</v>
          </cell>
        </row>
        <row r="977">
          <cell r="A977" t="str">
            <v>IMPOSP2004</v>
          </cell>
          <cell r="B977">
            <v>11202</v>
          </cell>
          <cell r="C977">
            <v>0</v>
          </cell>
        </row>
        <row r="978">
          <cell r="A978" t="str">
            <v>IMPOSP2005</v>
          </cell>
          <cell r="B978" t="str">
            <v>7.50*</v>
          </cell>
          <cell r="C978">
            <v>1</v>
          </cell>
        </row>
        <row r="979">
          <cell r="A979" t="str">
            <v>IMPOSP2006</v>
          </cell>
          <cell r="B979" t="str">
            <v>10.80*</v>
          </cell>
          <cell r="C979">
            <v>1</v>
          </cell>
        </row>
        <row r="980">
          <cell r="A980" t="str">
            <v>IMPOSP2007</v>
          </cell>
          <cell r="B980" t="str">
            <v>10.00*</v>
          </cell>
          <cell r="C980">
            <v>1</v>
          </cell>
        </row>
        <row r="981">
          <cell r="A981" t="str">
            <v>IMPOSP2008</v>
          </cell>
          <cell r="B981" t="str">
            <v>9.10*</v>
          </cell>
          <cell r="C981">
            <v>1</v>
          </cell>
        </row>
        <row r="982">
          <cell r="A982" t="str">
            <v>IMPOUK1996</v>
          </cell>
          <cell r="B982">
            <v>44075</v>
          </cell>
          <cell r="C982">
            <v>0</v>
          </cell>
        </row>
        <row r="983">
          <cell r="A983" t="str">
            <v>IMPOUK1997</v>
          </cell>
          <cell r="B983">
            <v>14855</v>
          </cell>
          <cell r="C983">
            <v>0</v>
          </cell>
        </row>
        <row r="984">
          <cell r="A984" t="str">
            <v>IMPOUK1998</v>
          </cell>
          <cell r="B984">
            <v>33055</v>
          </cell>
          <cell r="C984">
            <v>0</v>
          </cell>
        </row>
        <row r="985">
          <cell r="A985" t="str">
            <v>IMPOUK1999</v>
          </cell>
          <cell r="B985" t="str">
            <v>2.30*</v>
          </cell>
          <cell r="C985">
            <v>1</v>
          </cell>
        </row>
        <row r="986">
          <cell r="A986" t="str">
            <v>IMPOUK2000</v>
          </cell>
          <cell r="B986" t="str">
            <v>0.70*</v>
          </cell>
          <cell r="C986">
            <v>1</v>
          </cell>
        </row>
        <row r="987">
          <cell r="A987" t="str">
            <v>IMPOUK2001</v>
          </cell>
          <cell r="B987" t="str">
            <v>2.70*</v>
          </cell>
          <cell r="C987">
            <v>1</v>
          </cell>
        </row>
        <row r="988">
          <cell r="A988" t="str">
            <v>IMPOUS1996</v>
          </cell>
          <cell r="B988">
            <v>22129</v>
          </cell>
          <cell r="C988">
            <v>0</v>
          </cell>
        </row>
        <row r="989">
          <cell r="A989" t="str">
            <v>IMPOUS1997</v>
          </cell>
          <cell r="B989" t="str">
            <v>13.60</v>
          </cell>
          <cell r="C989">
            <v>0</v>
          </cell>
        </row>
        <row r="990">
          <cell r="A990" t="str">
            <v>IMPOUS1998</v>
          </cell>
          <cell r="B990">
            <v>25873</v>
          </cell>
          <cell r="C990">
            <v>0</v>
          </cell>
        </row>
        <row r="991">
          <cell r="A991" t="str">
            <v>IMPOUS1999</v>
          </cell>
          <cell r="B991">
            <v>14916</v>
          </cell>
          <cell r="C991">
            <v>0</v>
          </cell>
        </row>
        <row r="992">
          <cell r="A992" t="str">
            <v>IMPOUS2000</v>
          </cell>
          <cell r="B992" t="str">
            <v>13.20</v>
          </cell>
          <cell r="C992">
            <v>0</v>
          </cell>
        </row>
        <row r="993">
          <cell r="A993" t="str">
            <v>IMPOUS2001</v>
          </cell>
          <cell r="B993" t="str">
            <v>-2.60</v>
          </cell>
          <cell r="C993">
            <v>0</v>
          </cell>
        </row>
        <row r="994">
          <cell r="A994" t="str">
            <v>IMPOUS2002</v>
          </cell>
          <cell r="B994">
            <v>18323</v>
          </cell>
          <cell r="C994">
            <v>0</v>
          </cell>
        </row>
        <row r="995">
          <cell r="A995" t="str">
            <v>IMPOUS2003</v>
          </cell>
          <cell r="B995">
            <v>38994</v>
          </cell>
          <cell r="C995">
            <v>0</v>
          </cell>
        </row>
        <row r="996">
          <cell r="A996" t="str">
            <v>IMPOUS2004</v>
          </cell>
          <cell r="B996">
            <v>29495</v>
          </cell>
          <cell r="C996">
            <v>0</v>
          </cell>
        </row>
        <row r="997">
          <cell r="A997" t="str">
            <v>IMPOUS2005</v>
          </cell>
          <cell r="B997">
            <v>38996</v>
          </cell>
          <cell r="C997">
            <v>0</v>
          </cell>
        </row>
        <row r="998">
          <cell r="A998" t="str">
            <v>IMPOUS2006</v>
          </cell>
          <cell r="B998" t="str">
            <v>6.30*</v>
          </cell>
          <cell r="C998">
            <v>1</v>
          </cell>
        </row>
        <row r="999">
          <cell r="A999" t="str">
            <v>IMPOUS2007</v>
          </cell>
          <cell r="B999" t="str">
            <v>3.70*</v>
          </cell>
          <cell r="C999">
            <v>1</v>
          </cell>
        </row>
        <row r="1000">
          <cell r="A1000" t="str">
            <v>IMPOUS2008</v>
          </cell>
          <cell r="B1000" t="str">
            <v>3.80*</v>
          </cell>
          <cell r="C1000">
            <v>1</v>
          </cell>
        </row>
        <row r="1001">
          <cell r="A1001" t="str">
            <v>INDPASIA1996</v>
          </cell>
          <cell r="B1001">
            <v>29465</v>
          </cell>
          <cell r="C1001">
            <v>0</v>
          </cell>
        </row>
        <row r="1002">
          <cell r="A1002" t="str">
            <v>INDPASIA1997</v>
          </cell>
          <cell r="B1002">
            <v>25781</v>
          </cell>
          <cell r="C1002">
            <v>0</v>
          </cell>
        </row>
        <row r="1003">
          <cell r="A1003" t="str">
            <v>INDPASIA1998</v>
          </cell>
          <cell r="B1003" t="str">
            <v>0.30</v>
          </cell>
          <cell r="C1003">
            <v>0</v>
          </cell>
        </row>
        <row r="1004">
          <cell r="A1004" t="str">
            <v>INDPASIA1999</v>
          </cell>
          <cell r="B1004">
            <v>12905</v>
          </cell>
          <cell r="C1004">
            <v>0</v>
          </cell>
        </row>
        <row r="1005">
          <cell r="A1005" t="str">
            <v>INDPASIA2000</v>
          </cell>
          <cell r="B1005">
            <v>21125</v>
          </cell>
          <cell r="C1005">
            <v>0</v>
          </cell>
        </row>
        <row r="1006">
          <cell r="A1006" t="str">
            <v>INDPASIA2001</v>
          </cell>
          <cell r="B1006">
            <v>22828</v>
          </cell>
          <cell r="C1006">
            <v>0</v>
          </cell>
        </row>
        <row r="1007">
          <cell r="A1007" t="str">
            <v>INDPASIA2002</v>
          </cell>
          <cell r="B1007">
            <v>29495</v>
          </cell>
          <cell r="C1007">
            <v>0</v>
          </cell>
        </row>
        <row r="1008">
          <cell r="A1008" t="str">
            <v>INDPASIA2003</v>
          </cell>
          <cell r="B1008" t="str">
            <v>19.59</v>
          </cell>
          <cell r="C1008">
            <v>0</v>
          </cell>
        </row>
        <row r="1009">
          <cell r="A1009" t="str">
            <v>INDPASIA2004</v>
          </cell>
          <cell r="B1009">
            <v>39042</v>
          </cell>
          <cell r="C1009">
            <v>0</v>
          </cell>
        </row>
        <row r="1010">
          <cell r="A1010" t="str">
            <v>INDPASIA2005</v>
          </cell>
          <cell r="B1010" t="str">
            <v>14.86</v>
          </cell>
          <cell r="C1010">
            <v>0</v>
          </cell>
        </row>
        <row r="1011">
          <cell r="A1011" t="str">
            <v>INDPASIA2006</v>
          </cell>
          <cell r="B1011" t="str">
            <v>11.33*</v>
          </cell>
          <cell r="C1011">
            <v>1</v>
          </cell>
        </row>
        <row r="1012">
          <cell r="A1012" t="str">
            <v>INDPASIA2007</v>
          </cell>
          <cell r="B1012" t="str">
            <v>12.96*</v>
          </cell>
          <cell r="C1012">
            <v>1</v>
          </cell>
        </row>
        <row r="1013">
          <cell r="A1013" t="str">
            <v>INDPASIA2008</v>
          </cell>
          <cell r="B1013" t="str">
            <v>6.80*</v>
          </cell>
          <cell r="C1013">
            <v>1</v>
          </cell>
        </row>
        <row r="1014">
          <cell r="A1014" t="str">
            <v>INDPCCCP1996</v>
          </cell>
          <cell r="B1014" t="str">
            <v>-4.00</v>
          </cell>
          <cell r="C1014">
            <v>0</v>
          </cell>
        </row>
        <row r="1015">
          <cell r="A1015" t="str">
            <v>INDPCCCP1997</v>
          </cell>
          <cell r="B1015">
            <v>32874</v>
          </cell>
          <cell r="C1015">
            <v>0</v>
          </cell>
        </row>
        <row r="1016">
          <cell r="A1016" t="str">
            <v>INDPCCCP1998</v>
          </cell>
          <cell r="B1016" t="str">
            <v>-5.20</v>
          </cell>
          <cell r="C1016">
            <v>0</v>
          </cell>
        </row>
        <row r="1017">
          <cell r="A1017" t="str">
            <v>INDPCCCP1999</v>
          </cell>
          <cell r="B1017">
            <v>38879</v>
          </cell>
          <cell r="C1017">
            <v>0</v>
          </cell>
        </row>
        <row r="1018">
          <cell r="A1018" t="str">
            <v>INDPCCCP2000</v>
          </cell>
          <cell r="B1018">
            <v>30987</v>
          </cell>
          <cell r="C1018">
            <v>0</v>
          </cell>
        </row>
        <row r="1019">
          <cell r="A1019" t="str">
            <v>INDPCCCP2001</v>
          </cell>
          <cell r="B1019">
            <v>38842</v>
          </cell>
          <cell r="C1019">
            <v>0</v>
          </cell>
        </row>
        <row r="1020">
          <cell r="A1020" t="str">
            <v>INDPCCCP2002</v>
          </cell>
          <cell r="B1020">
            <v>29281</v>
          </cell>
          <cell r="C1020">
            <v>0</v>
          </cell>
        </row>
        <row r="1021">
          <cell r="A1021" t="str">
            <v>INDPCCCP2003</v>
          </cell>
          <cell r="B1021" t="str">
            <v>7.00</v>
          </cell>
          <cell r="C1021">
            <v>0</v>
          </cell>
        </row>
        <row r="1022">
          <cell r="A1022" t="str">
            <v>INDPCCCP2004</v>
          </cell>
          <cell r="B1022">
            <v>11140</v>
          </cell>
          <cell r="C1022">
            <v>0</v>
          </cell>
        </row>
        <row r="1023">
          <cell r="A1023" t="str">
            <v>INDPCCCP2005</v>
          </cell>
          <cell r="B1023" t="str">
            <v>4.00</v>
          </cell>
          <cell r="C1023">
            <v>0</v>
          </cell>
        </row>
        <row r="1024">
          <cell r="A1024" t="str">
            <v>INDPCCCP2006</v>
          </cell>
          <cell r="B1024" t="str">
            <v>4.26*</v>
          </cell>
          <cell r="C1024">
            <v>1</v>
          </cell>
        </row>
        <row r="1025">
          <cell r="A1025" t="str">
            <v>INDPCCCP2007</v>
          </cell>
          <cell r="B1025" t="str">
            <v>4.51*</v>
          </cell>
          <cell r="C1025">
            <v>1</v>
          </cell>
        </row>
        <row r="1026">
          <cell r="A1026" t="str">
            <v>INDPCCCP2008</v>
          </cell>
          <cell r="B1026" t="str">
            <v>4.32*</v>
          </cell>
          <cell r="C1026">
            <v>1</v>
          </cell>
        </row>
        <row r="1027">
          <cell r="A1027" t="str">
            <v>INDPDE1996</v>
          </cell>
          <cell r="B1027" t="str">
            <v>0.50</v>
          </cell>
          <cell r="C1027">
            <v>0</v>
          </cell>
        </row>
        <row r="1028">
          <cell r="A1028" t="str">
            <v>INDPDE1997</v>
          </cell>
          <cell r="B1028">
            <v>25628</v>
          </cell>
          <cell r="C1028">
            <v>0</v>
          </cell>
        </row>
        <row r="1029">
          <cell r="A1029" t="str">
            <v>INDPDE1998</v>
          </cell>
          <cell r="B1029">
            <v>43922</v>
          </cell>
          <cell r="C1029">
            <v>0</v>
          </cell>
        </row>
        <row r="1030">
          <cell r="A1030" t="str">
            <v>INDPDE1999</v>
          </cell>
          <cell r="B1030">
            <v>10959</v>
          </cell>
          <cell r="C1030">
            <v>0</v>
          </cell>
        </row>
        <row r="1031">
          <cell r="A1031" t="str">
            <v>INDPDE2000</v>
          </cell>
          <cell r="B1031">
            <v>43983</v>
          </cell>
          <cell r="C1031">
            <v>0</v>
          </cell>
        </row>
        <row r="1032">
          <cell r="A1032" t="str">
            <v>INDPDE2001</v>
          </cell>
          <cell r="B1032" t="str">
            <v>0.70</v>
          </cell>
          <cell r="C1032">
            <v>0</v>
          </cell>
        </row>
        <row r="1033">
          <cell r="A1033" t="str">
            <v>INDPDE2002</v>
          </cell>
          <cell r="B1033" t="str">
            <v>-1.10</v>
          </cell>
          <cell r="C1033">
            <v>0</v>
          </cell>
        </row>
        <row r="1034">
          <cell r="A1034" t="str">
            <v>INDPDE2003</v>
          </cell>
          <cell r="B1034" t="str">
            <v>0.20</v>
          </cell>
          <cell r="C1034">
            <v>0</v>
          </cell>
        </row>
        <row r="1035">
          <cell r="A1035" t="str">
            <v>INDPDE2004</v>
          </cell>
          <cell r="B1035">
            <v>38993</v>
          </cell>
          <cell r="C1035">
            <v>0</v>
          </cell>
        </row>
        <row r="1036">
          <cell r="A1036" t="str">
            <v>INDPDE2005</v>
          </cell>
          <cell r="B1036" t="str">
            <v>3.60*</v>
          </cell>
          <cell r="C1036">
            <v>1</v>
          </cell>
        </row>
        <row r="1037">
          <cell r="A1037" t="str">
            <v>INDPDE2006</v>
          </cell>
          <cell r="B1037" t="str">
            <v>5.20*</v>
          </cell>
          <cell r="C1037">
            <v>1</v>
          </cell>
        </row>
        <row r="1038">
          <cell r="A1038" t="str">
            <v>INDPDE2007</v>
          </cell>
          <cell r="B1038" t="str">
            <v>4.70*</v>
          </cell>
          <cell r="C1038">
            <v>1</v>
          </cell>
        </row>
        <row r="1039">
          <cell r="A1039" t="str">
            <v>INDPDE2008</v>
          </cell>
          <cell r="B1039" t="str">
            <v>3.30*</v>
          </cell>
          <cell r="C1039">
            <v>1</v>
          </cell>
        </row>
        <row r="1040">
          <cell r="A1040" t="str">
            <v>INDPDK1996</v>
          </cell>
          <cell r="B1040">
            <v>18264</v>
          </cell>
          <cell r="C1040">
            <v>0</v>
          </cell>
        </row>
        <row r="1041">
          <cell r="A1041" t="str">
            <v>INDPDK1997</v>
          </cell>
          <cell r="B1041" t="str">
            <v>5.00</v>
          </cell>
          <cell r="C1041">
            <v>0</v>
          </cell>
        </row>
        <row r="1042">
          <cell r="A1042" t="str">
            <v>INDPDK1998</v>
          </cell>
          <cell r="B1042">
            <v>38993</v>
          </cell>
          <cell r="C1042">
            <v>0</v>
          </cell>
        </row>
        <row r="1043">
          <cell r="A1043" t="str">
            <v>INDPDK1999</v>
          </cell>
          <cell r="B1043" t="str">
            <v>0.60</v>
          </cell>
          <cell r="C1043">
            <v>0</v>
          </cell>
        </row>
        <row r="1044">
          <cell r="A1044" t="str">
            <v>INDPDK2000</v>
          </cell>
          <cell r="B1044">
            <v>18384</v>
          </cell>
          <cell r="C1044">
            <v>0</v>
          </cell>
        </row>
        <row r="1045">
          <cell r="A1045" t="str">
            <v>INDPDK2001</v>
          </cell>
          <cell r="B1045" t="str">
            <v>2.00</v>
          </cell>
          <cell r="C1045">
            <v>0</v>
          </cell>
        </row>
        <row r="1046">
          <cell r="A1046" t="str">
            <v>INDPDK2002</v>
          </cell>
          <cell r="B1046" t="str">
            <v>1.00</v>
          </cell>
          <cell r="C1046">
            <v>0</v>
          </cell>
        </row>
        <row r="1047">
          <cell r="A1047" t="str">
            <v>INDPDK2003</v>
          </cell>
          <cell r="B1047" t="str">
            <v>-0.60</v>
          </cell>
          <cell r="C1047">
            <v>0</v>
          </cell>
        </row>
        <row r="1048">
          <cell r="A1048" t="str">
            <v>INDPDK2004</v>
          </cell>
          <cell r="B1048" t="str">
            <v>-0.30</v>
          </cell>
          <cell r="C1048">
            <v>0</v>
          </cell>
        </row>
        <row r="1049">
          <cell r="A1049" t="str">
            <v>INDPDK2005</v>
          </cell>
          <cell r="B1049">
            <v>29221</v>
          </cell>
          <cell r="C1049">
            <v>0</v>
          </cell>
        </row>
        <row r="1050">
          <cell r="A1050" t="str">
            <v>INDPDK2006</v>
          </cell>
          <cell r="B1050" t="str">
            <v>3.00*</v>
          </cell>
          <cell r="C1050">
            <v>1</v>
          </cell>
        </row>
        <row r="1051">
          <cell r="A1051" t="str">
            <v>INDPDK2007</v>
          </cell>
          <cell r="B1051" t="str">
            <v>2.60*</v>
          </cell>
          <cell r="C1051">
            <v>1</v>
          </cell>
        </row>
        <row r="1052">
          <cell r="A1052" t="str">
            <v>INDPDK2008</v>
          </cell>
          <cell r="B1052" t="str">
            <v>3.90*</v>
          </cell>
          <cell r="C1052">
            <v>1</v>
          </cell>
        </row>
        <row r="1053">
          <cell r="A1053" t="str">
            <v>INDPEEUR1996</v>
          </cell>
          <cell r="B1053">
            <v>14732</v>
          </cell>
          <cell r="C1053">
            <v>0</v>
          </cell>
        </row>
        <row r="1054">
          <cell r="A1054" t="str">
            <v>INDPEEUR1997</v>
          </cell>
          <cell r="B1054">
            <v>18415</v>
          </cell>
          <cell r="C1054">
            <v>0</v>
          </cell>
        </row>
        <row r="1055">
          <cell r="A1055" t="str">
            <v>INDPEEUR1998</v>
          </cell>
          <cell r="B1055">
            <v>43862</v>
          </cell>
          <cell r="C1055">
            <v>0</v>
          </cell>
        </row>
        <row r="1056">
          <cell r="A1056" t="str">
            <v>INDPEEUR1999</v>
          </cell>
          <cell r="B1056">
            <v>32933</v>
          </cell>
          <cell r="C1056">
            <v>0</v>
          </cell>
        </row>
        <row r="1057">
          <cell r="A1057" t="str">
            <v>INDPEEUR2000</v>
          </cell>
          <cell r="B1057">
            <v>31594</v>
          </cell>
          <cell r="C1057">
            <v>0</v>
          </cell>
        </row>
        <row r="1058">
          <cell r="A1058" t="str">
            <v>INDPEEUR2001</v>
          </cell>
          <cell r="B1058">
            <v>15008</v>
          </cell>
          <cell r="C1058">
            <v>0</v>
          </cell>
        </row>
        <row r="1059">
          <cell r="A1059" t="str">
            <v>INDPEEUR2002</v>
          </cell>
          <cell r="B1059">
            <v>38932</v>
          </cell>
          <cell r="C1059">
            <v>0</v>
          </cell>
        </row>
        <row r="1060">
          <cell r="A1060" t="str">
            <v>INDPEEUR2003</v>
          </cell>
          <cell r="B1060">
            <v>16984</v>
          </cell>
          <cell r="C1060">
            <v>0</v>
          </cell>
        </row>
        <row r="1061">
          <cell r="A1061" t="str">
            <v>INDPEEUR2004</v>
          </cell>
          <cell r="B1061">
            <v>35339</v>
          </cell>
          <cell r="C1061">
            <v>0</v>
          </cell>
        </row>
        <row r="1062">
          <cell r="A1062" t="str">
            <v>INDPEEUR2005</v>
          </cell>
          <cell r="B1062">
            <v>38781</v>
          </cell>
          <cell r="C1062">
            <v>0</v>
          </cell>
        </row>
        <row r="1063">
          <cell r="A1063" t="str">
            <v>INDPEEUR2006</v>
          </cell>
          <cell r="B1063" t="str">
            <v>8.86*</v>
          </cell>
          <cell r="C1063">
            <v>1</v>
          </cell>
        </row>
        <row r="1064">
          <cell r="A1064" t="str">
            <v>INDPEEUR2007</v>
          </cell>
          <cell r="B1064" t="str">
            <v>8.98*</v>
          </cell>
          <cell r="C1064">
            <v>1</v>
          </cell>
        </row>
        <row r="1065">
          <cell r="A1065" t="str">
            <v>INDPEEUR2008</v>
          </cell>
          <cell r="B1065" t="str">
            <v>5.40*</v>
          </cell>
          <cell r="C1065">
            <v>1</v>
          </cell>
        </row>
        <row r="1066">
          <cell r="A1066" t="str">
            <v>INDPEMER1996</v>
          </cell>
          <cell r="B1066">
            <v>18415</v>
          </cell>
          <cell r="C1066">
            <v>0</v>
          </cell>
        </row>
        <row r="1067">
          <cell r="A1067" t="str">
            <v>INDPEMER1997</v>
          </cell>
          <cell r="B1067" t="str">
            <v>7.00</v>
          </cell>
          <cell r="C1067">
            <v>0</v>
          </cell>
        </row>
        <row r="1068">
          <cell r="A1068" t="str">
            <v>INDPEMER1998</v>
          </cell>
          <cell r="B1068" t="str">
            <v>0.20</v>
          </cell>
          <cell r="C1068">
            <v>0</v>
          </cell>
        </row>
        <row r="1069">
          <cell r="A1069" t="str">
            <v>INDPEMER1999</v>
          </cell>
          <cell r="B1069">
            <v>33329</v>
          </cell>
          <cell r="C1069">
            <v>0</v>
          </cell>
        </row>
        <row r="1070">
          <cell r="A1070" t="str">
            <v>INDPEMER2000</v>
          </cell>
          <cell r="B1070">
            <v>19998</v>
          </cell>
          <cell r="C1070">
            <v>0</v>
          </cell>
        </row>
        <row r="1071">
          <cell r="A1071" t="str">
            <v>INDPEMER2001</v>
          </cell>
          <cell r="B1071">
            <v>35916</v>
          </cell>
          <cell r="C1071">
            <v>0</v>
          </cell>
        </row>
        <row r="1072">
          <cell r="A1072" t="str">
            <v>INDPEMER2002</v>
          </cell>
          <cell r="B1072">
            <v>15919</v>
          </cell>
          <cell r="C1072">
            <v>0</v>
          </cell>
        </row>
        <row r="1073">
          <cell r="A1073" t="str">
            <v>INDPEMER2003</v>
          </cell>
          <cell r="B1073" t="str">
            <v>15.88</v>
          </cell>
          <cell r="C1073">
            <v>0</v>
          </cell>
        </row>
        <row r="1074">
          <cell r="A1074" t="str">
            <v>INDPEMER2004</v>
          </cell>
          <cell r="B1074" t="str">
            <v>17.78</v>
          </cell>
          <cell r="C1074">
            <v>0</v>
          </cell>
        </row>
        <row r="1075">
          <cell r="A1075" t="str">
            <v>INDPEMER2005</v>
          </cell>
          <cell r="B1075">
            <v>42339</v>
          </cell>
          <cell r="C1075">
            <v>0</v>
          </cell>
        </row>
        <row r="1076">
          <cell r="A1076" t="str">
            <v>INDPEMER2006</v>
          </cell>
          <cell r="B1076" t="str">
            <v>9.68*</v>
          </cell>
          <cell r="C1076">
            <v>1</v>
          </cell>
        </row>
        <row r="1077">
          <cell r="A1077" t="str">
            <v>INDPEMER2007</v>
          </cell>
          <cell r="B1077" t="str">
            <v>11.12*</v>
          </cell>
          <cell r="C1077">
            <v>1</v>
          </cell>
        </row>
        <row r="1078">
          <cell r="A1078" t="str">
            <v>INDPEMER2008</v>
          </cell>
          <cell r="B1078" t="str">
            <v>6.01*</v>
          </cell>
          <cell r="C1078">
            <v>1</v>
          </cell>
        </row>
        <row r="1079">
          <cell r="A1079" t="str">
            <v>INDPEU111996</v>
          </cell>
          <cell r="B1079" t="str">
            <v>0.50</v>
          </cell>
          <cell r="C1079">
            <v>0</v>
          </cell>
        </row>
        <row r="1080">
          <cell r="A1080" t="str">
            <v>INDPEU111997</v>
          </cell>
          <cell r="B1080">
            <v>38994</v>
          </cell>
          <cell r="C1080">
            <v>0</v>
          </cell>
        </row>
        <row r="1081">
          <cell r="A1081" t="str">
            <v>INDPEU111998</v>
          </cell>
          <cell r="B1081">
            <v>29281</v>
          </cell>
          <cell r="C1081">
            <v>0</v>
          </cell>
        </row>
        <row r="1082">
          <cell r="A1082" t="str">
            <v>INDPEU111999</v>
          </cell>
          <cell r="B1082">
            <v>29221</v>
          </cell>
          <cell r="C1082">
            <v>0</v>
          </cell>
        </row>
        <row r="1083">
          <cell r="A1083" t="str">
            <v>INDPEU112000</v>
          </cell>
          <cell r="B1083">
            <v>14732</v>
          </cell>
          <cell r="C1083">
            <v>0</v>
          </cell>
        </row>
        <row r="1084">
          <cell r="A1084" t="str">
            <v>INDPEU112001</v>
          </cell>
          <cell r="B1084" t="str">
            <v>0.40</v>
          </cell>
          <cell r="C1084">
            <v>0</v>
          </cell>
        </row>
        <row r="1085">
          <cell r="A1085" t="str">
            <v>INDPEU112002</v>
          </cell>
          <cell r="B1085" t="str">
            <v>-0.50</v>
          </cell>
          <cell r="C1085">
            <v>0</v>
          </cell>
        </row>
        <row r="1086">
          <cell r="A1086" t="str">
            <v>INDPEU112003</v>
          </cell>
          <cell r="B1086" t="str">
            <v>0.30</v>
          </cell>
          <cell r="C1086">
            <v>0</v>
          </cell>
        </row>
        <row r="1087">
          <cell r="A1087" t="str">
            <v>INDPEU112004</v>
          </cell>
          <cell r="B1087" t="str">
            <v>2.00</v>
          </cell>
          <cell r="C1087">
            <v>0</v>
          </cell>
        </row>
        <row r="1088">
          <cell r="A1088" t="str">
            <v>INDPEU112005</v>
          </cell>
          <cell r="B1088">
            <v>43831</v>
          </cell>
          <cell r="C1088">
            <v>0</v>
          </cell>
        </row>
        <row r="1089">
          <cell r="A1089" t="str">
            <v>INDPEU112006</v>
          </cell>
          <cell r="B1089" t="str">
            <v>3.60*</v>
          </cell>
          <cell r="C1089">
            <v>1</v>
          </cell>
        </row>
        <row r="1090">
          <cell r="A1090" t="str">
            <v>INDPEU112007</v>
          </cell>
          <cell r="B1090" t="str">
            <v>1.60*</v>
          </cell>
          <cell r="C1090">
            <v>1</v>
          </cell>
        </row>
        <row r="1091">
          <cell r="A1091" t="str">
            <v>INDPEU112008</v>
          </cell>
          <cell r="B1091" t="str">
            <v>2.60*</v>
          </cell>
          <cell r="C1091">
            <v>1</v>
          </cell>
        </row>
        <row r="1092">
          <cell r="A1092" t="str">
            <v>INDPFI1996</v>
          </cell>
          <cell r="B1092">
            <v>25600</v>
          </cell>
          <cell r="C1092">
            <v>0</v>
          </cell>
        </row>
        <row r="1093">
          <cell r="A1093" t="str">
            <v>INDPFI1997</v>
          </cell>
          <cell r="B1093">
            <v>25781</v>
          </cell>
          <cell r="C1093">
            <v>0</v>
          </cell>
        </row>
        <row r="1094">
          <cell r="A1094" t="str">
            <v>INDPFI1998</v>
          </cell>
          <cell r="B1094">
            <v>39000</v>
          </cell>
          <cell r="C1094">
            <v>0</v>
          </cell>
        </row>
        <row r="1095">
          <cell r="A1095" t="str">
            <v>INDPFI1999</v>
          </cell>
          <cell r="B1095">
            <v>29342</v>
          </cell>
          <cell r="C1095">
            <v>0</v>
          </cell>
        </row>
        <row r="1096">
          <cell r="A1096" t="str">
            <v>INDPFI2000</v>
          </cell>
          <cell r="B1096" t="str">
            <v>13.20</v>
          </cell>
          <cell r="C1096">
            <v>0</v>
          </cell>
        </row>
        <row r="1097">
          <cell r="A1097" t="str">
            <v>INDPFI2001</v>
          </cell>
          <cell r="B1097" t="str">
            <v>-0.30</v>
          </cell>
          <cell r="C1097">
            <v>0</v>
          </cell>
        </row>
        <row r="1098">
          <cell r="A1098" t="str">
            <v>INDPFI2002</v>
          </cell>
          <cell r="B1098">
            <v>38992</v>
          </cell>
          <cell r="C1098">
            <v>0</v>
          </cell>
        </row>
        <row r="1099">
          <cell r="A1099" t="str">
            <v>INDPFI2003</v>
          </cell>
          <cell r="B1099" t="str">
            <v>0.60</v>
          </cell>
          <cell r="C1099">
            <v>0</v>
          </cell>
        </row>
        <row r="1100">
          <cell r="A1100" t="str">
            <v>INDPFI2004</v>
          </cell>
          <cell r="B1100">
            <v>14732</v>
          </cell>
          <cell r="C1100">
            <v>0</v>
          </cell>
        </row>
        <row r="1101">
          <cell r="A1101" t="str">
            <v>INDPFI2005</v>
          </cell>
          <cell r="B1101" t="str">
            <v>-1.00</v>
          </cell>
          <cell r="C1101">
            <v>0</v>
          </cell>
        </row>
        <row r="1102">
          <cell r="A1102" t="str">
            <v>INDPFI2006</v>
          </cell>
          <cell r="B1102" t="str">
            <v>8.50*</v>
          </cell>
          <cell r="C1102">
            <v>1</v>
          </cell>
        </row>
        <row r="1103">
          <cell r="A1103" t="str">
            <v>INDPFI2007</v>
          </cell>
          <cell r="B1103" t="str">
            <v>3.90*</v>
          </cell>
          <cell r="C1103">
            <v>1</v>
          </cell>
        </row>
        <row r="1104">
          <cell r="A1104" t="str">
            <v>INDPFI2008</v>
          </cell>
          <cell r="B1104" t="str">
            <v>3.60*</v>
          </cell>
          <cell r="C1104">
            <v>1</v>
          </cell>
        </row>
        <row r="1105">
          <cell r="A1105" t="str">
            <v>INDPFR1996</v>
          </cell>
          <cell r="B1105" t="str">
            <v>0.90</v>
          </cell>
          <cell r="C1105">
            <v>0</v>
          </cell>
        </row>
        <row r="1106">
          <cell r="A1106" t="str">
            <v>INDPFR1997</v>
          </cell>
          <cell r="B1106">
            <v>14702</v>
          </cell>
          <cell r="C1106">
            <v>0</v>
          </cell>
        </row>
        <row r="1107">
          <cell r="A1107" t="str">
            <v>INDPFR1998</v>
          </cell>
          <cell r="B1107">
            <v>18323</v>
          </cell>
          <cell r="C1107">
            <v>0</v>
          </cell>
        </row>
        <row r="1108">
          <cell r="A1108" t="str">
            <v>INDPFR1999</v>
          </cell>
          <cell r="B1108">
            <v>43862</v>
          </cell>
          <cell r="C1108">
            <v>0</v>
          </cell>
        </row>
        <row r="1109">
          <cell r="A1109" t="str">
            <v>INDPFR2000</v>
          </cell>
          <cell r="B1109">
            <v>43922</v>
          </cell>
          <cell r="C1109">
            <v>0</v>
          </cell>
        </row>
        <row r="1110">
          <cell r="A1110" t="str">
            <v>INDPFR2001</v>
          </cell>
          <cell r="B1110">
            <v>43831</v>
          </cell>
          <cell r="C1110">
            <v>0</v>
          </cell>
        </row>
        <row r="1111">
          <cell r="A1111" t="str">
            <v>INDPFR2002</v>
          </cell>
          <cell r="B1111" t="str">
            <v>-1.40</v>
          </cell>
          <cell r="C1111">
            <v>0</v>
          </cell>
        </row>
        <row r="1112">
          <cell r="A1112" t="str">
            <v>INDPFR2003</v>
          </cell>
          <cell r="B1112" t="str">
            <v>-0.30</v>
          </cell>
          <cell r="C1112">
            <v>0</v>
          </cell>
        </row>
        <row r="1113">
          <cell r="A1113" t="str">
            <v>INDPFR2004</v>
          </cell>
          <cell r="B1113">
            <v>29221</v>
          </cell>
          <cell r="C1113">
            <v>0</v>
          </cell>
        </row>
        <row r="1114">
          <cell r="A1114" t="str">
            <v>INDPFR2005</v>
          </cell>
          <cell r="B1114" t="str">
            <v>0.20*</v>
          </cell>
          <cell r="C1114">
            <v>1</v>
          </cell>
        </row>
        <row r="1115">
          <cell r="A1115" t="str">
            <v>INDPFR2006</v>
          </cell>
          <cell r="B1115" t="str">
            <v>2.50*</v>
          </cell>
          <cell r="C1115">
            <v>1</v>
          </cell>
        </row>
        <row r="1116">
          <cell r="A1116" t="str">
            <v>INDPFR2007</v>
          </cell>
          <cell r="B1116" t="str">
            <v>3.20*</v>
          </cell>
          <cell r="C1116">
            <v>1</v>
          </cell>
        </row>
        <row r="1117">
          <cell r="A1117" t="str">
            <v>INDPFR2008</v>
          </cell>
          <cell r="B1117" t="str">
            <v>4.40*</v>
          </cell>
          <cell r="C1117">
            <v>1</v>
          </cell>
        </row>
        <row r="1118">
          <cell r="A1118" t="str">
            <v>INDPG3XX1996</v>
          </cell>
          <cell r="B1118">
            <v>18295</v>
          </cell>
          <cell r="C1118">
            <v>0</v>
          </cell>
        </row>
        <row r="1119">
          <cell r="A1119" t="str">
            <v>INDPG3XX1997</v>
          </cell>
          <cell r="B1119">
            <v>18384</v>
          </cell>
          <cell r="C1119">
            <v>0</v>
          </cell>
        </row>
        <row r="1120">
          <cell r="A1120" t="str">
            <v>INDPG3XX1998</v>
          </cell>
          <cell r="B1120">
            <v>43862</v>
          </cell>
          <cell r="C1120">
            <v>0</v>
          </cell>
        </row>
        <row r="1121">
          <cell r="A1121" t="str">
            <v>INDPG3XX1999</v>
          </cell>
          <cell r="B1121">
            <v>25600</v>
          </cell>
          <cell r="C1121">
            <v>0</v>
          </cell>
        </row>
        <row r="1122">
          <cell r="A1122" t="str">
            <v>INDPG3XX2000</v>
          </cell>
          <cell r="B1122">
            <v>32599</v>
          </cell>
          <cell r="C1122">
            <v>0</v>
          </cell>
        </row>
        <row r="1123">
          <cell r="A1123" t="str">
            <v>INDPG3XX2001</v>
          </cell>
          <cell r="B1123" t="str">
            <v>-2.86</v>
          </cell>
          <cell r="C1123">
            <v>0</v>
          </cell>
        </row>
        <row r="1124">
          <cell r="A1124" t="str">
            <v>INDPG3XX2002</v>
          </cell>
          <cell r="B1124" t="str">
            <v>-0.33</v>
          </cell>
          <cell r="C1124">
            <v>0</v>
          </cell>
        </row>
        <row r="1125">
          <cell r="A1125" t="str">
            <v>INDPG3XX2003</v>
          </cell>
          <cell r="B1125">
            <v>41275</v>
          </cell>
          <cell r="C1125">
            <v>0</v>
          </cell>
        </row>
        <row r="1126">
          <cell r="A1126" t="str">
            <v>INDPG3XX2004</v>
          </cell>
          <cell r="B1126">
            <v>23437</v>
          </cell>
          <cell r="C1126">
            <v>0</v>
          </cell>
        </row>
        <row r="1127">
          <cell r="A1127" t="str">
            <v>INDPG3XX2005</v>
          </cell>
          <cell r="B1127">
            <v>42036</v>
          </cell>
          <cell r="C1127">
            <v>0</v>
          </cell>
        </row>
        <row r="1128">
          <cell r="A1128" t="str">
            <v>INDPG3XX2006</v>
          </cell>
          <cell r="B1128" t="str">
            <v>3.75*</v>
          </cell>
          <cell r="C1128">
            <v>1</v>
          </cell>
        </row>
        <row r="1129">
          <cell r="A1129" t="str">
            <v>INDPG3XX2007</v>
          </cell>
          <cell r="B1129" t="str">
            <v>1.74*</v>
          </cell>
          <cell r="C1129">
            <v>1</v>
          </cell>
        </row>
        <row r="1130">
          <cell r="A1130" t="str">
            <v>INDPG3XX2008</v>
          </cell>
          <cell r="B1130" t="str">
            <v>2.57*</v>
          </cell>
          <cell r="C1130">
            <v>1</v>
          </cell>
        </row>
        <row r="1131">
          <cell r="A1131" t="str">
            <v>INDPIT1996</v>
          </cell>
          <cell r="B1131" t="str">
            <v>-1.60</v>
          </cell>
          <cell r="C1131">
            <v>0</v>
          </cell>
        </row>
        <row r="1132">
          <cell r="A1132" t="str">
            <v>INDPIT1997</v>
          </cell>
          <cell r="B1132">
            <v>29281</v>
          </cell>
          <cell r="C1132">
            <v>0</v>
          </cell>
        </row>
        <row r="1133">
          <cell r="A1133" t="str">
            <v>INDPIT1998</v>
          </cell>
          <cell r="B1133">
            <v>10959</v>
          </cell>
          <cell r="C1133">
            <v>0</v>
          </cell>
        </row>
        <row r="1134">
          <cell r="A1134" t="str">
            <v>INDPIT1999</v>
          </cell>
          <cell r="B1134" t="str">
            <v>-0.30</v>
          </cell>
          <cell r="C1134">
            <v>0</v>
          </cell>
        </row>
        <row r="1135">
          <cell r="A1135" t="str">
            <v>INDPIT2000</v>
          </cell>
          <cell r="B1135">
            <v>11049</v>
          </cell>
          <cell r="C1135">
            <v>0</v>
          </cell>
        </row>
        <row r="1136">
          <cell r="A1136" t="str">
            <v>INDPIT2001</v>
          </cell>
          <cell r="B1136" t="str">
            <v>-0.90</v>
          </cell>
          <cell r="C1136">
            <v>0</v>
          </cell>
        </row>
        <row r="1137">
          <cell r="A1137" t="str">
            <v>INDPIT2002</v>
          </cell>
          <cell r="B1137" t="str">
            <v>-1.60</v>
          </cell>
          <cell r="C1137">
            <v>0</v>
          </cell>
        </row>
        <row r="1138">
          <cell r="A1138" t="str">
            <v>INDPIT2003</v>
          </cell>
          <cell r="B1138" t="str">
            <v>-0.60</v>
          </cell>
          <cell r="C1138">
            <v>0</v>
          </cell>
        </row>
        <row r="1139">
          <cell r="A1139" t="str">
            <v>INDPIT2004</v>
          </cell>
          <cell r="B1139" t="str">
            <v>-0.60</v>
          </cell>
          <cell r="C1139">
            <v>0</v>
          </cell>
        </row>
        <row r="1140">
          <cell r="A1140" t="str">
            <v>INDPIT2005</v>
          </cell>
          <cell r="B1140" t="str">
            <v>-0.70*</v>
          </cell>
          <cell r="C1140">
            <v>1</v>
          </cell>
        </row>
        <row r="1141">
          <cell r="A1141" t="str">
            <v>INDPIT2006</v>
          </cell>
          <cell r="B1141" t="str">
            <v>2.70*</v>
          </cell>
          <cell r="C1141">
            <v>1</v>
          </cell>
        </row>
        <row r="1142">
          <cell r="A1142" t="str">
            <v>INDPIT2007</v>
          </cell>
          <cell r="B1142" t="str">
            <v>2.90*</v>
          </cell>
          <cell r="C1142">
            <v>1</v>
          </cell>
        </row>
        <row r="1143">
          <cell r="A1143" t="str">
            <v>INDPIT2008</v>
          </cell>
          <cell r="B1143" t="str">
            <v>3.20*</v>
          </cell>
          <cell r="C1143">
            <v>1</v>
          </cell>
        </row>
        <row r="1144">
          <cell r="A1144" t="str">
            <v>INDPJP1996</v>
          </cell>
          <cell r="B1144">
            <v>38992</v>
          </cell>
          <cell r="C1144">
            <v>0</v>
          </cell>
        </row>
        <row r="1145">
          <cell r="A1145" t="str">
            <v>INDPJP1997</v>
          </cell>
          <cell r="B1145">
            <v>43922</v>
          </cell>
          <cell r="C1145">
            <v>0</v>
          </cell>
        </row>
        <row r="1146">
          <cell r="A1146" t="str">
            <v>INDPJP1998</v>
          </cell>
          <cell r="B1146" t="str">
            <v>-7.10</v>
          </cell>
          <cell r="C1146">
            <v>0</v>
          </cell>
        </row>
        <row r="1147">
          <cell r="A1147" t="str">
            <v>INDPJP1999</v>
          </cell>
          <cell r="B1147" t="str">
            <v>0.60</v>
          </cell>
          <cell r="C1147">
            <v>0</v>
          </cell>
        </row>
        <row r="1148">
          <cell r="A1148" t="str">
            <v>INDPJP2000</v>
          </cell>
          <cell r="B1148">
            <v>43952</v>
          </cell>
          <cell r="C1148">
            <v>0</v>
          </cell>
        </row>
        <row r="1149">
          <cell r="A1149" t="str">
            <v>INDPJP2001</v>
          </cell>
          <cell r="B1149" t="str">
            <v>-6.50</v>
          </cell>
          <cell r="C1149">
            <v>0</v>
          </cell>
        </row>
        <row r="1150">
          <cell r="A1150" t="str">
            <v>INDPJP2002</v>
          </cell>
          <cell r="B1150" t="str">
            <v>-1.00</v>
          </cell>
          <cell r="C1150">
            <v>0</v>
          </cell>
        </row>
        <row r="1151">
          <cell r="A1151" t="str">
            <v>INDPJP2003</v>
          </cell>
          <cell r="B1151">
            <v>11018</v>
          </cell>
          <cell r="C1151">
            <v>0</v>
          </cell>
        </row>
        <row r="1152">
          <cell r="A1152" t="str">
            <v>INDPJP2004</v>
          </cell>
          <cell r="B1152">
            <v>11079</v>
          </cell>
          <cell r="C1152">
            <v>0</v>
          </cell>
        </row>
        <row r="1153">
          <cell r="A1153" t="str">
            <v>INDPJP2005</v>
          </cell>
          <cell r="B1153">
            <v>18264</v>
          </cell>
          <cell r="C1153">
            <v>0</v>
          </cell>
        </row>
        <row r="1154">
          <cell r="A1154" t="str">
            <v>INDPJP2006</v>
          </cell>
          <cell r="B1154" t="str">
            <v>3.20*</v>
          </cell>
          <cell r="C1154">
            <v>1</v>
          </cell>
        </row>
        <row r="1155">
          <cell r="A1155" t="str">
            <v>INDPJP2007</v>
          </cell>
          <cell r="B1155" t="str">
            <v>1.20*</v>
          </cell>
          <cell r="C1155">
            <v>1</v>
          </cell>
        </row>
        <row r="1156">
          <cell r="A1156" t="str">
            <v>INDPJP2008</v>
          </cell>
          <cell r="B1156" t="str">
            <v>3.70*</v>
          </cell>
          <cell r="C1156">
            <v>1</v>
          </cell>
        </row>
        <row r="1157">
          <cell r="A1157" t="str">
            <v>INDPLATA1996</v>
          </cell>
          <cell r="B1157">
            <v>29312</v>
          </cell>
          <cell r="C1157">
            <v>0</v>
          </cell>
        </row>
        <row r="1158">
          <cell r="A1158" t="str">
            <v>INDPLATA1997</v>
          </cell>
          <cell r="B1158">
            <v>43983</v>
          </cell>
          <cell r="C1158">
            <v>0</v>
          </cell>
        </row>
        <row r="1159">
          <cell r="A1159" t="str">
            <v>INDPLATA1998</v>
          </cell>
          <cell r="B1159" t="str">
            <v>0.80</v>
          </cell>
          <cell r="C1159">
            <v>0</v>
          </cell>
        </row>
        <row r="1160">
          <cell r="A1160" t="str">
            <v>INDPLATA1999</v>
          </cell>
          <cell r="B1160" t="str">
            <v>0.19</v>
          </cell>
          <cell r="C1160">
            <v>0</v>
          </cell>
        </row>
        <row r="1161">
          <cell r="A1161" t="str">
            <v>INDPLATA2000</v>
          </cell>
          <cell r="B1161">
            <v>43586</v>
          </cell>
          <cell r="C1161">
            <v>0</v>
          </cell>
        </row>
        <row r="1162">
          <cell r="A1162" t="str">
            <v>INDPLATA2001</v>
          </cell>
          <cell r="B1162" t="str">
            <v>-1.58</v>
          </cell>
          <cell r="C1162">
            <v>0</v>
          </cell>
        </row>
        <row r="1163">
          <cell r="A1163" t="str">
            <v>INDPLATA2002</v>
          </cell>
          <cell r="B1163" t="str">
            <v>-0.47</v>
          </cell>
          <cell r="C1163">
            <v>0</v>
          </cell>
        </row>
        <row r="1164">
          <cell r="A1164" t="str">
            <v>INDPLATA2003</v>
          </cell>
          <cell r="B1164">
            <v>24139</v>
          </cell>
          <cell r="C1164">
            <v>0</v>
          </cell>
        </row>
        <row r="1165">
          <cell r="A1165" t="str">
            <v>INDPLATA2004</v>
          </cell>
          <cell r="B1165">
            <v>38967</v>
          </cell>
          <cell r="C1165">
            <v>0</v>
          </cell>
        </row>
        <row r="1166">
          <cell r="A1166" t="str">
            <v>INDPLATA2005</v>
          </cell>
          <cell r="B1166">
            <v>22706</v>
          </cell>
          <cell r="C1166">
            <v>0</v>
          </cell>
        </row>
        <row r="1167">
          <cell r="A1167" t="str">
            <v>INDPLATA2006</v>
          </cell>
          <cell r="B1167" t="str">
            <v>3.81*</v>
          </cell>
          <cell r="C1167">
            <v>1</v>
          </cell>
        </row>
        <row r="1168">
          <cell r="A1168" t="str">
            <v>INDPLATA2007</v>
          </cell>
          <cell r="B1168" t="str">
            <v>5.16*</v>
          </cell>
          <cell r="C1168">
            <v>1</v>
          </cell>
        </row>
        <row r="1169">
          <cell r="A1169" t="str">
            <v>INDPLATA2008</v>
          </cell>
          <cell r="B1169" t="str">
            <v>2.76*</v>
          </cell>
          <cell r="C1169">
            <v>1</v>
          </cell>
        </row>
        <row r="1170">
          <cell r="A1170" t="str">
            <v>INDPNO1996</v>
          </cell>
          <cell r="B1170">
            <v>21947</v>
          </cell>
          <cell r="C1170">
            <v>0</v>
          </cell>
        </row>
        <row r="1171">
          <cell r="A1171" t="str">
            <v>INDPNO1997</v>
          </cell>
          <cell r="B1171">
            <v>11018</v>
          </cell>
          <cell r="C1171">
            <v>0</v>
          </cell>
        </row>
        <row r="1172">
          <cell r="A1172" t="str">
            <v>INDPNO1998</v>
          </cell>
          <cell r="B1172">
            <v>25600</v>
          </cell>
          <cell r="C1172">
            <v>0</v>
          </cell>
        </row>
        <row r="1173">
          <cell r="A1173" t="str">
            <v>INDPNO1999</v>
          </cell>
          <cell r="B1173" t="str">
            <v>-2.40</v>
          </cell>
          <cell r="C1173">
            <v>0</v>
          </cell>
        </row>
        <row r="1174">
          <cell r="A1174" t="str">
            <v>INDPNO2000</v>
          </cell>
          <cell r="B1174" t="str">
            <v>-3.10</v>
          </cell>
          <cell r="C1174">
            <v>0</v>
          </cell>
        </row>
        <row r="1175">
          <cell r="A1175" t="str">
            <v>INDPNO2001</v>
          </cell>
          <cell r="B1175" t="str">
            <v>-1.00</v>
          </cell>
          <cell r="C1175">
            <v>0</v>
          </cell>
        </row>
        <row r="1176">
          <cell r="A1176" t="str">
            <v>INDPNO2002</v>
          </cell>
          <cell r="B1176" t="str">
            <v>-0.90</v>
          </cell>
          <cell r="C1176">
            <v>0</v>
          </cell>
        </row>
        <row r="1177">
          <cell r="A1177" t="str">
            <v>INDPNO2003</v>
          </cell>
          <cell r="B1177" t="str">
            <v>-4.20</v>
          </cell>
          <cell r="C1177">
            <v>0</v>
          </cell>
        </row>
        <row r="1178">
          <cell r="A1178" t="str">
            <v>INDPNO2004</v>
          </cell>
          <cell r="B1178">
            <v>14611</v>
          </cell>
          <cell r="C1178">
            <v>0</v>
          </cell>
        </row>
        <row r="1179">
          <cell r="A1179" t="str">
            <v>INDPNO2005</v>
          </cell>
          <cell r="B1179">
            <v>38993</v>
          </cell>
          <cell r="C1179">
            <v>0</v>
          </cell>
        </row>
        <row r="1180">
          <cell r="A1180" t="str">
            <v>INDPNO2006</v>
          </cell>
          <cell r="B1180" t="str">
            <v>3.60*</v>
          </cell>
          <cell r="C1180">
            <v>1</v>
          </cell>
        </row>
        <row r="1181">
          <cell r="A1181" t="str">
            <v>INDPNO2007</v>
          </cell>
          <cell r="B1181" t="str">
            <v>2.40*</v>
          </cell>
          <cell r="C1181">
            <v>1</v>
          </cell>
        </row>
        <row r="1182">
          <cell r="A1182" t="str">
            <v>INDPNO2008</v>
          </cell>
          <cell r="B1182" t="str">
            <v>2.20*</v>
          </cell>
          <cell r="C1182">
            <v>1</v>
          </cell>
        </row>
        <row r="1183">
          <cell r="A1183" t="str">
            <v>INDPNORD1996</v>
          </cell>
          <cell r="B1183" t="str">
            <v>2.00</v>
          </cell>
          <cell r="C1183">
            <v>0</v>
          </cell>
        </row>
        <row r="1184">
          <cell r="A1184" t="str">
            <v>INDPNORD1997</v>
          </cell>
          <cell r="B1184">
            <v>14732</v>
          </cell>
          <cell r="C1184">
            <v>0</v>
          </cell>
        </row>
        <row r="1185">
          <cell r="A1185" t="str">
            <v>INDPNORD1998</v>
          </cell>
          <cell r="B1185">
            <v>25659</v>
          </cell>
          <cell r="C1185">
            <v>0</v>
          </cell>
        </row>
        <row r="1186">
          <cell r="A1186" t="str">
            <v>INDPNORD1999</v>
          </cell>
          <cell r="B1186">
            <v>15707</v>
          </cell>
          <cell r="C1186">
            <v>0</v>
          </cell>
        </row>
        <row r="1187">
          <cell r="A1187" t="str">
            <v>INDPNORD2000</v>
          </cell>
          <cell r="B1187">
            <v>43586</v>
          </cell>
          <cell r="C1187">
            <v>0</v>
          </cell>
        </row>
        <row r="1188">
          <cell r="A1188" t="str">
            <v>INDPNORD2001</v>
          </cell>
          <cell r="B1188" t="str">
            <v>0.07</v>
          </cell>
          <cell r="C1188">
            <v>0</v>
          </cell>
        </row>
        <row r="1189">
          <cell r="A1189" t="str">
            <v>INDPNORD2002</v>
          </cell>
          <cell r="B1189" t="str">
            <v>0.84</v>
          </cell>
          <cell r="C1189">
            <v>0</v>
          </cell>
        </row>
        <row r="1190">
          <cell r="A1190" t="str">
            <v>INDPNORD2003</v>
          </cell>
          <cell r="B1190" t="str">
            <v>-0.13</v>
          </cell>
          <cell r="C1190">
            <v>0</v>
          </cell>
        </row>
        <row r="1191">
          <cell r="A1191" t="str">
            <v>INDPNORD2004</v>
          </cell>
          <cell r="B1191">
            <v>46419</v>
          </cell>
          <cell r="C1191">
            <v>0</v>
          </cell>
        </row>
        <row r="1192">
          <cell r="A1192" t="str">
            <v>INDPNORD2005</v>
          </cell>
          <cell r="B1192">
            <v>18629</v>
          </cell>
          <cell r="C1192">
            <v>0</v>
          </cell>
        </row>
        <row r="1193">
          <cell r="A1193" t="str">
            <v>INDPNORD2006</v>
          </cell>
          <cell r="B1193" t="str">
            <v>4.45*</v>
          </cell>
          <cell r="C1193">
            <v>1</v>
          </cell>
        </row>
        <row r="1194">
          <cell r="A1194" t="str">
            <v>INDPNORD2007</v>
          </cell>
          <cell r="B1194" t="str">
            <v>2.98*</v>
          </cell>
          <cell r="C1194">
            <v>1</v>
          </cell>
        </row>
        <row r="1195">
          <cell r="A1195" t="str">
            <v>INDPNORD2008</v>
          </cell>
          <cell r="B1195" t="str">
            <v>3.17*</v>
          </cell>
          <cell r="C1195">
            <v>1</v>
          </cell>
        </row>
        <row r="1196">
          <cell r="A1196" t="str">
            <v>INDPSE1996</v>
          </cell>
          <cell r="B1196">
            <v>21916</v>
          </cell>
          <cell r="C1196">
            <v>0</v>
          </cell>
        </row>
        <row r="1197">
          <cell r="A1197" t="str">
            <v>INDPSE1997</v>
          </cell>
          <cell r="B1197">
            <v>11079</v>
          </cell>
          <cell r="C1197">
            <v>0</v>
          </cell>
        </row>
        <row r="1198">
          <cell r="A1198" t="str">
            <v>INDPSE1998</v>
          </cell>
          <cell r="B1198">
            <v>11049</v>
          </cell>
          <cell r="C1198">
            <v>0</v>
          </cell>
        </row>
        <row r="1199">
          <cell r="A1199" t="str">
            <v>INDPSE1999</v>
          </cell>
          <cell r="B1199">
            <v>10990</v>
          </cell>
          <cell r="C1199">
            <v>0</v>
          </cell>
        </row>
        <row r="1200">
          <cell r="A1200" t="str">
            <v>INDPSE2000</v>
          </cell>
          <cell r="B1200">
            <v>14763</v>
          </cell>
          <cell r="C1200">
            <v>0</v>
          </cell>
        </row>
        <row r="1201">
          <cell r="A1201" t="str">
            <v>INDPSE2001</v>
          </cell>
          <cell r="B1201" t="str">
            <v>-0.40</v>
          </cell>
          <cell r="C1201">
            <v>0</v>
          </cell>
        </row>
        <row r="1202">
          <cell r="A1202" t="str">
            <v>INDPSE2002</v>
          </cell>
          <cell r="B1202">
            <v>10959</v>
          </cell>
          <cell r="C1202">
            <v>0</v>
          </cell>
        </row>
        <row r="1203">
          <cell r="A1203" t="str">
            <v>INDPSE2003</v>
          </cell>
          <cell r="B1203">
            <v>18295</v>
          </cell>
          <cell r="C1203">
            <v>0</v>
          </cell>
        </row>
        <row r="1204">
          <cell r="A1204" t="str">
            <v>INDPSE2004</v>
          </cell>
          <cell r="B1204">
            <v>43891</v>
          </cell>
          <cell r="C1204">
            <v>0</v>
          </cell>
        </row>
        <row r="1205">
          <cell r="A1205" t="str">
            <v>INDPSE2005</v>
          </cell>
          <cell r="B1205">
            <v>21916</v>
          </cell>
          <cell r="C1205">
            <v>0</v>
          </cell>
        </row>
        <row r="1206">
          <cell r="A1206" t="str">
            <v>INDPSE2006</v>
          </cell>
          <cell r="B1206" t="str">
            <v>4.00*</v>
          </cell>
          <cell r="C1206">
            <v>1</v>
          </cell>
        </row>
        <row r="1207">
          <cell r="A1207" t="str">
            <v>INDPSE2007</v>
          </cell>
          <cell r="B1207" t="str">
            <v>3.20*</v>
          </cell>
          <cell r="C1207">
            <v>1</v>
          </cell>
        </row>
        <row r="1208">
          <cell r="A1208" t="str">
            <v>INDPSE2008</v>
          </cell>
          <cell r="B1208" t="str">
            <v>3.10*</v>
          </cell>
          <cell r="C1208">
            <v>1</v>
          </cell>
        </row>
        <row r="1209">
          <cell r="A1209" t="str">
            <v>INDPSP1996</v>
          </cell>
          <cell r="B1209" t="str">
            <v>-0.70</v>
          </cell>
          <cell r="C1209">
            <v>0</v>
          </cell>
        </row>
        <row r="1210">
          <cell r="A1210" t="str">
            <v>INDPSP1997</v>
          </cell>
          <cell r="B1210">
            <v>33025</v>
          </cell>
          <cell r="C1210">
            <v>0</v>
          </cell>
        </row>
        <row r="1211">
          <cell r="A1211" t="str">
            <v>INDPSP1998</v>
          </cell>
          <cell r="B1211">
            <v>14732</v>
          </cell>
          <cell r="C1211">
            <v>0</v>
          </cell>
        </row>
        <row r="1212">
          <cell r="A1212" t="str">
            <v>INDPSP1999</v>
          </cell>
          <cell r="B1212">
            <v>25600</v>
          </cell>
          <cell r="C1212">
            <v>0</v>
          </cell>
        </row>
        <row r="1213">
          <cell r="A1213" t="str">
            <v>INDPSP2000</v>
          </cell>
          <cell r="B1213">
            <v>14702</v>
          </cell>
          <cell r="C1213">
            <v>0</v>
          </cell>
        </row>
        <row r="1214">
          <cell r="A1214" t="str">
            <v>INDPSP2001</v>
          </cell>
          <cell r="B1214" t="str">
            <v>-1.30</v>
          </cell>
          <cell r="C1214">
            <v>0</v>
          </cell>
        </row>
        <row r="1215">
          <cell r="A1215" t="str">
            <v>INDPSP2002</v>
          </cell>
          <cell r="B1215" t="str">
            <v>0.10</v>
          </cell>
          <cell r="C1215">
            <v>0</v>
          </cell>
        </row>
        <row r="1216">
          <cell r="A1216" t="str">
            <v>INDPSP2003</v>
          </cell>
          <cell r="B1216">
            <v>14611</v>
          </cell>
          <cell r="C1216">
            <v>0</v>
          </cell>
        </row>
        <row r="1217">
          <cell r="A1217" t="str">
            <v>INDPSP2004</v>
          </cell>
          <cell r="B1217">
            <v>18264</v>
          </cell>
          <cell r="C1217">
            <v>0</v>
          </cell>
        </row>
        <row r="1218">
          <cell r="A1218" t="str">
            <v>INDPSP2005</v>
          </cell>
          <cell r="B1218" t="str">
            <v>0.70*</v>
          </cell>
          <cell r="C1218">
            <v>1</v>
          </cell>
        </row>
        <row r="1219">
          <cell r="A1219" t="str">
            <v>INDPSP2006</v>
          </cell>
          <cell r="B1219" t="str">
            <v>3.00*</v>
          </cell>
          <cell r="C1219">
            <v>1</v>
          </cell>
        </row>
        <row r="1220">
          <cell r="A1220" t="str">
            <v>INDPSP2007</v>
          </cell>
          <cell r="B1220" t="str">
            <v>3.10*</v>
          </cell>
          <cell r="C1220">
            <v>1</v>
          </cell>
        </row>
        <row r="1221">
          <cell r="A1221" t="str">
            <v>INDPSP2008</v>
          </cell>
          <cell r="B1221" t="str">
            <v>3.70*</v>
          </cell>
          <cell r="C1221">
            <v>1</v>
          </cell>
        </row>
        <row r="1222">
          <cell r="A1222" t="str">
            <v>INDPUK1996</v>
          </cell>
          <cell r="B1222">
            <v>38991</v>
          </cell>
          <cell r="C1222">
            <v>0</v>
          </cell>
        </row>
        <row r="1223">
          <cell r="A1223" t="str">
            <v>INDPUK1997</v>
          </cell>
          <cell r="B1223" t="str">
            <v>0.80</v>
          </cell>
          <cell r="C1223">
            <v>0</v>
          </cell>
        </row>
        <row r="1224">
          <cell r="A1224" t="str">
            <v>INDPUK1998</v>
          </cell>
          <cell r="B1224" t="str">
            <v>0.60</v>
          </cell>
          <cell r="C1224">
            <v>0</v>
          </cell>
        </row>
        <row r="1225">
          <cell r="A1225" t="str">
            <v>INDPUK1999</v>
          </cell>
          <cell r="B1225" t="str">
            <v>-1.10*</v>
          </cell>
          <cell r="C1225">
            <v>1</v>
          </cell>
        </row>
        <row r="1226">
          <cell r="A1226" t="str">
            <v>INDPUK2000</v>
          </cell>
          <cell r="B1226" t="str">
            <v>1.00*</v>
          </cell>
          <cell r="C1226">
            <v>1</v>
          </cell>
        </row>
        <row r="1227">
          <cell r="A1227" t="str">
            <v>INDPUK2001</v>
          </cell>
          <cell r="B1227" t="str">
            <v>3.00*</v>
          </cell>
          <cell r="C1227">
            <v>1</v>
          </cell>
        </row>
        <row r="1228">
          <cell r="A1228" t="str">
            <v>INDPUS1996</v>
          </cell>
          <cell r="B1228">
            <v>14702</v>
          </cell>
          <cell r="C1228">
            <v>0</v>
          </cell>
        </row>
        <row r="1229">
          <cell r="A1229" t="str">
            <v>INDPUS1997</v>
          </cell>
          <cell r="B1229">
            <v>14793</v>
          </cell>
          <cell r="C1229">
            <v>0</v>
          </cell>
        </row>
        <row r="1230">
          <cell r="A1230" t="str">
            <v>INDPUS1998</v>
          </cell>
          <cell r="B1230">
            <v>32994</v>
          </cell>
          <cell r="C1230">
            <v>0</v>
          </cell>
        </row>
        <row r="1231">
          <cell r="A1231" t="str">
            <v>INDPUS1999</v>
          </cell>
          <cell r="B1231">
            <v>18354</v>
          </cell>
          <cell r="C1231">
            <v>0</v>
          </cell>
        </row>
        <row r="1232">
          <cell r="A1232" t="str">
            <v>INDPUS2000</v>
          </cell>
          <cell r="B1232">
            <v>14702</v>
          </cell>
          <cell r="C1232">
            <v>0</v>
          </cell>
        </row>
        <row r="1233">
          <cell r="A1233" t="str">
            <v>INDPUS2001</v>
          </cell>
          <cell r="B1233" t="str">
            <v>-3.50</v>
          </cell>
          <cell r="C1233">
            <v>0</v>
          </cell>
        </row>
        <row r="1234">
          <cell r="A1234" t="str">
            <v>INDPUS2002</v>
          </cell>
          <cell r="B1234" t="str">
            <v>0.10</v>
          </cell>
          <cell r="C1234">
            <v>0</v>
          </cell>
        </row>
        <row r="1235">
          <cell r="A1235" t="str">
            <v>INDPUS2003</v>
          </cell>
          <cell r="B1235" t="str">
            <v>0.60</v>
          </cell>
          <cell r="C1235">
            <v>0</v>
          </cell>
        </row>
        <row r="1236">
          <cell r="A1236" t="str">
            <v>INDPUS2004</v>
          </cell>
          <cell r="B1236">
            <v>38994</v>
          </cell>
          <cell r="C1236">
            <v>0</v>
          </cell>
        </row>
        <row r="1237">
          <cell r="A1237" t="str">
            <v>INDPUS2005</v>
          </cell>
          <cell r="B1237">
            <v>43891</v>
          </cell>
          <cell r="C1237">
            <v>0</v>
          </cell>
        </row>
        <row r="1238">
          <cell r="A1238" t="str">
            <v>INDPUS2006</v>
          </cell>
          <cell r="B1238" t="str">
            <v>4.20*</v>
          </cell>
          <cell r="C1238">
            <v>1</v>
          </cell>
        </row>
        <row r="1239">
          <cell r="A1239" t="str">
            <v>INDPUS2007</v>
          </cell>
          <cell r="B1239" t="str">
            <v>2.10*</v>
          </cell>
          <cell r="C1239">
            <v>1</v>
          </cell>
        </row>
        <row r="1240">
          <cell r="A1240" t="str">
            <v>INDPUS2008</v>
          </cell>
          <cell r="B1240" t="str">
            <v>1.90*</v>
          </cell>
          <cell r="C1240">
            <v>1</v>
          </cell>
        </row>
        <row r="1241">
          <cell r="A1241" t="str">
            <v>INDPWRLD1996</v>
          </cell>
          <cell r="B1241">
            <v>14671</v>
          </cell>
          <cell r="C1241">
            <v>0</v>
          </cell>
        </row>
        <row r="1242">
          <cell r="A1242" t="str">
            <v>INDPWRLD1997</v>
          </cell>
          <cell r="B1242">
            <v>32994</v>
          </cell>
          <cell r="C1242">
            <v>0</v>
          </cell>
        </row>
        <row r="1243">
          <cell r="A1243" t="str">
            <v>INDPWRLD1998</v>
          </cell>
          <cell r="B1243" t="str">
            <v>0.70</v>
          </cell>
          <cell r="C1243">
            <v>0</v>
          </cell>
        </row>
        <row r="1244">
          <cell r="A1244" t="str">
            <v>INDPWRLD1999</v>
          </cell>
          <cell r="B1244">
            <v>38721</v>
          </cell>
          <cell r="C1244">
            <v>0</v>
          </cell>
        </row>
        <row r="1245">
          <cell r="A1245" t="str">
            <v>INDPWRLD2000</v>
          </cell>
          <cell r="B1245">
            <v>14001</v>
          </cell>
          <cell r="C1245">
            <v>0</v>
          </cell>
        </row>
        <row r="1246">
          <cell r="A1246" t="str">
            <v>INDPWRLD2001</v>
          </cell>
          <cell r="B1246" t="str">
            <v>0.65</v>
          </cell>
          <cell r="C1246">
            <v>0</v>
          </cell>
        </row>
        <row r="1247">
          <cell r="A1247" t="str">
            <v>INDPWRLD2002</v>
          </cell>
          <cell r="B1247">
            <v>42767</v>
          </cell>
          <cell r="C1247">
            <v>0</v>
          </cell>
        </row>
        <row r="1248">
          <cell r="A1248" t="str">
            <v>INDPWRLD2003</v>
          </cell>
          <cell r="B1248">
            <v>38810</v>
          </cell>
          <cell r="C1248">
            <v>0</v>
          </cell>
        </row>
        <row r="1249">
          <cell r="A1249" t="str">
            <v>INDPWRLD2004</v>
          </cell>
          <cell r="B1249">
            <v>21276</v>
          </cell>
          <cell r="C1249">
            <v>0</v>
          </cell>
        </row>
        <row r="1250">
          <cell r="A1250" t="str">
            <v>INDPWRLD2005</v>
          </cell>
          <cell r="B1250">
            <v>24532</v>
          </cell>
          <cell r="C1250">
            <v>0</v>
          </cell>
        </row>
        <row r="1251">
          <cell r="A1251" t="str">
            <v>INDPWRLD2006</v>
          </cell>
          <cell r="B1251" t="str">
            <v>4.68*</v>
          </cell>
          <cell r="C1251">
            <v>1</v>
          </cell>
        </row>
        <row r="1252">
          <cell r="A1252" t="str">
            <v>INDPWRLD2007</v>
          </cell>
          <cell r="B1252" t="str">
            <v>3.46*</v>
          </cell>
          <cell r="C1252">
            <v>1</v>
          </cell>
        </row>
        <row r="1253">
          <cell r="A1253" t="str">
            <v>INDPWRLD2008</v>
          </cell>
          <cell r="B1253" t="str">
            <v>3.96*</v>
          </cell>
          <cell r="C1253">
            <v>1</v>
          </cell>
        </row>
        <row r="1254">
          <cell r="A1254" t="str">
            <v>INVCDE1996</v>
          </cell>
          <cell r="B1254" t="str">
            <v>-0.40</v>
          </cell>
          <cell r="C1254">
            <v>0</v>
          </cell>
        </row>
        <row r="1255">
          <cell r="A1255" t="str">
            <v>INVCDE1997</v>
          </cell>
          <cell r="B1255" t="str">
            <v>0.00</v>
          </cell>
          <cell r="C1255">
            <v>0</v>
          </cell>
        </row>
        <row r="1256">
          <cell r="A1256" t="str">
            <v>INVCDE1998</v>
          </cell>
          <cell r="B1256" t="str">
            <v>0.40</v>
          </cell>
          <cell r="C1256">
            <v>0</v>
          </cell>
        </row>
        <row r="1257">
          <cell r="A1257" t="str">
            <v>INVCDE1999</v>
          </cell>
          <cell r="B1257" t="str">
            <v>-0.20</v>
          </cell>
          <cell r="C1257">
            <v>0</v>
          </cell>
        </row>
        <row r="1258">
          <cell r="A1258" t="str">
            <v>INVCDE2000</v>
          </cell>
          <cell r="B1258" t="str">
            <v>-0.10</v>
          </cell>
          <cell r="C1258">
            <v>0</v>
          </cell>
        </row>
        <row r="1259">
          <cell r="A1259" t="str">
            <v>INVCDE2001</v>
          </cell>
          <cell r="B1259" t="str">
            <v>-0.90</v>
          </cell>
          <cell r="C1259">
            <v>0</v>
          </cell>
        </row>
        <row r="1260">
          <cell r="A1260" t="str">
            <v>INVCDE2002</v>
          </cell>
          <cell r="B1260" t="str">
            <v>-0.60</v>
          </cell>
          <cell r="C1260">
            <v>0</v>
          </cell>
        </row>
        <row r="1261">
          <cell r="A1261" t="str">
            <v>INVCDE2003</v>
          </cell>
          <cell r="B1261" t="str">
            <v>0.60</v>
          </cell>
          <cell r="C1261">
            <v>0</v>
          </cell>
        </row>
        <row r="1262">
          <cell r="A1262" t="str">
            <v>INVCDE2004</v>
          </cell>
          <cell r="B1262" t="str">
            <v>0.50</v>
          </cell>
          <cell r="C1262">
            <v>0</v>
          </cell>
        </row>
        <row r="1263">
          <cell r="A1263" t="str">
            <v>INVCDE2005</v>
          </cell>
          <cell r="B1263" t="str">
            <v>0.20*</v>
          </cell>
          <cell r="C1263">
            <v>1</v>
          </cell>
        </row>
        <row r="1264">
          <cell r="A1264" t="str">
            <v>INVCDE2006</v>
          </cell>
          <cell r="B1264" t="str">
            <v>0.00*</v>
          </cell>
          <cell r="C1264">
            <v>1</v>
          </cell>
        </row>
        <row r="1265">
          <cell r="A1265" t="str">
            <v>INVCDE2007</v>
          </cell>
          <cell r="B1265" t="str">
            <v>0.20*</v>
          </cell>
          <cell r="C1265">
            <v>1</v>
          </cell>
        </row>
        <row r="1266">
          <cell r="A1266" t="str">
            <v>INVCDE2008</v>
          </cell>
          <cell r="B1266" t="str">
            <v>-0.30*</v>
          </cell>
          <cell r="C1266">
            <v>1</v>
          </cell>
        </row>
        <row r="1267">
          <cell r="A1267" t="str">
            <v>INVCDK1996</v>
          </cell>
          <cell r="B1267" t="str">
            <v>-0.70</v>
          </cell>
          <cell r="C1267">
            <v>0</v>
          </cell>
        </row>
        <row r="1268">
          <cell r="A1268" t="str">
            <v>INVCDK1997</v>
          </cell>
          <cell r="B1268" t="str">
            <v>0.90</v>
          </cell>
          <cell r="C1268">
            <v>0</v>
          </cell>
        </row>
        <row r="1269">
          <cell r="A1269" t="str">
            <v>INVCDK1998</v>
          </cell>
          <cell r="B1269" t="str">
            <v>-0.10</v>
          </cell>
          <cell r="C1269">
            <v>0</v>
          </cell>
        </row>
        <row r="1270">
          <cell r="A1270" t="str">
            <v>INVCDK1999</v>
          </cell>
          <cell r="B1270" t="str">
            <v>-1.10</v>
          </cell>
          <cell r="C1270">
            <v>0</v>
          </cell>
        </row>
        <row r="1271">
          <cell r="A1271" t="str">
            <v>INVCDK2000</v>
          </cell>
          <cell r="B1271" t="str">
            <v>0.80</v>
          </cell>
          <cell r="C1271">
            <v>0</v>
          </cell>
        </row>
        <row r="1272">
          <cell r="A1272" t="str">
            <v>INVCDK2001</v>
          </cell>
          <cell r="B1272" t="str">
            <v>-0.30</v>
          </cell>
          <cell r="C1272">
            <v>0</v>
          </cell>
        </row>
        <row r="1273">
          <cell r="A1273" t="str">
            <v>INVCDK2002</v>
          </cell>
          <cell r="B1273" t="str">
            <v>0.30</v>
          </cell>
          <cell r="C1273">
            <v>0</v>
          </cell>
        </row>
        <row r="1274">
          <cell r="A1274" t="str">
            <v>INVCDK2003</v>
          </cell>
          <cell r="B1274" t="str">
            <v>-0.70</v>
          </cell>
          <cell r="C1274">
            <v>0</v>
          </cell>
        </row>
        <row r="1275">
          <cell r="A1275" t="str">
            <v>INVCDK2004</v>
          </cell>
          <cell r="B1275" t="str">
            <v>0.10</v>
          </cell>
          <cell r="C1275">
            <v>0</v>
          </cell>
        </row>
        <row r="1276">
          <cell r="A1276" t="str">
            <v>INVCDK2005</v>
          </cell>
          <cell r="B1276" t="str">
            <v>0.10</v>
          </cell>
          <cell r="C1276">
            <v>0</v>
          </cell>
        </row>
        <row r="1277">
          <cell r="A1277" t="str">
            <v>INVCDK2006</v>
          </cell>
          <cell r="B1277" t="str">
            <v>0.00*</v>
          </cell>
          <cell r="C1277">
            <v>1</v>
          </cell>
        </row>
        <row r="1278">
          <cell r="A1278" t="str">
            <v>INVCDK2007</v>
          </cell>
          <cell r="B1278" t="str">
            <v>-0.20*</v>
          </cell>
          <cell r="C1278">
            <v>1</v>
          </cell>
        </row>
        <row r="1279">
          <cell r="A1279" t="str">
            <v>INVCDK2008</v>
          </cell>
          <cell r="B1279" t="str">
            <v>0.10*</v>
          </cell>
          <cell r="C1279">
            <v>1</v>
          </cell>
        </row>
        <row r="1280">
          <cell r="A1280" t="str">
            <v>INVCEU111996</v>
          </cell>
          <cell r="B1280" t="str">
            <v>-0.50</v>
          </cell>
          <cell r="C1280">
            <v>0</v>
          </cell>
        </row>
        <row r="1281">
          <cell r="A1281" t="str">
            <v>INVCEU111997</v>
          </cell>
          <cell r="B1281" t="str">
            <v>0.00</v>
          </cell>
          <cell r="C1281">
            <v>0</v>
          </cell>
        </row>
        <row r="1282">
          <cell r="A1282" t="str">
            <v>INVCEU111998</v>
          </cell>
          <cell r="B1282" t="str">
            <v>0.30</v>
          </cell>
          <cell r="C1282">
            <v>0</v>
          </cell>
        </row>
        <row r="1283">
          <cell r="A1283" t="str">
            <v>INVCEU111999</v>
          </cell>
          <cell r="B1283" t="str">
            <v>-0.10</v>
          </cell>
          <cell r="C1283">
            <v>0</v>
          </cell>
        </row>
        <row r="1284">
          <cell r="A1284" t="str">
            <v>INVCEU112000</v>
          </cell>
          <cell r="B1284" t="str">
            <v>0.10</v>
          </cell>
          <cell r="C1284">
            <v>0</v>
          </cell>
        </row>
        <row r="1285">
          <cell r="A1285" t="str">
            <v>INVCEU112001</v>
          </cell>
          <cell r="B1285" t="str">
            <v>-0.40</v>
          </cell>
          <cell r="C1285">
            <v>0</v>
          </cell>
        </row>
        <row r="1286">
          <cell r="A1286" t="str">
            <v>INVCEU112002</v>
          </cell>
          <cell r="B1286" t="str">
            <v>-0.20</v>
          </cell>
          <cell r="C1286">
            <v>0</v>
          </cell>
        </row>
        <row r="1287">
          <cell r="A1287" t="str">
            <v>INVCEU112003</v>
          </cell>
          <cell r="B1287" t="str">
            <v>0.20</v>
          </cell>
          <cell r="C1287">
            <v>0</v>
          </cell>
        </row>
        <row r="1288">
          <cell r="A1288" t="str">
            <v>INVCEU112004</v>
          </cell>
          <cell r="B1288" t="str">
            <v>0.20</v>
          </cell>
          <cell r="C1288">
            <v>0</v>
          </cell>
        </row>
        <row r="1289">
          <cell r="A1289" t="str">
            <v>INVCEU112005</v>
          </cell>
          <cell r="B1289" t="str">
            <v>0.10</v>
          </cell>
          <cell r="C1289">
            <v>0</v>
          </cell>
        </row>
        <row r="1290">
          <cell r="A1290" t="str">
            <v>INVCEU112006</v>
          </cell>
          <cell r="B1290" t="str">
            <v>-0.10*</v>
          </cell>
          <cell r="C1290">
            <v>1</v>
          </cell>
        </row>
        <row r="1291">
          <cell r="A1291" t="str">
            <v>INVCEU112007</v>
          </cell>
          <cell r="B1291" t="str">
            <v>0.10*</v>
          </cell>
          <cell r="C1291">
            <v>1</v>
          </cell>
        </row>
        <row r="1292">
          <cell r="A1292" t="str">
            <v>INVCEU112008</v>
          </cell>
          <cell r="B1292" t="str">
            <v>0.00*</v>
          </cell>
          <cell r="C1292">
            <v>1</v>
          </cell>
        </row>
        <row r="1293">
          <cell r="A1293" t="str">
            <v>INVCFI1996</v>
          </cell>
          <cell r="B1293" t="str">
            <v>-0.10</v>
          </cell>
          <cell r="C1293">
            <v>0</v>
          </cell>
        </row>
        <row r="1294">
          <cell r="A1294" t="str">
            <v>INVCFI1997</v>
          </cell>
          <cell r="B1294" t="str">
            <v>0.00</v>
          </cell>
          <cell r="C1294">
            <v>0</v>
          </cell>
        </row>
        <row r="1295">
          <cell r="A1295" t="str">
            <v>INVCFI1998</v>
          </cell>
          <cell r="B1295" t="str">
            <v>-0.10</v>
          </cell>
          <cell r="C1295">
            <v>0</v>
          </cell>
        </row>
        <row r="1296">
          <cell r="A1296" t="str">
            <v>INVCFI1999</v>
          </cell>
          <cell r="B1296" t="str">
            <v>-1.40</v>
          </cell>
          <cell r="C1296">
            <v>0</v>
          </cell>
        </row>
        <row r="1297">
          <cell r="A1297" t="str">
            <v>INVCFI2000</v>
          </cell>
          <cell r="B1297">
            <v>10959</v>
          </cell>
          <cell r="C1297">
            <v>0</v>
          </cell>
        </row>
        <row r="1298">
          <cell r="A1298" t="str">
            <v>INVCFI2001</v>
          </cell>
          <cell r="B1298" t="str">
            <v>-0.60</v>
          </cell>
          <cell r="C1298">
            <v>0</v>
          </cell>
        </row>
        <row r="1299">
          <cell r="A1299" t="str">
            <v>INVCFI2002</v>
          </cell>
          <cell r="B1299" t="str">
            <v>0.10</v>
          </cell>
          <cell r="C1299">
            <v>0</v>
          </cell>
        </row>
        <row r="1300">
          <cell r="A1300" t="str">
            <v>INVCFI2003</v>
          </cell>
          <cell r="B1300" t="str">
            <v>0.30</v>
          </cell>
          <cell r="C1300">
            <v>0</v>
          </cell>
        </row>
        <row r="1301">
          <cell r="A1301" t="str">
            <v>INVCFI2004</v>
          </cell>
          <cell r="B1301" t="str">
            <v>-0.20</v>
          </cell>
          <cell r="C1301">
            <v>0</v>
          </cell>
        </row>
        <row r="1302">
          <cell r="A1302" t="str">
            <v>INVCFI2005</v>
          </cell>
          <cell r="B1302" t="str">
            <v>1.00</v>
          </cell>
          <cell r="C1302">
            <v>0</v>
          </cell>
        </row>
        <row r="1303">
          <cell r="A1303" t="str">
            <v>INVCFI2006</v>
          </cell>
          <cell r="B1303" t="str">
            <v>-0.10*</v>
          </cell>
          <cell r="C1303">
            <v>1</v>
          </cell>
        </row>
        <row r="1304">
          <cell r="A1304" t="str">
            <v>INVCFI2007</v>
          </cell>
          <cell r="B1304" t="str">
            <v>0.40*</v>
          </cell>
          <cell r="C1304">
            <v>1</v>
          </cell>
        </row>
        <row r="1305">
          <cell r="A1305" t="str">
            <v>INVCFI2008</v>
          </cell>
          <cell r="B1305" t="str">
            <v>-0.20*</v>
          </cell>
          <cell r="C1305">
            <v>1</v>
          </cell>
        </row>
        <row r="1306">
          <cell r="A1306" t="str">
            <v>INVCFR1996</v>
          </cell>
          <cell r="B1306" t="str">
            <v>-0.60</v>
          </cell>
          <cell r="C1306">
            <v>0</v>
          </cell>
        </row>
        <row r="1307">
          <cell r="A1307" t="str">
            <v>INVCFR1997</v>
          </cell>
          <cell r="B1307" t="str">
            <v>0.10</v>
          </cell>
          <cell r="C1307">
            <v>0</v>
          </cell>
        </row>
        <row r="1308">
          <cell r="A1308" t="str">
            <v>INVCFR1998</v>
          </cell>
          <cell r="B1308" t="str">
            <v>0.80</v>
          </cell>
          <cell r="C1308">
            <v>0</v>
          </cell>
        </row>
        <row r="1309">
          <cell r="A1309" t="str">
            <v>INVCFR1999</v>
          </cell>
          <cell r="B1309" t="str">
            <v>-0.10</v>
          </cell>
          <cell r="C1309">
            <v>0</v>
          </cell>
        </row>
        <row r="1310">
          <cell r="A1310" t="str">
            <v>INVCFR2000</v>
          </cell>
          <cell r="B1310" t="str">
            <v>0.30</v>
          </cell>
          <cell r="C1310">
            <v>0</v>
          </cell>
        </row>
        <row r="1311">
          <cell r="A1311" t="str">
            <v>INVCFR2001</v>
          </cell>
          <cell r="B1311" t="str">
            <v>-0.20</v>
          </cell>
          <cell r="C1311">
            <v>0</v>
          </cell>
        </row>
        <row r="1312">
          <cell r="A1312" t="str">
            <v>INVCFR2002</v>
          </cell>
          <cell r="B1312" t="str">
            <v>-0.30</v>
          </cell>
          <cell r="C1312">
            <v>0</v>
          </cell>
        </row>
        <row r="1313">
          <cell r="A1313" t="str">
            <v>INVCFR2003</v>
          </cell>
          <cell r="B1313" t="str">
            <v>-0.10</v>
          </cell>
          <cell r="C1313">
            <v>0</v>
          </cell>
        </row>
        <row r="1314">
          <cell r="A1314" t="str">
            <v>INVCFR2004</v>
          </cell>
          <cell r="B1314" t="str">
            <v>0.80</v>
          </cell>
          <cell r="C1314">
            <v>0</v>
          </cell>
        </row>
        <row r="1315">
          <cell r="A1315" t="str">
            <v>INVCFR2005</v>
          </cell>
          <cell r="B1315" t="str">
            <v>0.30*</v>
          </cell>
          <cell r="C1315">
            <v>1</v>
          </cell>
        </row>
        <row r="1316">
          <cell r="A1316" t="str">
            <v>INVCFR2006</v>
          </cell>
          <cell r="B1316" t="str">
            <v>0.00*</v>
          </cell>
          <cell r="C1316">
            <v>1</v>
          </cell>
        </row>
        <row r="1317">
          <cell r="A1317" t="str">
            <v>INVCFR2007</v>
          </cell>
          <cell r="B1317" t="str">
            <v>-0.10*</v>
          </cell>
          <cell r="C1317">
            <v>1</v>
          </cell>
        </row>
        <row r="1318">
          <cell r="A1318" t="str">
            <v>INVCFR2008</v>
          </cell>
          <cell r="B1318" t="str">
            <v>-0.20*</v>
          </cell>
          <cell r="C1318">
            <v>1</v>
          </cell>
        </row>
        <row r="1319">
          <cell r="A1319" t="str">
            <v>INVCIT1996</v>
          </cell>
          <cell r="B1319" t="str">
            <v>-0.80</v>
          </cell>
          <cell r="C1319">
            <v>0</v>
          </cell>
        </row>
        <row r="1320">
          <cell r="A1320" t="str">
            <v>INVCIT1997</v>
          </cell>
          <cell r="B1320" t="str">
            <v>0.30</v>
          </cell>
          <cell r="C1320">
            <v>0</v>
          </cell>
        </row>
        <row r="1321">
          <cell r="A1321" t="str">
            <v>INVCIT1998</v>
          </cell>
          <cell r="B1321" t="str">
            <v>0.30</v>
          </cell>
          <cell r="C1321">
            <v>0</v>
          </cell>
        </row>
        <row r="1322">
          <cell r="A1322" t="str">
            <v>INVCIT1999</v>
          </cell>
          <cell r="B1322" t="str">
            <v>0.30</v>
          </cell>
          <cell r="C1322">
            <v>0</v>
          </cell>
        </row>
        <row r="1323">
          <cell r="A1323" t="str">
            <v>INVCIT2000</v>
          </cell>
          <cell r="B1323" t="str">
            <v>-1.10</v>
          </cell>
          <cell r="C1323">
            <v>0</v>
          </cell>
        </row>
        <row r="1324">
          <cell r="A1324" t="str">
            <v>INVCIT2001</v>
          </cell>
          <cell r="B1324" t="str">
            <v>-0.10</v>
          </cell>
          <cell r="C1324">
            <v>0</v>
          </cell>
        </row>
        <row r="1325">
          <cell r="A1325" t="str">
            <v>INVCIT2002</v>
          </cell>
          <cell r="B1325" t="str">
            <v>0.40</v>
          </cell>
          <cell r="C1325">
            <v>0</v>
          </cell>
        </row>
        <row r="1326">
          <cell r="A1326" t="str">
            <v>INVCIT2003</v>
          </cell>
          <cell r="B1326" t="str">
            <v>0.30</v>
          </cell>
          <cell r="C1326">
            <v>0</v>
          </cell>
        </row>
        <row r="1327">
          <cell r="A1327" t="str">
            <v>INVCIT2004</v>
          </cell>
          <cell r="B1327" t="str">
            <v>-0.10</v>
          </cell>
          <cell r="C1327">
            <v>0</v>
          </cell>
        </row>
        <row r="1328">
          <cell r="A1328" t="str">
            <v>INVCIT2005</v>
          </cell>
          <cell r="B1328" t="str">
            <v>0.00*</v>
          </cell>
          <cell r="C1328">
            <v>1</v>
          </cell>
        </row>
        <row r="1329">
          <cell r="A1329" t="str">
            <v>INVCIT2006</v>
          </cell>
          <cell r="B1329" t="str">
            <v>-0.20*</v>
          </cell>
          <cell r="C1329">
            <v>1</v>
          </cell>
        </row>
        <row r="1330">
          <cell r="A1330" t="str">
            <v>INVCIT2007</v>
          </cell>
          <cell r="B1330" t="str">
            <v>0.30*</v>
          </cell>
          <cell r="C1330">
            <v>1</v>
          </cell>
        </row>
        <row r="1331">
          <cell r="A1331" t="str">
            <v>INVCIT2008</v>
          </cell>
          <cell r="B1331" t="str">
            <v>-0.10*</v>
          </cell>
          <cell r="C1331">
            <v>1</v>
          </cell>
        </row>
        <row r="1332">
          <cell r="A1332" t="str">
            <v>INVCJP1996</v>
          </cell>
          <cell r="B1332" t="str">
            <v>0.30</v>
          </cell>
          <cell r="C1332">
            <v>0</v>
          </cell>
        </row>
        <row r="1333">
          <cell r="A1333" t="str">
            <v>INVCJP1997</v>
          </cell>
          <cell r="B1333" t="str">
            <v>-0.10</v>
          </cell>
          <cell r="C1333">
            <v>0</v>
          </cell>
        </row>
        <row r="1334">
          <cell r="A1334" t="str">
            <v>INVCJP1998</v>
          </cell>
          <cell r="B1334" t="str">
            <v>-0.60</v>
          </cell>
          <cell r="C1334">
            <v>0</v>
          </cell>
        </row>
        <row r="1335">
          <cell r="A1335" t="str">
            <v>INVCJP1999</v>
          </cell>
          <cell r="B1335" t="str">
            <v>-1.10</v>
          </cell>
          <cell r="C1335">
            <v>0</v>
          </cell>
        </row>
        <row r="1336">
          <cell r="A1336" t="str">
            <v>INVCJP2000</v>
          </cell>
          <cell r="B1336" t="str">
            <v>0.80</v>
          </cell>
          <cell r="C1336">
            <v>0</v>
          </cell>
        </row>
        <row r="1337">
          <cell r="A1337" t="str">
            <v>INVCJP2001</v>
          </cell>
          <cell r="B1337" t="str">
            <v>0.20</v>
          </cell>
          <cell r="C1337">
            <v>0</v>
          </cell>
        </row>
        <row r="1338">
          <cell r="A1338" t="str">
            <v>INVCJP2002</v>
          </cell>
          <cell r="B1338" t="str">
            <v>-0.40</v>
          </cell>
          <cell r="C1338">
            <v>0</v>
          </cell>
        </row>
        <row r="1339">
          <cell r="A1339" t="str">
            <v>INVCJP2003</v>
          </cell>
          <cell r="B1339" t="str">
            <v>0.40</v>
          </cell>
          <cell r="C1339">
            <v>0</v>
          </cell>
        </row>
        <row r="1340">
          <cell r="A1340" t="str">
            <v>INVCJP2004</v>
          </cell>
          <cell r="B1340" t="str">
            <v>-0.20</v>
          </cell>
          <cell r="C1340">
            <v>0</v>
          </cell>
        </row>
        <row r="1341">
          <cell r="A1341" t="str">
            <v>INVCJP2005</v>
          </cell>
          <cell r="B1341" t="str">
            <v>0.10</v>
          </cell>
          <cell r="C1341">
            <v>0</v>
          </cell>
        </row>
        <row r="1342">
          <cell r="A1342" t="str">
            <v>INVCJP2006</v>
          </cell>
          <cell r="B1342" t="str">
            <v>0.00*</v>
          </cell>
          <cell r="C1342">
            <v>1</v>
          </cell>
        </row>
        <row r="1343">
          <cell r="A1343" t="str">
            <v>INVCJP2007</v>
          </cell>
          <cell r="B1343" t="str">
            <v>0.10*</v>
          </cell>
          <cell r="C1343">
            <v>1</v>
          </cell>
        </row>
        <row r="1344">
          <cell r="A1344" t="str">
            <v>INVCJP2008</v>
          </cell>
          <cell r="B1344" t="str">
            <v>0.00*</v>
          </cell>
          <cell r="C1344">
            <v>1</v>
          </cell>
        </row>
        <row r="1345">
          <cell r="A1345" t="str">
            <v>INVCNO1996</v>
          </cell>
          <cell r="B1345" t="str">
            <v>15405.00</v>
          </cell>
          <cell r="C1345">
            <v>0</v>
          </cell>
        </row>
        <row r="1346">
          <cell r="A1346" t="str">
            <v>INVCNO1997</v>
          </cell>
          <cell r="B1346" t="str">
            <v>27130.00</v>
          </cell>
          <cell r="C1346">
            <v>0</v>
          </cell>
        </row>
        <row r="1347">
          <cell r="A1347" t="str">
            <v>INVCNO1998</v>
          </cell>
          <cell r="B1347" t="str">
            <v>33057.00</v>
          </cell>
          <cell r="C1347">
            <v>0</v>
          </cell>
        </row>
        <row r="1348">
          <cell r="A1348" t="str">
            <v>INVCNO1999</v>
          </cell>
          <cell r="B1348" t="str">
            <v>25808.00</v>
          </cell>
          <cell r="C1348">
            <v>0</v>
          </cell>
        </row>
        <row r="1349">
          <cell r="A1349" t="str">
            <v>INVCNO2000</v>
          </cell>
          <cell r="B1349" t="str">
            <v>28257.00</v>
          </cell>
          <cell r="C1349">
            <v>0</v>
          </cell>
        </row>
        <row r="1350">
          <cell r="A1350" t="str">
            <v>INVCNO2001</v>
          </cell>
          <cell r="B1350" t="str">
            <v>41437.00</v>
          </cell>
          <cell r="C1350">
            <v>0</v>
          </cell>
        </row>
        <row r="1351">
          <cell r="A1351" t="str">
            <v>INVCNO2002</v>
          </cell>
          <cell r="B1351" t="str">
            <v>22627.00</v>
          </cell>
          <cell r="C1351">
            <v>0</v>
          </cell>
        </row>
        <row r="1352">
          <cell r="A1352" t="str">
            <v>INVCNO2003</v>
          </cell>
          <cell r="B1352" t="str">
            <v>19460.00</v>
          </cell>
          <cell r="C1352">
            <v>0</v>
          </cell>
        </row>
        <row r="1353">
          <cell r="A1353" t="str">
            <v>INVCNO2004</v>
          </cell>
          <cell r="B1353" t="str">
            <v>14276.00</v>
          </cell>
          <cell r="C1353">
            <v>0</v>
          </cell>
        </row>
        <row r="1354">
          <cell r="A1354" t="str">
            <v>INVCNO2005</v>
          </cell>
          <cell r="B1354" t="str">
            <v>33109.00</v>
          </cell>
          <cell r="C1354">
            <v>0</v>
          </cell>
        </row>
        <row r="1355">
          <cell r="A1355" t="str">
            <v>INVCNO2006</v>
          </cell>
          <cell r="B1355" t="str">
            <v>33109.00*</v>
          </cell>
          <cell r="C1355">
            <v>1</v>
          </cell>
        </row>
        <row r="1356">
          <cell r="A1356" t="str">
            <v>INVCNO2007</v>
          </cell>
          <cell r="B1356" t="str">
            <v>39000.00*</v>
          </cell>
          <cell r="C1356">
            <v>1</v>
          </cell>
        </row>
        <row r="1357">
          <cell r="A1357" t="str">
            <v>INVCNO2008</v>
          </cell>
          <cell r="B1357" t="str">
            <v>38000.00*</v>
          </cell>
          <cell r="C1357">
            <v>1</v>
          </cell>
        </row>
        <row r="1358">
          <cell r="A1358" t="str">
            <v>INVCSE1996</v>
          </cell>
          <cell r="B1358" t="str">
            <v>-1.00</v>
          </cell>
          <cell r="C1358">
            <v>0</v>
          </cell>
        </row>
        <row r="1359">
          <cell r="A1359" t="str">
            <v>INVCSE1997</v>
          </cell>
          <cell r="B1359" t="str">
            <v>0.60</v>
          </cell>
          <cell r="C1359">
            <v>0</v>
          </cell>
        </row>
        <row r="1360">
          <cell r="A1360" t="str">
            <v>INVCSE1998</v>
          </cell>
          <cell r="B1360" t="str">
            <v>0.40</v>
          </cell>
          <cell r="C1360">
            <v>0</v>
          </cell>
        </row>
        <row r="1361">
          <cell r="A1361" t="str">
            <v>INVCSE1999</v>
          </cell>
          <cell r="B1361" t="str">
            <v>-0.80</v>
          </cell>
          <cell r="C1361">
            <v>0</v>
          </cell>
        </row>
        <row r="1362">
          <cell r="A1362" t="str">
            <v>INVCSE2000</v>
          </cell>
          <cell r="B1362" t="str">
            <v>0.70</v>
          </cell>
          <cell r="C1362">
            <v>0</v>
          </cell>
        </row>
        <row r="1363">
          <cell r="A1363" t="str">
            <v>INVCSE2001</v>
          </cell>
          <cell r="B1363" t="str">
            <v>-0.50</v>
          </cell>
          <cell r="C1363">
            <v>0</v>
          </cell>
        </row>
        <row r="1364">
          <cell r="A1364" t="str">
            <v>INVCSE2002</v>
          </cell>
          <cell r="B1364" t="str">
            <v>0.00</v>
          </cell>
          <cell r="C1364">
            <v>0</v>
          </cell>
        </row>
        <row r="1365">
          <cell r="A1365" t="str">
            <v>INVCSE2003</v>
          </cell>
          <cell r="B1365" t="str">
            <v>0.50</v>
          </cell>
          <cell r="C1365">
            <v>0</v>
          </cell>
        </row>
        <row r="1366">
          <cell r="A1366" t="str">
            <v>INVCSE2004</v>
          </cell>
          <cell r="B1366" t="str">
            <v>-0.80</v>
          </cell>
          <cell r="C1366">
            <v>0</v>
          </cell>
        </row>
        <row r="1367">
          <cell r="A1367" t="str">
            <v>INVCSE2005</v>
          </cell>
          <cell r="B1367" t="str">
            <v>-0.70</v>
          </cell>
          <cell r="C1367">
            <v>0</v>
          </cell>
        </row>
        <row r="1368">
          <cell r="A1368" t="str">
            <v>INVCSE2006</v>
          </cell>
          <cell r="B1368" t="str">
            <v>0.20*</v>
          </cell>
          <cell r="C1368">
            <v>1</v>
          </cell>
        </row>
        <row r="1369">
          <cell r="A1369" t="str">
            <v>INVCSE2007</v>
          </cell>
          <cell r="B1369" t="str">
            <v>0.80*</v>
          </cell>
          <cell r="C1369">
            <v>1</v>
          </cell>
        </row>
        <row r="1370">
          <cell r="A1370" t="str">
            <v>INVCSE2008</v>
          </cell>
          <cell r="B1370" t="str">
            <v>-0.10*</v>
          </cell>
          <cell r="C1370">
            <v>1</v>
          </cell>
        </row>
        <row r="1371">
          <cell r="A1371" t="str">
            <v>INVCSP1996</v>
          </cell>
          <cell r="B1371" t="str">
            <v>0.00</v>
          </cell>
          <cell r="C1371">
            <v>0</v>
          </cell>
        </row>
        <row r="1372">
          <cell r="A1372" t="str">
            <v>INVCSP1997</v>
          </cell>
          <cell r="B1372" t="str">
            <v>0.00</v>
          </cell>
          <cell r="C1372">
            <v>0</v>
          </cell>
        </row>
        <row r="1373">
          <cell r="A1373" t="str">
            <v>INVCSP1998</v>
          </cell>
          <cell r="B1373" t="str">
            <v>0.20</v>
          </cell>
          <cell r="C1373">
            <v>0</v>
          </cell>
        </row>
        <row r="1374">
          <cell r="A1374" t="str">
            <v>INVCSP1999</v>
          </cell>
          <cell r="B1374" t="str">
            <v>0.20</v>
          </cell>
          <cell r="C1374">
            <v>0</v>
          </cell>
        </row>
        <row r="1375">
          <cell r="A1375" t="str">
            <v>INVCSP2000</v>
          </cell>
          <cell r="B1375" t="str">
            <v>-0.10</v>
          </cell>
          <cell r="C1375">
            <v>0</v>
          </cell>
        </row>
        <row r="1376">
          <cell r="A1376" t="str">
            <v>INVCSP2001</v>
          </cell>
          <cell r="B1376" t="str">
            <v>-0.10</v>
          </cell>
          <cell r="C1376">
            <v>0</v>
          </cell>
        </row>
        <row r="1377">
          <cell r="A1377" t="str">
            <v>INVCSP2002</v>
          </cell>
          <cell r="B1377" t="str">
            <v>0.10</v>
          </cell>
          <cell r="C1377">
            <v>0</v>
          </cell>
        </row>
        <row r="1378">
          <cell r="A1378" t="str">
            <v>INVCSP2003</v>
          </cell>
          <cell r="B1378" t="str">
            <v>0.10</v>
          </cell>
          <cell r="C1378">
            <v>0</v>
          </cell>
        </row>
        <row r="1379">
          <cell r="A1379" t="str">
            <v>INVCSP2004</v>
          </cell>
          <cell r="B1379" t="str">
            <v>0.30</v>
          </cell>
          <cell r="C1379">
            <v>0</v>
          </cell>
        </row>
        <row r="1380">
          <cell r="A1380" t="str">
            <v>INVCSP2005</v>
          </cell>
          <cell r="B1380" t="str">
            <v>0.30*</v>
          </cell>
          <cell r="C1380">
            <v>1</v>
          </cell>
        </row>
        <row r="1381">
          <cell r="A1381" t="str">
            <v>INVCSP2006</v>
          </cell>
          <cell r="B1381" t="str">
            <v>0.00*</v>
          </cell>
          <cell r="C1381">
            <v>1</v>
          </cell>
        </row>
        <row r="1382">
          <cell r="A1382" t="str">
            <v>INVCSP2007</v>
          </cell>
          <cell r="B1382" t="str">
            <v>0.10*</v>
          </cell>
          <cell r="C1382">
            <v>1</v>
          </cell>
        </row>
        <row r="1383">
          <cell r="A1383" t="str">
            <v>INVCSP2008</v>
          </cell>
          <cell r="B1383" t="str">
            <v>-0.10*</v>
          </cell>
          <cell r="C1383">
            <v>1</v>
          </cell>
        </row>
        <row r="1384">
          <cell r="A1384" t="str">
            <v>INVCUK1996</v>
          </cell>
          <cell r="B1384">
            <v>14702</v>
          </cell>
          <cell r="C1384">
            <v>0</v>
          </cell>
        </row>
        <row r="1385">
          <cell r="A1385" t="str">
            <v>INVCUK1997</v>
          </cell>
          <cell r="B1385">
            <v>25659</v>
          </cell>
          <cell r="C1385">
            <v>0</v>
          </cell>
        </row>
        <row r="1386">
          <cell r="A1386" t="str">
            <v>INVCUK1998</v>
          </cell>
          <cell r="B1386" t="str">
            <v>6.00</v>
          </cell>
          <cell r="C1386">
            <v>0</v>
          </cell>
        </row>
        <row r="1387">
          <cell r="A1387" t="str">
            <v>INVCUK1999</v>
          </cell>
          <cell r="B1387" t="str">
            <v>6.00*</v>
          </cell>
          <cell r="C1387">
            <v>1</v>
          </cell>
        </row>
        <row r="1388">
          <cell r="A1388" t="str">
            <v>INVCUK2000</v>
          </cell>
          <cell r="B1388" t="str">
            <v>2.60*</v>
          </cell>
          <cell r="C1388">
            <v>1</v>
          </cell>
        </row>
        <row r="1389">
          <cell r="A1389" t="str">
            <v>INVCUK2001</v>
          </cell>
          <cell r="B1389" t="str">
            <v>2.30*</v>
          </cell>
          <cell r="C1389">
            <v>1</v>
          </cell>
        </row>
        <row r="1390">
          <cell r="A1390" t="str">
            <v>INVCUS1996</v>
          </cell>
          <cell r="B1390" t="str">
            <v>0.00</v>
          </cell>
          <cell r="C1390">
            <v>0</v>
          </cell>
        </row>
        <row r="1391">
          <cell r="A1391" t="str">
            <v>INVCUS1997</v>
          </cell>
          <cell r="B1391" t="str">
            <v>0.50</v>
          </cell>
          <cell r="C1391">
            <v>0</v>
          </cell>
        </row>
        <row r="1392">
          <cell r="A1392" t="str">
            <v>INVCUS1998</v>
          </cell>
          <cell r="B1392" t="str">
            <v>0.00</v>
          </cell>
          <cell r="C1392">
            <v>0</v>
          </cell>
        </row>
        <row r="1393">
          <cell r="A1393" t="str">
            <v>INVCUS1999</v>
          </cell>
          <cell r="B1393" t="str">
            <v>0.00</v>
          </cell>
          <cell r="C1393">
            <v>0</v>
          </cell>
        </row>
        <row r="1394">
          <cell r="A1394" t="str">
            <v>INVCUS2000</v>
          </cell>
          <cell r="B1394" t="str">
            <v>-0.10</v>
          </cell>
          <cell r="C1394">
            <v>0</v>
          </cell>
        </row>
        <row r="1395">
          <cell r="A1395" t="str">
            <v>INVCUS2001</v>
          </cell>
          <cell r="B1395" t="str">
            <v>-0.90</v>
          </cell>
          <cell r="C1395">
            <v>0</v>
          </cell>
        </row>
        <row r="1396">
          <cell r="A1396" t="str">
            <v>INVCUS2002</v>
          </cell>
          <cell r="B1396" t="str">
            <v>0.50</v>
          </cell>
          <cell r="C1396">
            <v>0</v>
          </cell>
        </row>
        <row r="1397">
          <cell r="A1397" t="str">
            <v>INVCUS2003</v>
          </cell>
          <cell r="B1397" t="str">
            <v>0.10</v>
          </cell>
          <cell r="C1397">
            <v>0</v>
          </cell>
        </row>
        <row r="1398">
          <cell r="A1398" t="str">
            <v>INVCUS2004</v>
          </cell>
          <cell r="B1398" t="str">
            <v>0.40</v>
          </cell>
          <cell r="C1398">
            <v>0</v>
          </cell>
        </row>
        <row r="1399">
          <cell r="A1399" t="str">
            <v>INVCUS2005</v>
          </cell>
          <cell r="B1399" t="str">
            <v>-0.30</v>
          </cell>
          <cell r="C1399">
            <v>0</v>
          </cell>
        </row>
        <row r="1400">
          <cell r="A1400" t="str">
            <v>INVCUS2006</v>
          </cell>
          <cell r="B1400" t="str">
            <v>0.20*</v>
          </cell>
          <cell r="C1400">
            <v>1</v>
          </cell>
        </row>
        <row r="1401">
          <cell r="A1401" t="str">
            <v>INVCUS2007</v>
          </cell>
          <cell r="B1401" t="str">
            <v>-0.10*</v>
          </cell>
          <cell r="C1401">
            <v>1</v>
          </cell>
        </row>
        <row r="1402">
          <cell r="A1402" t="str">
            <v>INVCUS2008</v>
          </cell>
          <cell r="B1402" t="str">
            <v>0.00*</v>
          </cell>
          <cell r="C1402">
            <v>1</v>
          </cell>
        </row>
        <row r="1403">
          <cell r="A1403" t="str">
            <v>INVEDE1996</v>
          </cell>
          <cell r="B1403" t="str">
            <v>-0.70</v>
          </cell>
          <cell r="C1403">
            <v>0</v>
          </cell>
        </row>
        <row r="1404">
          <cell r="A1404" t="str">
            <v>INVEDE1997</v>
          </cell>
          <cell r="B1404" t="str">
            <v>0.80</v>
          </cell>
          <cell r="C1404">
            <v>0</v>
          </cell>
        </row>
        <row r="1405">
          <cell r="A1405" t="str">
            <v>INVEDE1998</v>
          </cell>
          <cell r="B1405">
            <v>43891</v>
          </cell>
          <cell r="C1405">
            <v>0</v>
          </cell>
        </row>
        <row r="1406">
          <cell r="A1406" t="str">
            <v>INVEDE1999</v>
          </cell>
          <cell r="B1406">
            <v>11049</v>
          </cell>
          <cell r="C1406">
            <v>0</v>
          </cell>
        </row>
        <row r="1407">
          <cell r="A1407" t="str">
            <v>INVEDE2000</v>
          </cell>
          <cell r="B1407">
            <v>21976</v>
          </cell>
          <cell r="C1407">
            <v>0</v>
          </cell>
        </row>
        <row r="1408">
          <cell r="A1408" t="str">
            <v>INVEDE2001</v>
          </cell>
          <cell r="B1408" t="str">
            <v>-3.30</v>
          </cell>
          <cell r="C1408">
            <v>0</v>
          </cell>
        </row>
        <row r="1409">
          <cell r="A1409" t="str">
            <v>INVEDE2002</v>
          </cell>
          <cell r="B1409" t="str">
            <v>-5.90</v>
          </cell>
          <cell r="C1409">
            <v>0</v>
          </cell>
        </row>
        <row r="1410">
          <cell r="A1410" t="str">
            <v>INVEDE2003</v>
          </cell>
          <cell r="B1410" t="str">
            <v>-0.70</v>
          </cell>
          <cell r="C1410">
            <v>0</v>
          </cell>
        </row>
        <row r="1411">
          <cell r="A1411" t="str">
            <v>INVEDE2004</v>
          </cell>
          <cell r="B1411" t="str">
            <v>-1.40</v>
          </cell>
          <cell r="C1411">
            <v>0</v>
          </cell>
        </row>
        <row r="1412">
          <cell r="A1412" t="str">
            <v>INVEDE2005</v>
          </cell>
          <cell r="B1412" t="str">
            <v>0.60*</v>
          </cell>
          <cell r="C1412">
            <v>1</v>
          </cell>
        </row>
        <row r="1413">
          <cell r="A1413" t="str">
            <v>INVEDE2006</v>
          </cell>
          <cell r="B1413" t="str">
            <v>5.20*</v>
          </cell>
          <cell r="C1413">
            <v>1</v>
          </cell>
        </row>
        <row r="1414">
          <cell r="A1414" t="str">
            <v>INVEDE2007</v>
          </cell>
          <cell r="B1414" t="str">
            <v>6.00*</v>
          </cell>
          <cell r="C1414">
            <v>1</v>
          </cell>
        </row>
        <row r="1415">
          <cell r="A1415" t="str">
            <v>INVEDE2008</v>
          </cell>
          <cell r="B1415" t="str">
            <v>5.20*</v>
          </cell>
          <cell r="C1415">
            <v>1</v>
          </cell>
        </row>
        <row r="1416">
          <cell r="A1416" t="str">
            <v>INVEDK1996</v>
          </cell>
          <cell r="B1416" t="str">
            <v>4.00</v>
          </cell>
          <cell r="C1416">
            <v>0</v>
          </cell>
        </row>
        <row r="1417">
          <cell r="A1417" t="str">
            <v>INVEDK1997</v>
          </cell>
          <cell r="B1417">
            <v>33147</v>
          </cell>
          <cell r="C1417">
            <v>0</v>
          </cell>
        </row>
        <row r="1418">
          <cell r="A1418" t="str">
            <v>INVEDK1998</v>
          </cell>
          <cell r="B1418">
            <v>11232</v>
          </cell>
          <cell r="C1418">
            <v>0</v>
          </cell>
        </row>
        <row r="1419">
          <cell r="A1419" t="str">
            <v>INVEDK1999</v>
          </cell>
          <cell r="B1419" t="str">
            <v>-0.90</v>
          </cell>
          <cell r="C1419">
            <v>0</v>
          </cell>
        </row>
        <row r="1420">
          <cell r="A1420" t="str">
            <v>INVEDK2000</v>
          </cell>
          <cell r="B1420">
            <v>22098</v>
          </cell>
          <cell r="C1420">
            <v>0</v>
          </cell>
        </row>
        <row r="1421">
          <cell r="A1421" t="str">
            <v>INVEDK2001</v>
          </cell>
          <cell r="B1421" t="str">
            <v>-1.20</v>
          </cell>
          <cell r="C1421">
            <v>0</v>
          </cell>
        </row>
        <row r="1422">
          <cell r="A1422" t="str">
            <v>INVEDK2002</v>
          </cell>
          <cell r="B1422" t="str">
            <v>0.30</v>
          </cell>
          <cell r="C1422">
            <v>0</v>
          </cell>
        </row>
        <row r="1423">
          <cell r="A1423" t="str">
            <v>INVEDK2003</v>
          </cell>
          <cell r="B1423" t="str">
            <v>2.00</v>
          </cell>
          <cell r="C1423">
            <v>0</v>
          </cell>
        </row>
        <row r="1424">
          <cell r="A1424" t="str">
            <v>INVEDK2004</v>
          </cell>
          <cell r="B1424">
            <v>14702</v>
          </cell>
          <cell r="C1424">
            <v>0</v>
          </cell>
        </row>
        <row r="1425">
          <cell r="A1425" t="str">
            <v>INVEDK2005</v>
          </cell>
          <cell r="B1425">
            <v>33086</v>
          </cell>
          <cell r="C1425">
            <v>0</v>
          </cell>
        </row>
        <row r="1426">
          <cell r="A1426" t="str">
            <v>INVEDK2006</v>
          </cell>
          <cell r="B1426" t="str">
            <v>12.00*</v>
          </cell>
          <cell r="C1426">
            <v>1</v>
          </cell>
        </row>
        <row r="1427">
          <cell r="A1427" t="str">
            <v>INVEDK2007</v>
          </cell>
          <cell r="B1427" t="str">
            <v>6.90*</v>
          </cell>
          <cell r="C1427">
            <v>1</v>
          </cell>
        </row>
        <row r="1428">
          <cell r="A1428" t="str">
            <v>INVEDK2008</v>
          </cell>
          <cell r="B1428" t="str">
            <v>6.40*</v>
          </cell>
          <cell r="C1428">
            <v>1</v>
          </cell>
        </row>
        <row r="1429">
          <cell r="A1429" t="str">
            <v>INVEEU111996</v>
          </cell>
          <cell r="B1429">
            <v>10959</v>
          </cell>
          <cell r="C1429">
            <v>0</v>
          </cell>
        </row>
        <row r="1430">
          <cell r="A1430" t="str">
            <v>INVEEU111997</v>
          </cell>
          <cell r="B1430">
            <v>18295</v>
          </cell>
          <cell r="C1430">
            <v>0</v>
          </cell>
        </row>
        <row r="1431">
          <cell r="A1431" t="str">
            <v>INVEEU111998</v>
          </cell>
          <cell r="B1431">
            <v>11079</v>
          </cell>
          <cell r="C1431">
            <v>0</v>
          </cell>
        </row>
        <row r="1432">
          <cell r="A1432" t="str">
            <v>INVEEU111999</v>
          </cell>
          <cell r="B1432">
            <v>38996</v>
          </cell>
          <cell r="C1432">
            <v>0</v>
          </cell>
        </row>
        <row r="1433">
          <cell r="A1433" t="str">
            <v>INVEEU112000</v>
          </cell>
          <cell r="B1433">
            <v>11079</v>
          </cell>
          <cell r="C1433">
            <v>0</v>
          </cell>
        </row>
        <row r="1434">
          <cell r="A1434" t="str">
            <v>INVEEU112001</v>
          </cell>
          <cell r="B1434" t="str">
            <v>0.60</v>
          </cell>
          <cell r="C1434">
            <v>0</v>
          </cell>
        </row>
        <row r="1435">
          <cell r="A1435" t="str">
            <v>INVEEU112002</v>
          </cell>
          <cell r="B1435" t="str">
            <v>-1.50</v>
          </cell>
          <cell r="C1435">
            <v>0</v>
          </cell>
        </row>
        <row r="1436">
          <cell r="A1436" t="str">
            <v>INVEEU112003</v>
          </cell>
          <cell r="B1436">
            <v>38991</v>
          </cell>
          <cell r="C1436">
            <v>0</v>
          </cell>
        </row>
        <row r="1437">
          <cell r="A1437" t="str">
            <v>INVEEU112004</v>
          </cell>
          <cell r="B1437">
            <v>25569</v>
          </cell>
          <cell r="C1437">
            <v>0</v>
          </cell>
        </row>
        <row r="1438">
          <cell r="A1438" t="str">
            <v>INVEEU112005</v>
          </cell>
          <cell r="B1438">
            <v>29252</v>
          </cell>
          <cell r="C1438">
            <v>0</v>
          </cell>
        </row>
        <row r="1439">
          <cell r="A1439" t="str">
            <v>INVEEU112006</v>
          </cell>
          <cell r="B1439" t="str">
            <v>4.80*</v>
          </cell>
          <cell r="C1439">
            <v>1</v>
          </cell>
        </row>
        <row r="1440">
          <cell r="A1440" t="str">
            <v>INVEEU112007</v>
          </cell>
          <cell r="B1440" t="str">
            <v>4.40*</v>
          </cell>
          <cell r="C1440">
            <v>1</v>
          </cell>
        </row>
        <row r="1441">
          <cell r="A1441" t="str">
            <v>INVEEU112008</v>
          </cell>
          <cell r="B1441" t="str">
            <v>5.50*</v>
          </cell>
          <cell r="C1441">
            <v>1</v>
          </cell>
        </row>
        <row r="1442">
          <cell r="A1442" t="str">
            <v>INVEFI1996</v>
          </cell>
          <cell r="B1442">
            <v>33025</v>
          </cell>
          <cell r="C1442">
            <v>0</v>
          </cell>
        </row>
        <row r="1443">
          <cell r="A1443" t="str">
            <v>INVEFI1997</v>
          </cell>
          <cell r="B1443" t="str">
            <v>13.80</v>
          </cell>
          <cell r="C1443">
            <v>0</v>
          </cell>
        </row>
        <row r="1444">
          <cell r="A1444" t="str">
            <v>INVEFI1998</v>
          </cell>
          <cell r="B1444">
            <v>25781</v>
          </cell>
          <cell r="C1444">
            <v>0</v>
          </cell>
        </row>
        <row r="1445">
          <cell r="A1445" t="str">
            <v>INVEFI1999</v>
          </cell>
          <cell r="B1445">
            <v>14642</v>
          </cell>
          <cell r="C1445">
            <v>0</v>
          </cell>
        </row>
        <row r="1446">
          <cell r="A1446" t="str">
            <v>INVEFI2000</v>
          </cell>
          <cell r="B1446">
            <v>14763</v>
          </cell>
          <cell r="C1446">
            <v>0</v>
          </cell>
        </row>
        <row r="1447">
          <cell r="A1447" t="str">
            <v>INVEFI2001</v>
          </cell>
          <cell r="B1447">
            <v>38994</v>
          </cell>
          <cell r="C1447">
            <v>0</v>
          </cell>
        </row>
        <row r="1448">
          <cell r="A1448" t="str">
            <v>INVEFI2002</v>
          </cell>
          <cell r="B1448" t="str">
            <v>-2.70</v>
          </cell>
          <cell r="C1448">
            <v>0</v>
          </cell>
        </row>
        <row r="1449">
          <cell r="A1449" t="str">
            <v>INVEFI2003</v>
          </cell>
          <cell r="B1449" t="str">
            <v>4.00</v>
          </cell>
          <cell r="C1449">
            <v>0</v>
          </cell>
        </row>
        <row r="1450">
          <cell r="A1450" t="str">
            <v>INVEFI2004</v>
          </cell>
          <cell r="B1450">
            <v>38994</v>
          </cell>
          <cell r="C1450">
            <v>0</v>
          </cell>
        </row>
        <row r="1451">
          <cell r="A1451" t="str">
            <v>INVEFI2005</v>
          </cell>
          <cell r="B1451">
            <v>14671</v>
          </cell>
          <cell r="C1451">
            <v>0</v>
          </cell>
        </row>
        <row r="1452">
          <cell r="A1452" t="str">
            <v>INVEFI2006</v>
          </cell>
          <cell r="B1452" t="str">
            <v>4.50*</v>
          </cell>
          <cell r="C1452">
            <v>1</v>
          </cell>
        </row>
        <row r="1453">
          <cell r="A1453" t="str">
            <v>INVEFI2007</v>
          </cell>
          <cell r="B1453" t="str">
            <v>4.10*</v>
          </cell>
          <cell r="C1453">
            <v>1</v>
          </cell>
        </row>
        <row r="1454">
          <cell r="A1454" t="str">
            <v>INVEFI2008</v>
          </cell>
          <cell r="B1454" t="str">
            <v>3.60*</v>
          </cell>
          <cell r="C1454">
            <v>1</v>
          </cell>
        </row>
        <row r="1455">
          <cell r="A1455" t="str">
            <v>INVEFR1996</v>
          </cell>
          <cell r="B1455" t="str">
            <v>-0.10</v>
          </cell>
          <cell r="C1455">
            <v>0</v>
          </cell>
        </row>
        <row r="1456">
          <cell r="A1456" t="str">
            <v>INVEFR1997</v>
          </cell>
          <cell r="B1456" t="str">
            <v>-0.20</v>
          </cell>
          <cell r="C1456">
            <v>0</v>
          </cell>
        </row>
        <row r="1457">
          <cell r="A1457" t="str">
            <v>INVEFR1998</v>
          </cell>
          <cell r="B1457">
            <v>33025</v>
          </cell>
          <cell r="C1457">
            <v>0</v>
          </cell>
        </row>
        <row r="1458">
          <cell r="A1458" t="str">
            <v>INVEFR1999</v>
          </cell>
          <cell r="B1458">
            <v>33055</v>
          </cell>
          <cell r="C1458">
            <v>0</v>
          </cell>
        </row>
        <row r="1459">
          <cell r="A1459" t="str">
            <v>INVEFR2000</v>
          </cell>
          <cell r="B1459">
            <v>18445</v>
          </cell>
          <cell r="C1459">
            <v>0</v>
          </cell>
        </row>
        <row r="1460">
          <cell r="A1460" t="str">
            <v>INVEFR2001</v>
          </cell>
          <cell r="B1460">
            <v>10990</v>
          </cell>
          <cell r="C1460">
            <v>0</v>
          </cell>
        </row>
        <row r="1461">
          <cell r="A1461" t="str">
            <v>INVEFR2002</v>
          </cell>
          <cell r="B1461" t="str">
            <v>-1.60</v>
          </cell>
          <cell r="C1461">
            <v>0</v>
          </cell>
        </row>
        <row r="1462">
          <cell r="A1462" t="str">
            <v>INVEFR2003</v>
          </cell>
          <cell r="B1462">
            <v>25600</v>
          </cell>
          <cell r="C1462">
            <v>0</v>
          </cell>
        </row>
        <row r="1463">
          <cell r="A1463" t="str">
            <v>INVEFR2004</v>
          </cell>
          <cell r="B1463">
            <v>38992</v>
          </cell>
          <cell r="C1463">
            <v>0</v>
          </cell>
        </row>
        <row r="1464">
          <cell r="A1464" t="str">
            <v>INVEFR2005</v>
          </cell>
          <cell r="B1464" t="str">
            <v>3.40*</v>
          </cell>
          <cell r="C1464">
            <v>1</v>
          </cell>
        </row>
        <row r="1465">
          <cell r="A1465" t="str">
            <v>INVEFR2006</v>
          </cell>
          <cell r="B1465" t="str">
            <v>4.20*</v>
          </cell>
          <cell r="C1465">
            <v>1</v>
          </cell>
        </row>
        <row r="1466">
          <cell r="A1466" t="str">
            <v>INVEFR2007</v>
          </cell>
          <cell r="B1466" t="str">
            <v>4.10*</v>
          </cell>
          <cell r="C1466">
            <v>1</v>
          </cell>
        </row>
        <row r="1467">
          <cell r="A1467" t="str">
            <v>INVEFR2008</v>
          </cell>
          <cell r="B1467" t="str">
            <v>4.30*</v>
          </cell>
          <cell r="C1467">
            <v>1</v>
          </cell>
        </row>
        <row r="1468">
          <cell r="A1468" t="str">
            <v>INVEIT1996</v>
          </cell>
          <cell r="B1468">
            <v>25628</v>
          </cell>
          <cell r="C1468">
            <v>0</v>
          </cell>
        </row>
        <row r="1469">
          <cell r="A1469" t="str">
            <v>INVEIT1997</v>
          </cell>
          <cell r="B1469">
            <v>38992</v>
          </cell>
          <cell r="C1469">
            <v>0</v>
          </cell>
        </row>
        <row r="1470">
          <cell r="A1470" t="str">
            <v>INVEIT1998</v>
          </cell>
          <cell r="B1470" t="str">
            <v>4.00</v>
          </cell>
          <cell r="C1470">
            <v>0</v>
          </cell>
        </row>
        <row r="1471">
          <cell r="A1471" t="str">
            <v>INVEIT1999</v>
          </cell>
          <cell r="B1471" t="str">
            <v>5.00</v>
          </cell>
          <cell r="C1471">
            <v>0</v>
          </cell>
        </row>
        <row r="1472">
          <cell r="A1472" t="str">
            <v>INVEIT2000</v>
          </cell>
          <cell r="B1472" t="str">
            <v>7.00</v>
          </cell>
          <cell r="C1472">
            <v>0</v>
          </cell>
        </row>
        <row r="1473">
          <cell r="A1473" t="str">
            <v>INVEIT2001</v>
          </cell>
          <cell r="B1473">
            <v>32874</v>
          </cell>
          <cell r="C1473">
            <v>0</v>
          </cell>
        </row>
        <row r="1474">
          <cell r="A1474" t="str">
            <v>INVEIT2002</v>
          </cell>
          <cell r="B1474">
            <v>43831</v>
          </cell>
          <cell r="C1474">
            <v>0</v>
          </cell>
        </row>
        <row r="1475">
          <cell r="A1475" t="str">
            <v>INVEIT2003</v>
          </cell>
          <cell r="B1475" t="str">
            <v>-1.70</v>
          </cell>
          <cell r="C1475">
            <v>0</v>
          </cell>
        </row>
        <row r="1476">
          <cell r="A1476" t="str">
            <v>INVEIT2004</v>
          </cell>
          <cell r="B1476" t="str">
            <v>2.10*</v>
          </cell>
          <cell r="C1476">
            <v>1</v>
          </cell>
        </row>
        <row r="1477">
          <cell r="A1477" t="str">
            <v>INVEIT2005</v>
          </cell>
          <cell r="B1477" t="str">
            <v>-0.50*</v>
          </cell>
          <cell r="C1477">
            <v>1</v>
          </cell>
        </row>
        <row r="1478">
          <cell r="A1478" t="str">
            <v>INVEIT2006</v>
          </cell>
          <cell r="B1478" t="str">
            <v>4.10*</v>
          </cell>
          <cell r="C1478">
            <v>1</v>
          </cell>
        </row>
        <row r="1479">
          <cell r="A1479" t="str">
            <v>INVEIT2007</v>
          </cell>
          <cell r="B1479" t="str">
            <v>3.60*</v>
          </cell>
          <cell r="C1479">
            <v>1</v>
          </cell>
        </row>
        <row r="1480">
          <cell r="A1480" t="str">
            <v>INVEIT2008</v>
          </cell>
          <cell r="B1480" t="str">
            <v>4.10*</v>
          </cell>
          <cell r="C1480">
            <v>1</v>
          </cell>
        </row>
        <row r="1481">
          <cell r="A1481" t="str">
            <v>INVEJP1996</v>
          </cell>
          <cell r="B1481" t="str">
            <v>7.00</v>
          </cell>
          <cell r="C1481">
            <v>0</v>
          </cell>
        </row>
        <row r="1482">
          <cell r="A1482" t="str">
            <v>INVEJP1997</v>
          </cell>
          <cell r="B1482" t="str">
            <v>0.70</v>
          </cell>
          <cell r="C1482">
            <v>0</v>
          </cell>
        </row>
        <row r="1483">
          <cell r="A1483" t="str">
            <v>INVEJP1998</v>
          </cell>
          <cell r="B1483" t="str">
            <v>-4.10</v>
          </cell>
          <cell r="C1483">
            <v>0</v>
          </cell>
        </row>
        <row r="1484">
          <cell r="A1484" t="str">
            <v>INVEJP1999</v>
          </cell>
          <cell r="B1484" t="str">
            <v>-0.30</v>
          </cell>
          <cell r="C1484">
            <v>0</v>
          </cell>
        </row>
        <row r="1485">
          <cell r="A1485" t="str">
            <v>INVEJP2000</v>
          </cell>
          <cell r="B1485">
            <v>43831</v>
          </cell>
          <cell r="C1485">
            <v>0</v>
          </cell>
        </row>
        <row r="1486">
          <cell r="A1486" t="str">
            <v>INVEJP2001</v>
          </cell>
          <cell r="B1486" t="str">
            <v>-1.00</v>
          </cell>
          <cell r="C1486">
            <v>0</v>
          </cell>
        </row>
        <row r="1487">
          <cell r="A1487" t="str">
            <v>INVEJP2002</v>
          </cell>
          <cell r="B1487" t="str">
            <v>-4.90</v>
          </cell>
          <cell r="C1487">
            <v>0</v>
          </cell>
        </row>
        <row r="1488">
          <cell r="A1488" t="str">
            <v>INVEJP2003</v>
          </cell>
          <cell r="B1488" t="str">
            <v>0.50</v>
          </cell>
          <cell r="C1488">
            <v>0</v>
          </cell>
        </row>
        <row r="1489">
          <cell r="A1489" t="str">
            <v>INVEJP2004</v>
          </cell>
          <cell r="B1489" t="str">
            <v>1.00</v>
          </cell>
          <cell r="C1489">
            <v>0</v>
          </cell>
        </row>
        <row r="1490">
          <cell r="A1490" t="str">
            <v>INVEJP2005</v>
          </cell>
          <cell r="B1490">
            <v>14671</v>
          </cell>
          <cell r="C1490">
            <v>0</v>
          </cell>
        </row>
        <row r="1491">
          <cell r="A1491" t="str">
            <v>INVEJP2006</v>
          </cell>
          <cell r="B1491" t="str">
            <v>4.00*</v>
          </cell>
          <cell r="C1491">
            <v>1</v>
          </cell>
        </row>
        <row r="1492">
          <cell r="A1492" t="str">
            <v>INVEJP2007</v>
          </cell>
          <cell r="B1492" t="str">
            <v>3.10*</v>
          </cell>
          <cell r="C1492">
            <v>1</v>
          </cell>
        </row>
        <row r="1493">
          <cell r="A1493" t="str">
            <v>INVEJP2008</v>
          </cell>
          <cell r="B1493" t="str">
            <v>3.20*</v>
          </cell>
          <cell r="C1493">
            <v>1</v>
          </cell>
        </row>
        <row r="1494">
          <cell r="A1494" t="str">
            <v>INVENO1996</v>
          </cell>
          <cell r="B1494">
            <v>11232</v>
          </cell>
          <cell r="C1494">
            <v>0</v>
          </cell>
        </row>
        <row r="1495">
          <cell r="A1495" t="str">
            <v>INVENO1997</v>
          </cell>
          <cell r="B1495" t="str">
            <v>15.50</v>
          </cell>
          <cell r="C1495">
            <v>0</v>
          </cell>
        </row>
        <row r="1496">
          <cell r="A1496" t="str">
            <v>INVENO1998</v>
          </cell>
          <cell r="B1496">
            <v>39003</v>
          </cell>
          <cell r="C1496">
            <v>0</v>
          </cell>
        </row>
        <row r="1497">
          <cell r="A1497" t="str">
            <v>INVENO1999</v>
          </cell>
          <cell r="B1497" t="str">
            <v>-5.60</v>
          </cell>
          <cell r="C1497">
            <v>0</v>
          </cell>
        </row>
        <row r="1498">
          <cell r="A1498" t="str">
            <v>INVENO2000</v>
          </cell>
          <cell r="B1498" t="str">
            <v>-3.60</v>
          </cell>
          <cell r="C1498">
            <v>0</v>
          </cell>
        </row>
        <row r="1499">
          <cell r="A1499" t="str">
            <v>INVENO2001</v>
          </cell>
          <cell r="B1499" t="str">
            <v>-0.70</v>
          </cell>
          <cell r="C1499">
            <v>0</v>
          </cell>
        </row>
        <row r="1500">
          <cell r="A1500" t="str">
            <v>INVENO2002</v>
          </cell>
          <cell r="B1500" t="str">
            <v>-1.00</v>
          </cell>
          <cell r="C1500">
            <v>0</v>
          </cell>
        </row>
        <row r="1501">
          <cell r="A1501" t="str">
            <v>INVENO2003</v>
          </cell>
          <cell r="B1501" t="str">
            <v>0.20</v>
          </cell>
          <cell r="C1501">
            <v>0</v>
          </cell>
        </row>
        <row r="1502">
          <cell r="A1502" t="str">
            <v>INVENO2004</v>
          </cell>
          <cell r="B1502">
            <v>38998</v>
          </cell>
          <cell r="C1502">
            <v>0</v>
          </cell>
        </row>
        <row r="1503">
          <cell r="A1503" t="str">
            <v>INVENO2005</v>
          </cell>
          <cell r="B1503">
            <v>33147</v>
          </cell>
          <cell r="C1503">
            <v>0</v>
          </cell>
        </row>
        <row r="1504">
          <cell r="A1504" t="str">
            <v>INVENO2006</v>
          </cell>
          <cell r="B1504" t="str">
            <v>6.80*</v>
          </cell>
          <cell r="C1504">
            <v>1</v>
          </cell>
        </row>
        <row r="1505">
          <cell r="A1505" t="str">
            <v>INVENO2007</v>
          </cell>
          <cell r="B1505" t="str">
            <v>3.00*</v>
          </cell>
          <cell r="C1505">
            <v>1</v>
          </cell>
        </row>
        <row r="1506">
          <cell r="A1506" t="str">
            <v>INVENO2008</v>
          </cell>
          <cell r="B1506" t="str">
            <v>-1.10*</v>
          </cell>
          <cell r="C1506">
            <v>1</v>
          </cell>
        </row>
        <row r="1507">
          <cell r="A1507" t="str">
            <v>INVESE1996</v>
          </cell>
          <cell r="B1507">
            <v>22007</v>
          </cell>
          <cell r="C1507">
            <v>0</v>
          </cell>
        </row>
        <row r="1508">
          <cell r="A1508" t="str">
            <v>INVESE1997</v>
          </cell>
          <cell r="B1508" t="str">
            <v>-0.30</v>
          </cell>
          <cell r="C1508">
            <v>0</v>
          </cell>
        </row>
        <row r="1509">
          <cell r="A1509" t="str">
            <v>INVESE1998</v>
          </cell>
          <cell r="B1509">
            <v>29403</v>
          </cell>
          <cell r="C1509">
            <v>0</v>
          </cell>
        </row>
        <row r="1510">
          <cell r="A1510" t="str">
            <v>INVESE1999</v>
          </cell>
          <cell r="B1510">
            <v>44044</v>
          </cell>
          <cell r="C1510">
            <v>0</v>
          </cell>
        </row>
        <row r="1511">
          <cell r="A1511" t="str">
            <v>INVESE2000</v>
          </cell>
          <cell r="B1511">
            <v>25689</v>
          </cell>
          <cell r="C1511">
            <v>0</v>
          </cell>
        </row>
        <row r="1512">
          <cell r="A1512" t="str">
            <v>INVESE2001</v>
          </cell>
          <cell r="B1512" t="str">
            <v>-1.00</v>
          </cell>
          <cell r="C1512">
            <v>0</v>
          </cell>
        </row>
        <row r="1513">
          <cell r="A1513" t="str">
            <v>INVESE2002</v>
          </cell>
          <cell r="B1513" t="str">
            <v>-2.60</v>
          </cell>
          <cell r="C1513">
            <v>0</v>
          </cell>
        </row>
        <row r="1514">
          <cell r="A1514" t="str">
            <v>INVESE2003</v>
          </cell>
          <cell r="B1514">
            <v>38991</v>
          </cell>
          <cell r="C1514">
            <v>0</v>
          </cell>
        </row>
        <row r="1515">
          <cell r="A1515" t="str">
            <v>INVESE2004</v>
          </cell>
          <cell r="B1515">
            <v>38995</v>
          </cell>
          <cell r="C1515">
            <v>0</v>
          </cell>
        </row>
        <row r="1516">
          <cell r="A1516" t="str">
            <v>INVESE2005</v>
          </cell>
          <cell r="B1516">
            <v>22129</v>
          </cell>
          <cell r="C1516">
            <v>0</v>
          </cell>
        </row>
        <row r="1517">
          <cell r="A1517" t="str">
            <v>INVESE2006</v>
          </cell>
          <cell r="B1517" t="str">
            <v>8.60*</v>
          </cell>
          <cell r="C1517">
            <v>1</v>
          </cell>
        </row>
        <row r="1518">
          <cell r="A1518" t="str">
            <v>INVESE2007</v>
          </cell>
          <cell r="B1518" t="str">
            <v>7.70*</v>
          </cell>
          <cell r="C1518">
            <v>1</v>
          </cell>
        </row>
        <row r="1519">
          <cell r="A1519" t="str">
            <v>INVESE2008</v>
          </cell>
          <cell r="B1519" t="str">
            <v>6.90*</v>
          </cell>
          <cell r="C1519">
            <v>1</v>
          </cell>
        </row>
        <row r="1520">
          <cell r="A1520" t="str">
            <v>INVESP1996</v>
          </cell>
          <cell r="B1520">
            <v>38992</v>
          </cell>
          <cell r="C1520">
            <v>0</v>
          </cell>
        </row>
        <row r="1521">
          <cell r="A1521" t="str">
            <v>INVESP1997</v>
          </cell>
          <cell r="B1521" t="str">
            <v>5.00</v>
          </cell>
          <cell r="C1521">
            <v>0</v>
          </cell>
        </row>
        <row r="1522">
          <cell r="A1522" t="str">
            <v>INVESP1998</v>
          </cell>
          <cell r="B1522" t="str">
            <v>10.00</v>
          </cell>
          <cell r="C1522">
            <v>0</v>
          </cell>
        </row>
        <row r="1523">
          <cell r="A1523" t="str">
            <v>INVESP1999</v>
          </cell>
          <cell r="B1523">
            <v>18537</v>
          </cell>
          <cell r="C1523">
            <v>0</v>
          </cell>
        </row>
        <row r="1524">
          <cell r="A1524" t="str">
            <v>INVESP2000</v>
          </cell>
          <cell r="B1524">
            <v>25720</v>
          </cell>
          <cell r="C1524">
            <v>0</v>
          </cell>
        </row>
        <row r="1525">
          <cell r="A1525" t="str">
            <v>INVESP2001</v>
          </cell>
          <cell r="B1525">
            <v>22007</v>
          </cell>
          <cell r="C1525">
            <v>0</v>
          </cell>
        </row>
        <row r="1526">
          <cell r="A1526" t="str">
            <v>INVESP2002</v>
          </cell>
          <cell r="B1526">
            <v>11018</v>
          </cell>
          <cell r="C1526">
            <v>0</v>
          </cell>
        </row>
        <row r="1527">
          <cell r="A1527" t="str">
            <v>INVESP2003</v>
          </cell>
          <cell r="B1527">
            <v>22037</v>
          </cell>
          <cell r="C1527">
            <v>0</v>
          </cell>
        </row>
        <row r="1528">
          <cell r="A1528" t="str">
            <v>INVESP2004</v>
          </cell>
          <cell r="B1528">
            <v>29312</v>
          </cell>
          <cell r="C1528">
            <v>0</v>
          </cell>
        </row>
        <row r="1529">
          <cell r="A1529" t="str">
            <v>INVESP2005</v>
          </cell>
          <cell r="B1529" t="str">
            <v>6.90*</v>
          </cell>
          <cell r="C1529">
            <v>1</v>
          </cell>
        </row>
        <row r="1530">
          <cell r="A1530" t="str">
            <v>INVESP2006</v>
          </cell>
          <cell r="B1530" t="str">
            <v>6.00*</v>
          </cell>
          <cell r="C1530">
            <v>1</v>
          </cell>
        </row>
        <row r="1531">
          <cell r="A1531" t="str">
            <v>INVESP2007</v>
          </cell>
          <cell r="B1531" t="str">
            <v>6.60*</v>
          </cell>
          <cell r="C1531">
            <v>1</v>
          </cell>
        </row>
        <row r="1532">
          <cell r="A1532" t="str">
            <v>INVESP2008</v>
          </cell>
          <cell r="B1532" t="str">
            <v>6.40*</v>
          </cell>
          <cell r="C1532">
            <v>1</v>
          </cell>
        </row>
        <row r="1533">
          <cell r="A1533" t="str">
            <v>INVEUK1996</v>
          </cell>
          <cell r="B1533">
            <v>32964</v>
          </cell>
          <cell r="C1533">
            <v>0</v>
          </cell>
        </row>
        <row r="1534">
          <cell r="A1534" t="str">
            <v>INVEUK1997</v>
          </cell>
          <cell r="B1534">
            <v>22068</v>
          </cell>
          <cell r="C1534">
            <v>0</v>
          </cell>
        </row>
        <row r="1535">
          <cell r="A1535" t="str">
            <v>INVEUK1998</v>
          </cell>
          <cell r="B1535" t="str">
            <v>8.00</v>
          </cell>
          <cell r="C1535">
            <v>0</v>
          </cell>
        </row>
        <row r="1536">
          <cell r="A1536" t="str">
            <v>INVEUK1999</v>
          </cell>
          <cell r="B1536" t="str">
            <v>4.80*</v>
          </cell>
          <cell r="C1536">
            <v>1</v>
          </cell>
        </row>
        <row r="1537">
          <cell r="A1537" t="str">
            <v>INVEUK2000</v>
          </cell>
          <cell r="B1537" t="str">
            <v>2.00*</v>
          </cell>
          <cell r="C1537">
            <v>1</v>
          </cell>
        </row>
        <row r="1538">
          <cell r="A1538" t="str">
            <v>INVEUK2001</v>
          </cell>
          <cell r="B1538" t="str">
            <v>4.00*</v>
          </cell>
          <cell r="C1538">
            <v>1</v>
          </cell>
        </row>
        <row r="1539">
          <cell r="A1539" t="str">
            <v>INVEUS1996</v>
          </cell>
          <cell r="B1539">
            <v>11202</v>
          </cell>
          <cell r="C1539">
            <v>0</v>
          </cell>
        </row>
        <row r="1540">
          <cell r="A1540" t="str">
            <v>INVEUS1997</v>
          </cell>
          <cell r="B1540">
            <v>44075</v>
          </cell>
          <cell r="C1540">
            <v>0</v>
          </cell>
        </row>
        <row r="1541">
          <cell r="A1541" t="str">
            <v>INVEUS1998</v>
          </cell>
          <cell r="B1541">
            <v>44105</v>
          </cell>
          <cell r="C1541">
            <v>0</v>
          </cell>
        </row>
        <row r="1542">
          <cell r="A1542" t="str">
            <v>INVEUS1999</v>
          </cell>
          <cell r="B1542">
            <v>14824</v>
          </cell>
          <cell r="C1542">
            <v>0</v>
          </cell>
        </row>
        <row r="1543">
          <cell r="A1543" t="str">
            <v>INVEUS2000</v>
          </cell>
          <cell r="B1543">
            <v>18415</v>
          </cell>
          <cell r="C1543">
            <v>0</v>
          </cell>
        </row>
        <row r="1544">
          <cell r="A1544" t="str">
            <v>INVEUS2001</v>
          </cell>
          <cell r="B1544" t="str">
            <v>-2.90</v>
          </cell>
          <cell r="C1544">
            <v>0</v>
          </cell>
        </row>
        <row r="1545">
          <cell r="A1545" t="str">
            <v>INVEUS2002</v>
          </cell>
          <cell r="B1545" t="str">
            <v>-5.20</v>
          </cell>
          <cell r="C1545">
            <v>0</v>
          </cell>
        </row>
        <row r="1546">
          <cell r="A1546" t="str">
            <v>INVEUS2003</v>
          </cell>
          <cell r="B1546">
            <v>14671</v>
          </cell>
          <cell r="C1546">
            <v>0</v>
          </cell>
        </row>
        <row r="1547">
          <cell r="A1547" t="str">
            <v>INVEUS2004</v>
          </cell>
          <cell r="B1547">
            <v>11140</v>
          </cell>
          <cell r="C1547">
            <v>0</v>
          </cell>
        </row>
        <row r="1548">
          <cell r="A1548" t="str">
            <v>INVEUS2005</v>
          </cell>
          <cell r="B1548">
            <v>18445</v>
          </cell>
          <cell r="C1548">
            <v>0</v>
          </cell>
        </row>
        <row r="1549">
          <cell r="A1549" t="str">
            <v>INVEUS2006</v>
          </cell>
          <cell r="B1549" t="str">
            <v>3.60*</v>
          </cell>
          <cell r="C1549">
            <v>1</v>
          </cell>
        </row>
        <row r="1550">
          <cell r="A1550" t="str">
            <v>INVEUS2007</v>
          </cell>
          <cell r="B1550" t="str">
            <v>0.90*</v>
          </cell>
          <cell r="C1550">
            <v>1</v>
          </cell>
        </row>
        <row r="1551">
          <cell r="A1551" t="str">
            <v>INVEUS2008</v>
          </cell>
          <cell r="B1551" t="str">
            <v>2.50*</v>
          </cell>
          <cell r="C1551">
            <v>1</v>
          </cell>
        </row>
        <row r="1552">
          <cell r="A1552" t="str">
            <v>LONGDE1998</v>
          </cell>
          <cell r="B1552">
            <v>22737</v>
          </cell>
          <cell r="C1552">
            <v>0</v>
          </cell>
        </row>
        <row r="1553">
          <cell r="A1553" t="str">
            <v>LONGDE1999</v>
          </cell>
          <cell r="B1553">
            <v>41395</v>
          </cell>
          <cell r="C1553">
            <v>0</v>
          </cell>
        </row>
        <row r="1554">
          <cell r="A1554" t="str">
            <v>LONGDE2000</v>
          </cell>
          <cell r="B1554">
            <v>16893</v>
          </cell>
          <cell r="C1554">
            <v>0</v>
          </cell>
        </row>
        <row r="1555">
          <cell r="A1555" t="str">
            <v>LONGDE2001</v>
          </cell>
          <cell r="B1555">
            <v>30011</v>
          </cell>
          <cell r="C1555">
            <v>0</v>
          </cell>
        </row>
        <row r="1556">
          <cell r="A1556" t="str">
            <v>LONGDE2002</v>
          </cell>
          <cell r="B1556" t="str">
            <v>4.50*</v>
          </cell>
          <cell r="C1556">
            <v>1</v>
          </cell>
        </row>
        <row r="1557">
          <cell r="A1557" t="str">
            <v>LONGDE2003</v>
          </cell>
          <cell r="B1557" t="str">
            <v>4.25*</v>
          </cell>
          <cell r="C1557">
            <v>1</v>
          </cell>
        </row>
        <row r="1558">
          <cell r="A1558" t="str">
            <v>LONGDE2004</v>
          </cell>
          <cell r="B1558" t="str">
            <v>3.75*</v>
          </cell>
          <cell r="C1558">
            <v>1</v>
          </cell>
        </row>
        <row r="1559">
          <cell r="A1559" t="str">
            <v>LONGDE2005</v>
          </cell>
          <cell r="B1559" t="str">
            <v>3.50*</v>
          </cell>
          <cell r="C1559">
            <v>1</v>
          </cell>
        </row>
        <row r="1560">
          <cell r="A1560" t="str">
            <v>LONGDE2006</v>
          </cell>
          <cell r="B1560" t="str">
            <v>3.75*</v>
          </cell>
          <cell r="C1560">
            <v>1</v>
          </cell>
        </row>
        <row r="1561">
          <cell r="A1561" t="str">
            <v>LONGDE2007</v>
          </cell>
          <cell r="B1561" t="str">
            <v>4.50*</v>
          </cell>
          <cell r="C1561">
            <v>1</v>
          </cell>
        </row>
        <row r="1562">
          <cell r="A1562" t="str">
            <v>LONGDE2008</v>
          </cell>
          <cell r="B1562" t="str">
            <v>4.75*</v>
          </cell>
          <cell r="C1562">
            <v>1</v>
          </cell>
        </row>
        <row r="1563">
          <cell r="A1563" t="str">
            <v>LONGDK1998</v>
          </cell>
          <cell r="B1563">
            <v>30042</v>
          </cell>
          <cell r="C1563">
            <v>0</v>
          </cell>
        </row>
        <row r="1564">
          <cell r="A1564" t="str">
            <v>LONGDK1999</v>
          </cell>
          <cell r="B1564">
            <v>13636</v>
          </cell>
          <cell r="C1564">
            <v>0</v>
          </cell>
        </row>
        <row r="1565">
          <cell r="A1565" t="str">
            <v>LONGDK2000</v>
          </cell>
          <cell r="B1565">
            <v>28946</v>
          </cell>
          <cell r="C1565">
            <v>0</v>
          </cell>
        </row>
        <row r="1566">
          <cell r="A1566" t="str">
            <v>LONGDK2001</v>
          </cell>
          <cell r="B1566">
            <v>32933</v>
          </cell>
          <cell r="C1566">
            <v>0</v>
          </cell>
        </row>
        <row r="1567">
          <cell r="A1567" t="str">
            <v>LONGDK2002</v>
          </cell>
          <cell r="B1567" t="str">
            <v>4.85*</v>
          </cell>
          <cell r="C1567">
            <v>1</v>
          </cell>
        </row>
        <row r="1568">
          <cell r="A1568" t="str">
            <v>LONGDK2003</v>
          </cell>
          <cell r="B1568" t="str">
            <v>4.50*</v>
          </cell>
          <cell r="C1568">
            <v>1</v>
          </cell>
        </row>
        <row r="1569">
          <cell r="A1569" t="str">
            <v>LONGDK2004</v>
          </cell>
          <cell r="B1569" t="str">
            <v>4.10*</v>
          </cell>
          <cell r="C1569">
            <v>1</v>
          </cell>
        </row>
        <row r="1570">
          <cell r="A1570" t="str">
            <v>LONGDK2005</v>
          </cell>
          <cell r="B1570" t="str">
            <v>3.50*</v>
          </cell>
          <cell r="C1570">
            <v>1</v>
          </cell>
        </row>
        <row r="1571">
          <cell r="A1571" t="str">
            <v>LONGDK2006</v>
          </cell>
          <cell r="B1571" t="str">
            <v>3.85*</v>
          </cell>
          <cell r="C1571">
            <v>1</v>
          </cell>
        </row>
        <row r="1572">
          <cell r="A1572" t="str">
            <v>LONGDK2007</v>
          </cell>
          <cell r="B1572" t="str">
            <v>4.65*</v>
          </cell>
          <cell r="C1572">
            <v>1</v>
          </cell>
        </row>
        <row r="1573">
          <cell r="A1573" t="str">
            <v>LONGDK2008</v>
          </cell>
          <cell r="B1573" t="str">
            <v>4.75*</v>
          </cell>
          <cell r="C1573">
            <v>1</v>
          </cell>
        </row>
        <row r="1574">
          <cell r="A1574" t="str">
            <v>LONGFI1998</v>
          </cell>
          <cell r="B1574">
            <v>31868</v>
          </cell>
          <cell r="C1574">
            <v>0</v>
          </cell>
        </row>
        <row r="1575">
          <cell r="A1575" t="str">
            <v>LONGFI1999</v>
          </cell>
          <cell r="B1575">
            <v>47239</v>
          </cell>
          <cell r="C1575">
            <v>0</v>
          </cell>
        </row>
        <row r="1576">
          <cell r="A1576" t="str">
            <v>LONGFI2000</v>
          </cell>
          <cell r="B1576">
            <v>22372</v>
          </cell>
          <cell r="C1576">
            <v>0</v>
          </cell>
        </row>
        <row r="1577">
          <cell r="A1577" t="str">
            <v>LONGFI2001</v>
          </cell>
          <cell r="B1577">
            <v>31472</v>
          </cell>
          <cell r="C1577">
            <v>0</v>
          </cell>
        </row>
        <row r="1578">
          <cell r="A1578" t="str">
            <v>LONGFI2002</v>
          </cell>
          <cell r="B1578" t="str">
            <v>4.75*</v>
          </cell>
          <cell r="C1578">
            <v>1</v>
          </cell>
        </row>
        <row r="1579">
          <cell r="A1579" t="str">
            <v>LONGFI2003</v>
          </cell>
          <cell r="B1579" t="str">
            <v>4.35*</v>
          </cell>
          <cell r="C1579">
            <v>1</v>
          </cell>
        </row>
        <row r="1580">
          <cell r="A1580" t="str">
            <v>LONGFI2004</v>
          </cell>
          <cell r="B1580" t="str">
            <v>3.85*</v>
          </cell>
          <cell r="C1580">
            <v>1</v>
          </cell>
        </row>
        <row r="1581">
          <cell r="A1581" t="str">
            <v>LONGFI2005</v>
          </cell>
          <cell r="B1581" t="str">
            <v>3.50*</v>
          </cell>
          <cell r="C1581">
            <v>1</v>
          </cell>
        </row>
        <row r="1582">
          <cell r="A1582" t="str">
            <v>LONGFI2006</v>
          </cell>
          <cell r="B1582" t="str">
            <v>3.80*</v>
          </cell>
          <cell r="C1582">
            <v>1</v>
          </cell>
        </row>
        <row r="1583">
          <cell r="A1583" t="str">
            <v>LONGFI2007</v>
          </cell>
          <cell r="B1583" t="str">
            <v>4.55*</v>
          </cell>
          <cell r="C1583">
            <v>1</v>
          </cell>
        </row>
        <row r="1584">
          <cell r="A1584" t="str">
            <v>LONGFI2008</v>
          </cell>
          <cell r="B1584" t="str">
            <v>4.80*</v>
          </cell>
          <cell r="C1584">
            <v>1</v>
          </cell>
        </row>
        <row r="1585">
          <cell r="A1585" t="str">
            <v>LONGJP1998</v>
          </cell>
          <cell r="B1585">
            <v>14246</v>
          </cell>
          <cell r="C1585">
            <v>0</v>
          </cell>
        </row>
        <row r="1586">
          <cell r="A1586" t="str">
            <v>LONGJP1999</v>
          </cell>
          <cell r="B1586">
            <v>14246</v>
          </cell>
          <cell r="C1586">
            <v>0</v>
          </cell>
        </row>
        <row r="1587">
          <cell r="A1587" t="str">
            <v>LONGJP2000</v>
          </cell>
          <cell r="B1587" t="str">
            <v>1.00</v>
          </cell>
          <cell r="C1587">
            <v>0</v>
          </cell>
        </row>
        <row r="1588">
          <cell r="A1588" t="str">
            <v>LONGJP2001</v>
          </cell>
          <cell r="B1588">
            <v>29587</v>
          </cell>
          <cell r="C1588">
            <v>0</v>
          </cell>
        </row>
        <row r="1589">
          <cell r="A1589" t="str">
            <v>LONGJP2002</v>
          </cell>
          <cell r="B1589" t="str">
            <v>1.10*</v>
          </cell>
          <cell r="C1589">
            <v>1</v>
          </cell>
        </row>
        <row r="1590">
          <cell r="A1590" t="str">
            <v>LONGJP2003</v>
          </cell>
          <cell r="B1590" t="str">
            <v>1.50*</v>
          </cell>
          <cell r="C1590">
            <v>1</v>
          </cell>
        </row>
        <row r="1591">
          <cell r="A1591" t="str">
            <v>LONGJP2004</v>
          </cell>
          <cell r="B1591" t="str">
            <v>1.50*</v>
          </cell>
          <cell r="C1591">
            <v>1</v>
          </cell>
        </row>
        <row r="1592">
          <cell r="A1592" t="str">
            <v>LONGJP2005</v>
          </cell>
          <cell r="B1592" t="str">
            <v>1.50*</v>
          </cell>
          <cell r="C1592">
            <v>1</v>
          </cell>
        </row>
        <row r="1593">
          <cell r="A1593" t="str">
            <v>LONGJP2006</v>
          </cell>
          <cell r="B1593" t="str">
            <v>1.75*</v>
          </cell>
          <cell r="C1593">
            <v>1</v>
          </cell>
        </row>
        <row r="1594">
          <cell r="A1594" t="str">
            <v>LONGJP2007</v>
          </cell>
          <cell r="B1594" t="str">
            <v>2.50*</v>
          </cell>
          <cell r="C1594">
            <v>1</v>
          </cell>
        </row>
        <row r="1595">
          <cell r="A1595" t="str">
            <v>LONGJP2008</v>
          </cell>
          <cell r="B1595" t="str">
            <v>3.50*</v>
          </cell>
          <cell r="C1595">
            <v>1</v>
          </cell>
        </row>
        <row r="1596">
          <cell r="A1596" t="str">
            <v>LONGNO1998</v>
          </cell>
          <cell r="B1596">
            <v>38723</v>
          </cell>
          <cell r="C1596">
            <v>0</v>
          </cell>
        </row>
        <row r="1597">
          <cell r="A1597" t="str">
            <v>LONGNO1999</v>
          </cell>
          <cell r="B1597">
            <v>22068</v>
          </cell>
          <cell r="C1597">
            <v>0</v>
          </cell>
        </row>
        <row r="1598">
          <cell r="A1598" t="str">
            <v>LONGNO2000</v>
          </cell>
          <cell r="B1598">
            <v>38754</v>
          </cell>
          <cell r="C1598">
            <v>0</v>
          </cell>
        </row>
        <row r="1599">
          <cell r="A1599" t="str">
            <v>LONGNO2001</v>
          </cell>
          <cell r="B1599">
            <v>45383</v>
          </cell>
          <cell r="C1599">
            <v>0</v>
          </cell>
        </row>
        <row r="1600">
          <cell r="A1600" t="str">
            <v>LONGNO2002</v>
          </cell>
          <cell r="B1600" t="str">
            <v>6.10*</v>
          </cell>
          <cell r="C1600">
            <v>1</v>
          </cell>
        </row>
        <row r="1601">
          <cell r="A1601" t="str">
            <v>LONGNO2003</v>
          </cell>
          <cell r="B1601" t="str">
            <v>5.05*</v>
          </cell>
          <cell r="C1601">
            <v>1</v>
          </cell>
        </row>
        <row r="1602">
          <cell r="A1602" t="str">
            <v>LONGNO2004</v>
          </cell>
          <cell r="B1602" t="str">
            <v>4.10*</v>
          </cell>
          <cell r="C1602">
            <v>1</v>
          </cell>
        </row>
        <row r="1603">
          <cell r="A1603" t="str">
            <v>LONGNO2005</v>
          </cell>
          <cell r="B1603" t="str">
            <v>4.60*</v>
          </cell>
          <cell r="C1603">
            <v>1</v>
          </cell>
        </row>
        <row r="1604">
          <cell r="A1604" t="str">
            <v>LONGNO2006</v>
          </cell>
          <cell r="B1604" t="str">
            <v>4.15*</v>
          </cell>
          <cell r="C1604">
            <v>1</v>
          </cell>
        </row>
        <row r="1605">
          <cell r="A1605" t="str">
            <v>LONGNO2007</v>
          </cell>
          <cell r="B1605" t="str">
            <v>4.75*</v>
          </cell>
          <cell r="C1605">
            <v>1</v>
          </cell>
        </row>
        <row r="1606">
          <cell r="A1606" t="str">
            <v>LONGNO2008</v>
          </cell>
          <cell r="B1606" t="str">
            <v>5.00*</v>
          </cell>
          <cell r="C1606">
            <v>1</v>
          </cell>
        </row>
        <row r="1607">
          <cell r="A1607" t="str">
            <v>LONGSE1998</v>
          </cell>
          <cell r="B1607">
            <v>38965</v>
          </cell>
          <cell r="C1607">
            <v>0</v>
          </cell>
        </row>
        <row r="1608">
          <cell r="A1608" t="str">
            <v>LONGSE1999</v>
          </cell>
          <cell r="B1608">
            <v>20576</v>
          </cell>
          <cell r="C1608">
            <v>0</v>
          </cell>
        </row>
        <row r="1609">
          <cell r="A1609" t="str">
            <v>LONGSE2000</v>
          </cell>
          <cell r="B1609">
            <v>38812</v>
          </cell>
          <cell r="C1609">
            <v>0</v>
          </cell>
        </row>
        <row r="1610">
          <cell r="A1610" t="str">
            <v>LONGSE2001</v>
          </cell>
          <cell r="B1610">
            <v>27454</v>
          </cell>
          <cell r="C1610">
            <v>0</v>
          </cell>
        </row>
        <row r="1611">
          <cell r="A1611" t="str">
            <v>LONGSE2002</v>
          </cell>
          <cell r="B1611" t="str">
            <v>4.90*</v>
          </cell>
          <cell r="C1611">
            <v>1</v>
          </cell>
        </row>
        <row r="1612">
          <cell r="A1612" t="str">
            <v>LONGSE2003</v>
          </cell>
          <cell r="B1612" t="str">
            <v>4.85*</v>
          </cell>
          <cell r="C1612">
            <v>1</v>
          </cell>
        </row>
        <row r="1613">
          <cell r="A1613" t="str">
            <v>LONGSE2004</v>
          </cell>
          <cell r="B1613" t="str">
            <v>4.05*</v>
          </cell>
          <cell r="C1613">
            <v>1</v>
          </cell>
        </row>
        <row r="1614">
          <cell r="A1614" t="str">
            <v>LONGSE2005</v>
          </cell>
          <cell r="B1614" t="str">
            <v>3.45*</v>
          </cell>
          <cell r="C1614">
            <v>1</v>
          </cell>
        </row>
        <row r="1615">
          <cell r="A1615" t="str">
            <v>LONGSE2006</v>
          </cell>
          <cell r="B1615" t="str">
            <v>3.75*</v>
          </cell>
          <cell r="C1615">
            <v>1</v>
          </cell>
        </row>
        <row r="1616">
          <cell r="A1616" t="str">
            <v>LONGSE2007</v>
          </cell>
          <cell r="B1616" t="str">
            <v>4.75*</v>
          </cell>
          <cell r="C1616">
            <v>1</v>
          </cell>
        </row>
        <row r="1617">
          <cell r="A1617" t="str">
            <v>LONGSE2008</v>
          </cell>
          <cell r="B1617" t="str">
            <v>4.75*</v>
          </cell>
          <cell r="C1617">
            <v>1</v>
          </cell>
        </row>
        <row r="1618">
          <cell r="A1618" t="str">
            <v>LONGUS1998</v>
          </cell>
          <cell r="B1618">
            <v>32234</v>
          </cell>
          <cell r="C1618">
            <v>0</v>
          </cell>
        </row>
        <row r="1619">
          <cell r="A1619" t="str">
            <v>LONGUS1999</v>
          </cell>
          <cell r="B1619">
            <v>45047</v>
          </cell>
          <cell r="C1619">
            <v>0</v>
          </cell>
        </row>
        <row r="1620">
          <cell r="A1620" t="str">
            <v>LONGUS2000</v>
          </cell>
          <cell r="B1620">
            <v>42095</v>
          </cell>
          <cell r="C1620">
            <v>0</v>
          </cell>
        </row>
        <row r="1621">
          <cell r="A1621" t="str">
            <v>LONGUS2001</v>
          </cell>
          <cell r="B1621">
            <v>28581</v>
          </cell>
          <cell r="C1621">
            <v>0</v>
          </cell>
        </row>
        <row r="1622">
          <cell r="A1622" t="str">
            <v>LONGUS2002</v>
          </cell>
          <cell r="B1622" t="str">
            <v>4.00*</v>
          </cell>
          <cell r="C1622">
            <v>1</v>
          </cell>
        </row>
        <row r="1623">
          <cell r="A1623" t="str">
            <v>LONGUS2003</v>
          </cell>
          <cell r="B1623" t="str">
            <v>4.50*</v>
          </cell>
          <cell r="C1623">
            <v>1</v>
          </cell>
        </row>
        <row r="1624">
          <cell r="A1624" t="str">
            <v>LONGUS2004</v>
          </cell>
          <cell r="B1624" t="str">
            <v>4.25*</v>
          </cell>
          <cell r="C1624">
            <v>1</v>
          </cell>
        </row>
        <row r="1625">
          <cell r="A1625" t="str">
            <v>LONGUS2005</v>
          </cell>
          <cell r="B1625" t="str">
            <v>4.50*</v>
          </cell>
          <cell r="C1625">
            <v>1</v>
          </cell>
        </row>
        <row r="1626">
          <cell r="A1626" t="str">
            <v>LONGUS2006</v>
          </cell>
          <cell r="B1626" t="str">
            <v>4.75*</v>
          </cell>
          <cell r="C1626">
            <v>1</v>
          </cell>
        </row>
        <row r="1627">
          <cell r="A1627" t="str">
            <v>LONGUS2007</v>
          </cell>
          <cell r="B1627" t="str">
            <v>4.50*</v>
          </cell>
          <cell r="C1627">
            <v>1</v>
          </cell>
        </row>
        <row r="1628">
          <cell r="A1628" t="str">
            <v>LONGUS2008</v>
          </cell>
          <cell r="B1628" t="str">
            <v>4.50*</v>
          </cell>
          <cell r="C1628">
            <v>1</v>
          </cell>
        </row>
        <row r="1629">
          <cell r="A1629" t="str">
            <v>NETEDE1996</v>
          </cell>
          <cell r="B1629" t="str">
            <v>0.50</v>
          </cell>
          <cell r="C1629">
            <v>0</v>
          </cell>
        </row>
        <row r="1630">
          <cell r="A1630" t="str">
            <v>NETEDE1997</v>
          </cell>
          <cell r="B1630" t="str">
            <v>0.80</v>
          </cell>
          <cell r="C1630">
            <v>0</v>
          </cell>
        </row>
        <row r="1631">
          <cell r="A1631" t="str">
            <v>NETEDE1998</v>
          </cell>
          <cell r="B1631" t="str">
            <v>-0.40</v>
          </cell>
          <cell r="C1631">
            <v>0</v>
          </cell>
        </row>
        <row r="1632">
          <cell r="A1632" t="str">
            <v>NETEDE1999</v>
          </cell>
          <cell r="B1632" t="str">
            <v>-0.80</v>
          </cell>
          <cell r="C1632">
            <v>0</v>
          </cell>
        </row>
        <row r="1633">
          <cell r="A1633" t="str">
            <v>NETEDE2000</v>
          </cell>
          <cell r="B1633" t="str">
            <v>1.00</v>
          </cell>
          <cell r="C1633">
            <v>0</v>
          </cell>
        </row>
        <row r="1634">
          <cell r="A1634" t="str">
            <v>NETEDE2001</v>
          </cell>
          <cell r="B1634">
            <v>25569</v>
          </cell>
          <cell r="C1634">
            <v>0</v>
          </cell>
        </row>
        <row r="1635">
          <cell r="A1635" t="str">
            <v>NETEDE2002</v>
          </cell>
          <cell r="B1635">
            <v>32874</v>
          </cell>
          <cell r="C1635">
            <v>0</v>
          </cell>
        </row>
        <row r="1636">
          <cell r="A1636" t="str">
            <v>NETEDE2003</v>
          </cell>
          <cell r="B1636" t="str">
            <v>-0.80</v>
          </cell>
          <cell r="C1636">
            <v>0</v>
          </cell>
        </row>
        <row r="1637">
          <cell r="A1637" t="str">
            <v>NETEDE2004</v>
          </cell>
          <cell r="B1637" t="str">
            <v>1.00</v>
          </cell>
          <cell r="C1637">
            <v>0</v>
          </cell>
        </row>
        <row r="1638">
          <cell r="A1638" t="str">
            <v>NETEDE2005</v>
          </cell>
          <cell r="B1638" t="str">
            <v>0.80*</v>
          </cell>
          <cell r="C1638">
            <v>1</v>
          </cell>
        </row>
        <row r="1639">
          <cell r="A1639" t="str">
            <v>NETEDE2006</v>
          </cell>
          <cell r="B1639" t="str">
            <v>0.50*</v>
          </cell>
          <cell r="C1639">
            <v>1</v>
          </cell>
        </row>
        <row r="1640">
          <cell r="A1640" t="str">
            <v>NETEDE2007</v>
          </cell>
          <cell r="B1640" t="str">
            <v>0.30*</v>
          </cell>
          <cell r="C1640">
            <v>1</v>
          </cell>
        </row>
        <row r="1641">
          <cell r="A1641" t="str">
            <v>NETEDE2008</v>
          </cell>
          <cell r="B1641" t="str">
            <v>0.10*</v>
          </cell>
          <cell r="C1641">
            <v>1</v>
          </cell>
        </row>
        <row r="1642">
          <cell r="A1642" t="str">
            <v>NETEDK1996</v>
          </cell>
          <cell r="B1642" t="str">
            <v>0.40</v>
          </cell>
          <cell r="C1642">
            <v>0</v>
          </cell>
        </row>
        <row r="1643">
          <cell r="A1643" t="str">
            <v>NETEDK1997</v>
          </cell>
          <cell r="B1643" t="str">
            <v>-1.60</v>
          </cell>
          <cell r="C1643">
            <v>0</v>
          </cell>
        </row>
        <row r="1644">
          <cell r="A1644" t="str">
            <v>NETEDK1998</v>
          </cell>
          <cell r="B1644" t="str">
            <v>-1.40</v>
          </cell>
          <cell r="C1644">
            <v>0</v>
          </cell>
        </row>
        <row r="1645">
          <cell r="A1645" t="str">
            <v>NETEDK1999</v>
          </cell>
          <cell r="B1645">
            <v>25628</v>
          </cell>
          <cell r="C1645">
            <v>0</v>
          </cell>
        </row>
        <row r="1646">
          <cell r="A1646" t="str">
            <v>NETEDK2000</v>
          </cell>
          <cell r="B1646" t="str">
            <v>0.70</v>
          </cell>
          <cell r="C1646">
            <v>0</v>
          </cell>
        </row>
        <row r="1647">
          <cell r="A1647" t="str">
            <v>NETEDK2001</v>
          </cell>
          <cell r="B1647" t="str">
            <v>0.70</v>
          </cell>
          <cell r="C1647">
            <v>0</v>
          </cell>
        </row>
        <row r="1648">
          <cell r="A1648" t="str">
            <v>NETEDK2002</v>
          </cell>
          <cell r="B1648" t="str">
            <v>-1.10</v>
          </cell>
          <cell r="C1648">
            <v>0</v>
          </cell>
        </row>
        <row r="1649">
          <cell r="A1649" t="str">
            <v>NETEDK2003</v>
          </cell>
          <cell r="B1649" t="str">
            <v>0.20</v>
          </cell>
          <cell r="C1649">
            <v>0</v>
          </cell>
        </row>
        <row r="1650">
          <cell r="A1650" t="str">
            <v>NETEDK2004</v>
          </cell>
          <cell r="B1650" t="str">
            <v>-1.50</v>
          </cell>
          <cell r="C1650">
            <v>0</v>
          </cell>
        </row>
        <row r="1651">
          <cell r="A1651" t="str">
            <v>NETEDK2005</v>
          </cell>
          <cell r="B1651" t="str">
            <v>-0.90</v>
          </cell>
          <cell r="C1651">
            <v>0</v>
          </cell>
        </row>
        <row r="1652">
          <cell r="A1652" t="str">
            <v>NETEDK2006</v>
          </cell>
          <cell r="B1652" t="str">
            <v>-2.00*</v>
          </cell>
          <cell r="C1652">
            <v>1</v>
          </cell>
        </row>
        <row r="1653">
          <cell r="A1653" t="str">
            <v>NETEDK2007</v>
          </cell>
          <cell r="B1653" t="str">
            <v>-0.40*</v>
          </cell>
          <cell r="C1653">
            <v>1</v>
          </cell>
        </row>
        <row r="1654">
          <cell r="A1654" t="str">
            <v>NETEDK2008</v>
          </cell>
          <cell r="B1654" t="str">
            <v>-0.50*</v>
          </cell>
          <cell r="C1654">
            <v>1</v>
          </cell>
        </row>
        <row r="1655">
          <cell r="A1655" t="str">
            <v>NETEEU111996</v>
          </cell>
          <cell r="B1655" t="str">
            <v>0.40</v>
          </cell>
          <cell r="C1655">
            <v>0</v>
          </cell>
        </row>
        <row r="1656">
          <cell r="A1656" t="str">
            <v>NETEEU111997</v>
          </cell>
          <cell r="B1656" t="str">
            <v>0.60</v>
          </cell>
          <cell r="C1656">
            <v>0</v>
          </cell>
        </row>
        <row r="1657">
          <cell r="A1657" t="str">
            <v>NETEEU111998</v>
          </cell>
          <cell r="B1657" t="str">
            <v>-0.50</v>
          </cell>
          <cell r="C1657">
            <v>0</v>
          </cell>
        </row>
        <row r="1658">
          <cell r="A1658" t="str">
            <v>NETEEU111999</v>
          </cell>
          <cell r="B1658" t="str">
            <v>-0.60</v>
          </cell>
          <cell r="C1658">
            <v>0</v>
          </cell>
        </row>
        <row r="1659">
          <cell r="A1659" t="str">
            <v>NETEEU112000</v>
          </cell>
          <cell r="B1659" t="str">
            <v>0.50</v>
          </cell>
          <cell r="C1659">
            <v>0</v>
          </cell>
        </row>
        <row r="1660">
          <cell r="A1660" t="str">
            <v>NETEEU112001</v>
          </cell>
          <cell r="B1660" t="str">
            <v>0.70</v>
          </cell>
          <cell r="C1660">
            <v>0</v>
          </cell>
        </row>
        <row r="1661">
          <cell r="A1661" t="str">
            <v>NETEEU112002</v>
          </cell>
          <cell r="B1661" t="str">
            <v>0.50</v>
          </cell>
          <cell r="C1661">
            <v>0</v>
          </cell>
        </row>
        <row r="1662">
          <cell r="A1662" t="str">
            <v>NETEEU112003</v>
          </cell>
          <cell r="B1662" t="str">
            <v>-0.70</v>
          </cell>
          <cell r="C1662">
            <v>0</v>
          </cell>
        </row>
        <row r="1663">
          <cell r="A1663" t="str">
            <v>NETEEU112004</v>
          </cell>
          <cell r="B1663" t="str">
            <v>0.20</v>
          </cell>
          <cell r="C1663">
            <v>0</v>
          </cell>
        </row>
        <row r="1664">
          <cell r="A1664" t="str">
            <v>NETEEU112005</v>
          </cell>
          <cell r="B1664" t="str">
            <v>-0.30</v>
          </cell>
          <cell r="C1664">
            <v>0</v>
          </cell>
        </row>
        <row r="1665">
          <cell r="A1665" t="str">
            <v>NETEEU112006</v>
          </cell>
          <cell r="B1665" t="str">
            <v>0.20*</v>
          </cell>
          <cell r="C1665">
            <v>1</v>
          </cell>
        </row>
        <row r="1666">
          <cell r="A1666" t="str">
            <v>NETEEU112007</v>
          </cell>
          <cell r="B1666" t="str">
            <v>-0.10*</v>
          </cell>
          <cell r="C1666">
            <v>1</v>
          </cell>
        </row>
        <row r="1667">
          <cell r="A1667" t="str">
            <v>NETEEU112008</v>
          </cell>
          <cell r="B1667" t="str">
            <v>-0.30*</v>
          </cell>
          <cell r="C1667">
            <v>1</v>
          </cell>
        </row>
        <row r="1668">
          <cell r="A1668" t="str">
            <v>NETEFI1996</v>
          </cell>
          <cell r="B1668" t="str">
            <v>0.20</v>
          </cell>
          <cell r="C1668">
            <v>0</v>
          </cell>
        </row>
        <row r="1669">
          <cell r="A1669" t="str">
            <v>NETEFI1997</v>
          </cell>
          <cell r="B1669">
            <v>43831</v>
          </cell>
          <cell r="C1669">
            <v>0</v>
          </cell>
        </row>
        <row r="1670">
          <cell r="A1670" t="str">
            <v>NETEFI1998</v>
          </cell>
          <cell r="B1670" t="str">
            <v>0.60</v>
          </cell>
          <cell r="C1670">
            <v>0</v>
          </cell>
        </row>
        <row r="1671">
          <cell r="A1671" t="str">
            <v>NETEFI1999</v>
          </cell>
          <cell r="B1671">
            <v>32905</v>
          </cell>
          <cell r="C1671">
            <v>0</v>
          </cell>
        </row>
        <row r="1672">
          <cell r="A1672" t="str">
            <v>NETEFI2000</v>
          </cell>
          <cell r="B1672">
            <v>14611</v>
          </cell>
          <cell r="C1672">
            <v>0</v>
          </cell>
        </row>
        <row r="1673">
          <cell r="A1673" t="str">
            <v>NETEFI2001</v>
          </cell>
          <cell r="B1673" t="str">
            <v>0.80</v>
          </cell>
          <cell r="C1673">
            <v>0</v>
          </cell>
        </row>
        <row r="1674">
          <cell r="A1674" t="str">
            <v>NETEFI2002</v>
          </cell>
          <cell r="B1674" t="str">
            <v>0.40</v>
          </cell>
          <cell r="C1674">
            <v>0</v>
          </cell>
        </row>
        <row r="1675">
          <cell r="A1675" t="str">
            <v>NETEFI2003</v>
          </cell>
          <cell r="B1675" t="str">
            <v>-1.80</v>
          </cell>
          <cell r="C1675">
            <v>0</v>
          </cell>
        </row>
        <row r="1676">
          <cell r="A1676" t="str">
            <v>NETEFI2004</v>
          </cell>
          <cell r="B1676" t="str">
            <v>0.80</v>
          </cell>
          <cell r="C1676">
            <v>0</v>
          </cell>
        </row>
        <row r="1677">
          <cell r="A1677" t="str">
            <v>NETEFI2005</v>
          </cell>
          <cell r="B1677" t="str">
            <v>-1.10</v>
          </cell>
          <cell r="C1677">
            <v>0</v>
          </cell>
        </row>
        <row r="1678">
          <cell r="A1678" t="str">
            <v>NETEFI2006</v>
          </cell>
          <cell r="B1678" t="str">
            <v>1.90*</v>
          </cell>
          <cell r="C1678">
            <v>1</v>
          </cell>
        </row>
        <row r="1679">
          <cell r="A1679" t="str">
            <v>NETEFI2007</v>
          </cell>
          <cell r="B1679" t="str">
            <v>0.00*</v>
          </cell>
          <cell r="C1679">
            <v>1</v>
          </cell>
        </row>
        <row r="1680">
          <cell r="A1680" t="str">
            <v>NETEFI2008</v>
          </cell>
          <cell r="B1680" t="str">
            <v>0.60*</v>
          </cell>
          <cell r="C1680">
            <v>1</v>
          </cell>
        </row>
        <row r="1681">
          <cell r="A1681" t="str">
            <v>NETEFR1996</v>
          </cell>
          <cell r="B1681" t="str">
            <v>0.40</v>
          </cell>
          <cell r="C1681">
            <v>0</v>
          </cell>
        </row>
        <row r="1682">
          <cell r="A1682" t="str">
            <v>NETEFR1997</v>
          </cell>
          <cell r="B1682">
            <v>43831</v>
          </cell>
          <cell r="C1682">
            <v>0</v>
          </cell>
        </row>
        <row r="1683">
          <cell r="A1683" t="str">
            <v>NETEFR1998</v>
          </cell>
          <cell r="B1683" t="str">
            <v>-0.50</v>
          </cell>
          <cell r="C1683">
            <v>0</v>
          </cell>
        </row>
        <row r="1684">
          <cell r="A1684" t="str">
            <v>NETEFR1999</v>
          </cell>
          <cell r="B1684" t="str">
            <v>-0.40</v>
          </cell>
          <cell r="C1684">
            <v>0</v>
          </cell>
        </row>
        <row r="1685">
          <cell r="A1685" t="str">
            <v>NETEFR2000</v>
          </cell>
          <cell r="B1685" t="str">
            <v>-0.10</v>
          </cell>
          <cell r="C1685">
            <v>0</v>
          </cell>
        </row>
        <row r="1686">
          <cell r="A1686" t="str">
            <v>NETEFR2001</v>
          </cell>
          <cell r="B1686" t="str">
            <v>0.10</v>
          </cell>
          <cell r="C1686">
            <v>0</v>
          </cell>
        </row>
        <row r="1687">
          <cell r="A1687" t="str">
            <v>NETEFR2002</v>
          </cell>
          <cell r="B1687" t="str">
            <v>0.00</v>
          </cell>
          <cell r="C1687">
            <v>0</v>
          </cell>
        </row>
        <row r="1688">
          <cell r="A1688" t="str">
            <v>NETEFR2003</v>
          </cell>
          <cell r="B1688" t="str">
            <v>-0.80</v>
          </cell>
          <cell r="C1688">
            <v>0</v>
          </cell>
        </row>
        <row r="1689">
          <cell r="A1689" t="str">
            <v>NETEFR2004</v>
          </cell>
          <cell r="B1689" t="str">
            <v>-1.10</v>
          </cell>
          <cell r="C1689">
            <v>0</v>
          </cell>
        </row>
        <row r="1690">
          <cell r="A1690" t="str">
            <v>NETEFR2005</v>
          </cell>
          <cell r="B1690" t="str">
            <v>-0.80*</v>
          </cell>
          <cell r="C1690">
            <v>1</v>
          </cell>
        </row>
        <row r="1691">
          <cell r="A1691" t="str">
            <v>NETEFR2006</v>
          </cell>
          <cell r="B1691" t="str">
            <v>-0.20*</v>
          </cell>
          <cell r="C1691">
            <v>1</v>
          </cell>
        </row>
        <row r="1692">
          <cell r="A1692" t="str">
            <v>NETEFR2007</v>
          </cell>
          <cell r="B1692" t="str">
            <v>-0.30*</v>
          </cell>
          <cell r="C1692">
            <v>1</v>
          </cell>
        </row>
        <row r="1693">
          <cell r="A1693" t="str">
            <v>NETEFR2008</v>
          </cell>
          <cell r="B1693" t="str">
            <v>-0.40*</v>
          </cell>
          <cell r="C1693">
            <v>1</v>
          </cell>
        </row>
        <row r="1694">
          <cell r="A1694" t="str">
            <v>NETEIT1996</v>
          </cell>
          <cell r="B1694" t="str">
            <v>0.20</v>
          </cell>
          <cell r="C1694">
            <v>0</v>
          </cell>
        </row>
        <row r="1695">
          <cell r="A1695" t="str">
            <v>NETEIT1997</v>
          </cell>
          <cell r="B1695" t="str">
            <v>-0.60</v>
          </cell>
          <cell r="C1695">
            <v>0</v>
          </cell>
        </row>
        <row r="1696">
          <cell r="A1696" t="str">
            <v>NETEIT1998</v>
          </cell>
          <cell r="B1696" t="str">
            <v>-1.20</v>
          </cell>
          <cell r="C1696">
            <v>0</v>
          </cell>
        </row>
        <row r="1697">
          <cell r="A1697" t="str">
            <v>NETEIT1999</v>
          </cell>
          <cell r="B1697" t="str">
            <v>-1.40</v>
          </cell>
          <cell r="C1697">
            <v>0</v>
          </cell>
        </row>
        <row r="1698">
          <cell r="A1698" t="str">
            <v>NETEIT2000</v>
          </cell>
          <cell r="B1698" t="str">
            <v>0.80</v>
          </cell>
          <cell r="C1698">
            <v>0</v>
          </cell>
        </row>
        <row r="1699">
          <cell r="A1699" t="str">
            <v>NETEIT2001</v>
          </cell>
          <cell r="B1699" t="str">
            <v>0.30</v>
          </cell>
          <cell r="C1699">
            <v>0</v>
          </cell>
        </row>
        <row r="1700">
          <cell r="A1700" t="str">
            <v>NETEIT2002</v>
          </cell>
          <cell r="B1700" t="str">
            <v>-0.80</v>
          </cell>
          <cell r="C1700">
            <v>0</v>
          </cell>
        </row>
        <row r="1701">
          <cell r="A1701" t="str">
            <v>NETEIT2003</v>
          </cell>
          <cell r="B1701" t="str">
            <v>-0.90</v>
          </cell>
          <cell r="C1701">
            <v>0</v>
          </cell>
        </row>
        <row r="1702">
          <cell r="A1702" t="str">
            <v>NETEIT2004</v>
          </cell>
          <cell r="B1702" t="str">
            <v>0.20</v>
          </cell>
          <cell r="C1702">
            <v>0</v>
          </cell>
        </row>
        <row r="1703">
          <cell r="A1703" t="str">
            <v>NETEIT2005</v>
          </cell>
          <cell r="B1703" t="str">
            <v>-0.50*</v>
          </cell>
          <cell r="C1703">
            <v>1</v>
          </cell>
        </row>
        <row r="1704">
          <cell r="A1704" t="str">
            <v>NETEIT2006</v>
          </cell>
          <cell r="B1704" t="str">
            <v>0.20*</v>
          </cell>
          <cell r="C1704">
            <v>1</v>
          </cell>
        </row>
        <row r="1705">
          <cell r="A1705" t="str">
            <v>NETEIT2007</v>
          </cell>
          <cell r="B1705" t="str">
            <v>-0.10*</v>
          </cell>
          <cell r="C1705">
            <v>1</v>
          </cell>
        </row>
        <row r="1706">
          <cell r="A1706" t="str">
            <v>NETEIT2008</v>
          </cell>
          <cell r="B1706" t="str">
            <v>0.00*</v>
          </cell>
          <cell r="C1706">
            <v>1</v>
          </cell>
        </row>
        <row r="1707">
          <cell r="A1707" t="str">
            <v>NETEJP1996</v>
          </cell>
          <cell r="B1707" t="str">
            <v>-0.40</v>
          </cell>
          <cell r="C1707">
            <v>0</v>
          </cell>
        </row>
        <row r="1708">
          <cell r="A1708" t="str">
            <v>NETEJP1997</v>
          </cell>
          <cell r="B1708" t="str">
            <v>1.00</v>
          </cell>
          <cell r="C1708">
            <v>0</v>
          </cell>
        </row>
        <row r="1709">
          <cell r="A1709" t="str">
            <v>NETEJP1998</v>
          </cell>
          <cell r="B1709" t="str">
            <v>0.40</v>
          </cell>
          <cell r="C1709">
            <v>0</v>
          </cell>
        </row>
        <row r="1710">
          <cell r="A1710" t="str">
            <v>NETEJP1999</v>
          </cell>
          <cell r="B1710" t="str">
            <v>-0.20</v>
          </cell>
          <cell r="C1710">
            <v>0</v>
          </cell>
        </row>
        <row r="1711">
          <cell r="A1711" t="str">
            <v>NETEJP2000</v>
          </cell>
          <cell r="B1711" t="str">
            <v>0.40</v>
          </cell>
          <cell r="C1711">
            <v>0</v>
          </cell>
        </row>
        <row r="1712">
          <cell r="A1712" t="str">
            <v>NETEJP2001</v>
          </cell>
          <cell r="B1712" t="str">
            <v>-0.80</v>
          </cell>
          <cell r="C1712">
            <v>0</v>
          </cell>
        </row>
        <row r="1713">
          <cell r="A1713" t="str">
            <v>NETEJP2002</v>
          </cell>
          <cell r="B1713" t="str">
            <v>0.70</v>
          </cell>
          <cell r="C1713">
            <v>0</v>
          </cell>
        </row>
        <row r="1714">
          <cell r="A1714" t="str">
            <v>NETEJP2003</v>
          </cell>
          <cell r="B1714" t="str">
            <v>0.60</v>
          </cell>
          <cell r="C1714">
            <v>0</v>
          </cell>
        </row>
        <row r="1715">
          <cell r="A1715" t="str">
            <v>NETEJP2004</v>
          </cell>
          <cell r="B1715" t="str">
            <v>0.80</v>
          </cell>
          <cell r="C1715">
            <v>0</v>
          </cell>
        </row>
        <row r="1716">
          <cell r="A1716" t="str">
            <v>NETEJP2005</v>
          </cell>
          <cell r="B1716" t="str">
            <v>0.30</v>
          </cell>
          <cell r="C1716">
            <v>0</v>
          </cell>
        </row>
        <row r="1717">
          <cell r="A1717" t="str">
            <v>NETEJP2006</v>
          </cell>
          <cell r="B1717" t="str">
            <v>0.50*</v>
          </cell>
          <cell r="C1717">
            <v>1</v>
          </cell>
        </row>
        <row r="1718">
          <cell r="A1718" t="str">
            <v>NETEJP2007</v>
          </cell>
          <cell r="B1718" t="str">
            <v>-0.20*</v>
          </cell>
          <cell r="C1718">
            <v>1</v>
          </cell>
        </row>
        <row r="1719">
          <cell r="A1719" t="str">
            <v>NETEJP2008</v>
          </cell>
          <cell r="B1719" t="str">
            <v>0.00*</v>
          </cell>
          <cell r="C1719">
            <v>1</v>
          </cell>
        </row>
        <row r="1720">
          <cell r="A1720" t="str">
            <v>NETENO1996</v>
          </cell>
          <cell r="B1720">
            <v>38992</v>
          </cell>
          <cell r="C1720">
            <v>0</v>
          </cell>
        </row>
        <row r="1721">
          <cell r="A1721" t="str">
            <v>NETENO1997</v>
          </cell>
          <cell r="B1721" t="str">
            <v>0.00</v>
          </cell>
          <cell r="C1721">
            <v>0</v>
          </cell>
        </row>
        <row r="1722">
          <cell r="A1722" t="str">
            <v>NETENO1998</v>
          </cell>
          <cell r="B1722" t="str">
            <v>-2.00</v>
          </cell>
          <cell r="C1722">
            <v>0</v>
          </cell>
        </row>
        <row r="1723">
          <cell r="A1723" t="str">
            <v>NETENO1999</v>
          </cell>
          <cell r="B1723">
            <v>21916</v>
          </cell>
          <cell r="C1723">
            <v>0</v>
          </cell>
        </row>
        <row r="1724">
          <cell r="A1724" t="str">
            <v>NETENO2000</v>
          </cell>
          <cell r="B1724" t="str">
            <v>0.80</v>
          </cell>
          <cell r="C1724">
            <v>0</v>
          </cell>
        </row>
        <row r="1725">
          <cell r="A1725" t="str">
            <v>NETENO2001</v>
          </cell>
          <cell r="B1725">
            <v>25569</v>
          </cell>
          <cell r="C1725">
            <v>0</v>
          </cell>
        </row>
        <row r="1726">
          <cell r="A1726" t="str">
            <v>NETENO2002</v>
          </cell>
          <cell r="B1726" t="str">
            <v>-0.50</v>
          </cell>
          <cell r="C1726">
            <v>0</v>
          </cell>
        </row>
        <row r="1727">
          <cell r="A1727" t="str">
            <v>NETENO2003</v>
          </cell>
          <cell r="B1727" t="str">
            <v>-0.20</v>
          </cell>
          <cell r="C1727">
            <v>0</v>
          </cell>
        </row>
        <row r="1728">
          <cell r="A1728" t="str">
            <v>NETENO2004</v>
          </cell>
          <cell r="B1728" t="str">
            <v>-2.10</v>
          </cell>
          <cell r="C1728">
            <v>0</v>
          </cell>
        </row>
        <row r="1729">
          <cell r="A1729" t="str">
            <v>NETENO2005</v>
          </cell>
          <cell r="B1729" t="str">
            <v>-1.80</v>
          </cell>
          <cell r="C1729">
            <v>0</v>
          </cell>
        </row>
        <row r="1730">
          <cell r="A1730" t="str">
            <v>NETENO2006</v>
          </cell>
          <cell r="B1730" t="str">
            <v>-1.40*</v>
          </cell>
          <cell r="C1730">
            <v>1</v>
          </cell>
        </row>
        <row r="1731">
          <cell r="A1731" t="str">
            <v>NETENO2007</v>
          </cell>
          <cell r="B1731" t="str">
            <v>0.20*</v>
          </cell>
          <cell r="C1731">
            <v>1</v>
          </cell>
        </row>
        <row r="1732">
          <cell r="A1732" t="str">
            <v>NETENO2008</v>
          </cell>
          <cell r="B1732" t="str">
            <v>0.60*</v>
          </cell>
          <cell r="C1732">
            <v>1</v>
          </cell>
        </row>
        <row r="1733">
          <cell r="A1733" t="str">
            <v>NETESE1996</v>
          </cell>
          <cell r="B1733" t="str">
            <v>0.60</v>
          </cell>
          <cell r="C1733">
            <v>0</v>
          </cell>
        </row>
        <row r="1734">
          <cell r="A1734" t="str">
            <v>NETESE1997</v>
          </cell>
          <cell r="B1734" t="str">
            <v>0.90</v>
          </cell>
          <cell r="C1734">
            <v>0</v>
          </cell>
        </row>
        <row r="1735">
          <cell r="A1735" t="str">
            <v>NETESE1998</v>
          </cell>
          <cell r="B1735" t="str">
            <v>-0.60</v>
          </cell>
          <cell r="C1735">
            <v>0</v>
          </cell>
        </row>
        <row r="1736">
          <cell r="A1736" t="str">
            <v>NETESE1999</v>
          </cell>
          <cell r="B1736">
            <v>10959</v>
          </cell>
          <cell r="C1736">
            <v>0</v>
          </cell>
        </row>
        <row r="1737">
          <cell r="A1737" t="str">
            <v>NETESE2000</v>
          </cell>
          <cell r="B1737" t="str">
            <v>0.60</v>
          </cell>
          <cell r="C1737">
            <v>0</v>
          </cell>
        </row>
        <row r="1738">
          <cell r="A1738" t="str">
            <v>NETESE2001</v>
          </cell>
          <cell r="B1738">
            <v>14611</v>
          </cell>
          <cell r="C1738">
            <v>0</v>
          </cell>
        </row>
        <row r="1739">
          <cell r="A1739" t="str">
            <v>NETESE2002</v>
          </cell>
          <cell r="B1739">
            <v>38991</v>
          </cell>
          <cell r="C1739">
            <v>0</v>
          </cell>
        </row>
        <row r="1740">
          <cell r="A1740" t="str">
            <v>NETESE2003</v>
          </cell>
          <cell r="B1740" t="str">
            <v>0.10</v>
          </cell>
          <cell r="C1740">
            <v>0</v>
          </cell>
        </row>
        <row r="1741">
          <cell r="A1741" t="str">
            <v>NETESE2004</v>
          </cell>
          <cell r="B1741">
            <v>10990</v>
          </cell>
          <cell r="C1741">
            <v>0</v>
          </cell>
        </row>
        <row r="1742">
          <cell r="A1742" t="str">
            <v>NETESE2005</v>
          </cell>
          <cell r="B1742" t="str">
            <v>0.70</v>
          </cell>
          <cell r="C1742">
            <v>0</v>
          </cell>
        </row>
        <row r="1743">
          <cell r="A1743" t="str">
            <v>NETESE2006</v>
          </cell>
          <cell r="B1743" t="str">
            <v>0.80*</v>
          </cell>
          <cell r="C1743">
            <v>1</v>
          </cell>
        </row>
        <row r="1744">
          <cell r="A1744" t="str">
            <v>NETESE2007</v>
          </cell>
          <cell r="B1744" t="str">
            <v>-0.60*</v>
          </cell>
          <cell r="C1744">
            <v>1</v>
          </cell>
        </row>
        <row r="1745">
          <cell r="A1745" t="str">
            <v>NETESE2008</v>
          </cell>
          <cell r="B1745" t="str">
            <v>0.20*</v>
          </cell>
          <cell r="C1745">
            <v>1</v>
          </cell>
        </row>
        <row r="1746">
          <cell r="A1746" t="str">
            <v>NETESP1996</v>
          </cell>
          <cell r="B1746" t="str">
            <v>0.50</v>
          </cell>
          <cell r="C1746">
            <v>0</v>
          </cell>
        </row>
        <row r="1747">
          <cell r="A1747" t="str">
            <v>NETESP1997</v>
          </cell>
          <cell r="B1747" t="str">
            <v>0.50</v>
          </cell>
          <cell r="C1747">
            <v>0</v>
          </cell>
        </row>
        <row r="1748">
          <cell r="A1748" t="str">
            <v>NETESP1998</v>
          </cell>
          <cell r="B1748" t="str">
            <v>-1.20</v>
          </cell>
          <cell r="C1748">
            <v>0</v>
          </cell>
        </row>
        <row r="1749">
          <cell r="A1749" t="str">
            <v>NETESP1999</v>
          </cell>
          <cell r="B1749" t="str">
            <v>-1.70</v>
          </cell>
          <cell r="C1749">
            <v>0</v>
          </cell>
        </row>
        <row r="1750">
          <cell r="A1750" t="str">
            <v>NETESP2000</v>
          </cell>
          <cell r="B1750" t="str">
            <v>-0.40</v>
          </cell>
          <cell r="C1750">
            <v>0</v>
          </cell>
        </row>
        <row r="1751">
          <cell r="A1751" t="str">
            <v>NETESP2001</v>
          </cell>
          <cell r="B1751" t="str">
            <v>-0.20</v>
          </cell>
          <cell r="C1751">
            <v>0</v>
          </cell>
        </row>
        <row r="1752">
          <cell r="A1752" t="str">
            <v>NETESP2002</v>
          </cell>
          <cell r="B1752" t="str">
            <v>-0.70</v>
          </cell>
          <cell r="C1752">
            <v>0</v>
          </cell>
        </row>
        <row r="1753">
          <cell r="A1753" t="str">
            <v>NETESP2003</v>
          </cell>
          <cell r="B1753" t="str">
            <v>-0.90</v>
          </cell>
          <cell r="C1753">
            <v>0</v>
          </cell>
        </row>
        <row r="1754">
          <cell r="A1754" t="str">
            <v>NETESP2004</v>
          </cell>
          <cell r="B1754" t="str">
            <v>-2.10</v>
          </cell>
          <cell r="C1754">
            <v>0</v>
          </cell>
        </row>
        <row r="1755">
          <cell r="A1755" t="str">
            <v>NETESP2005</v>
          </cell>
          <cell r="B1755" t="str">
            <v>-2.30*</v>
          </cell>
          <cell r="C1755">
            <v>1</v>
          </cell>
        </row>
        <row r="1756">
          <cell r="A1756" t="str">
            <v>NETESP2006</v>
          </cell>
          <cell r="B1756" t="str">
            <v>-1.70*</v>
          </cell>
          <cell r="C1756">
            <v>1</v>
          </cell>
        </row>
        <row r="1757">
          <cell r="A1757" t="str">
            <v>NETESP2007</v>
          </cell>
          <cell r="B1757" t="str">
            <v>-1.90*</v>
          </cell>
          <cell r="C1757">
            <v>1</v>
          </cell>
        </row>
        <row r="1758">
          <cell r="A1758" t="str">
            <v>NETESP2008</v>
          </cell>
          <cell r="B1758" t="str">
            <v>-1.90*</v>
          </cell>
          <cell r="C1758">
            <v>1</v>
          </cell>
        </row>
        <row r="1759">
          <cell r="A1759" t="str">
            <v>NETEUK1996</v>
          </cell>
          <cell r="B1759" t="str">
            <v>-0.30</v>
          </cell>
          <cell r="C1759">
            <v>0</v>
          </cell>
        </row>
        <row r="1760">
          <cell r="A1760" t="str">
            <v>NETEUK1997</v>
          </cell>
          <cell r="B1760" t="str">
            <v>-1.30</v>
          </cell>
          <cell r="C1760">
            <v>0</v>
          </cell>
        </row>
        <row r="1761">
          <cell r="A1761" t="str">
            <v>NETEUK1998</v>
          </cell>
          <cell r="B1761" t="str">
            <v>-2.00</v>
          </cell>
          <cell r="C1761">
            <v>0</v>
          </cell>
        </row>
        <row r="1762">
          <cell r="A1762" t="str">
            <v>NETEUK1999</v>
          </cell>
          <cell r="B1762" t="str">
            <v>0.00*</v>
          </cell>
          <cell r="C1762">
            <v>1</v>
          </cell>
        </row>
        <row r="1763">
          <cell r="A1763" t="str">
            <v>NETEUK2000</v>
          </cell>
          <cell r="B1763" t="str">
            <v>0.80*</v>
          </cell>
          <cell r="C1763">
            <v>1</v>
          </cell>
        </row>
        <row r="1764">
          <cell r="A1764" t="str">
            <v>NETEUK2001</v>
          </cell>
          <cell r="B1764" t="str">
            <v>0.40*</v>
          </cell>
          <cell r="C1764">
            <v>1</v>
          </cell>
        </row>
        <row r="1765">
          <cell r="A1765" t="str">
            <v>NETEUS1996</v>
          </cell>
          <cell r="B1765" t="str">
            <v>-0.10</v>
          </cell>
          <cell r="C1765">
            <v>0</v>
          </cell>
        </row>
        <row r="1766">
          <cell r="A1766" t="str">
            <v>NETEUS1997</v>
          </cell>
          <cell r="B1766" t="str">
            <v>-0.30</v>
          </cell>
          <cell r="C1766">
            <v>0</v>
          </cell>
        </row>
        <row r="1767">
          <cell r="A1767" t="str">
            <v>NETEUS1998</v>
          </cell>
          <cell r="B1767" t="str">
            <v>-1.10</v>
          </cell>
          <cell r="C1767">
            <v>0</v>
          </cell>
        </row>
        <row r="1768">
          <cell r="A1768" t="str">
            <v>NETEUS1999</v>
          </cell>
          <cell r="B1768" t="str">
            <v>-1.00</v>
          </cell>
          <cell r="C1768">
            <v>0</v>
          </cell>
        </row>
        <row r="1769">
          <cell r="A1769" t="str">
            <v>NETEUS2000</v>
          </cell>
          <cell r="B1769" t="str">
            <v>-0.80</v>
          </cell>
          <cell r="C1769">
            <v>0</v>
          </cell>
        </row>
        <row r="1770">
          <cell r="A1770" t="str">
            <v>NETEUS2001</v>
          </cell>
          <cell r="B1770" t="str">
            <v>-0.20</v>
          </cell>
          <cell r="C1770">
            <v>0</v>
          </cell>
        </row>
        <row r="1771">
          <cell r="A1771" t="str">
            <v>NETEUS2002</v>
          </cell>
          <cell r="B1771" t="str">
            <v>-0.70</v>
          </cell>
          <cell r="C1771">
            <v>0</v>
          </cell>
        </row>
        <row r="1772">
          <cell r="A1772" t="str">
            <v>NETEUS2003</v>
          </cell>
          <cell r="B1772" t="str">
            <v>-0.50</v>
          </cell>
          <cell r="C1772">
            <v>0</v>
          </cell>
        </row>
        <row r="1773">
          <cell r="A1773" t="str">
            <v>NETEUS2004</v>
          </cell>
          <cell r="B1773" t="str">
            <v>-0.70</v>
          </cell>
          <cell r="C1773">
            <v>0</v>
          </cell>
        </row>
        <row r="1774">
          <cell r="A1774" t="str">
            <v>NETEUS2005</v>
          </cell>
          <cell r="B1774" t="str">
            <v>-0.30</v>
          </cell>
          <cell r="C1774">
            <v>0</v>
          </cell>
        </row>
        <row r="1775">
          <cell r="A1775" t="str">
            <v>NETEUS2006</v>
          </cell>
          <cell r="B1775" t="str">
            <v>-0.10*</v>
          </cell>
          <cell r="C1775">
            <v>1</v>
          </cell>
        </row>
        <row r="1776">
          <cell r="A1776" t="str">
            <v>NETEUS2007</v>
          </cell>
          <cell r="B1776" t="str">
            <v>0.10*</v>
          </cell>
          <cell r="C1776">
            <v>1</v>
          </cell>
        </row>
        <row r="1777">
          <cell r="A1777" t="str">
            <v>NETEUS2008</v>
          </cell>
          <cell r="B1777" t="str">
            <v>0.00*</v>
          </cell>
          <cell r="C1777">
            <v>1</v>
          </cell>
        </row>
        <row r="1778">
          <cell r="A1778" t="str">
            <v>PRIVDE1996</v>
          </cell>
          <cell r="B1778" t="str">
            <v>0.90</v>
          </cell>
          <cell r="C1778">
            <v>0</v>
          </cell>
        </row>
        <row r="1779">
          <cell r="A1779" t="str">
            <v>PRIVDE1997</v>
          </cell>
          <cell r="B1779" t="str">
            <v>0.70</v>
          </cell>
          <cell r="C1779">
            <v>0</v>
          </cell>
        </row>
        <row r="1780">
          <cell r="A1780" t="str">
            <v>PRIVDE1998</v>
          </cell>
          <cell r="B1780">
            <v>14611</v>
          </cell>
          <cell r="C1780">
            <v>0</v>
          </cell>
        </row>
        <row r="1781">
          <cell r="A1781" t="str">
            <v>PRIVDE1999</v>
          </cell>
          <cell r="B1781">
            <v>32905</v>
          </cell>
          <cell r="C1781">
            <v>0</v>
          </cell>
        </row>
        <row r="1782">
          <cell r="A1782" t="str">
            <v>PRIVDE2000</v>
          </cell>
          <cell r="B1782">
            <v>18295</v>
          </cell>
          <cell r="C1782">
            <v>0</v>
          </cell>
        </row>
        <row r="1783">
          <cell r="A1783" t="str">
            <v>PRIVDE2001</v>
          </cell>
          <cell r="B1783">
            <v>32874</v>
          </cell>
          <cell r="C1783">
            <v>0</v>
          </cell>
        </row>
        <row r="1784">
          <cell r="A1784" t="str">
            <v>PRIVDE2002</v>
          </cell>
          <cell r="B1784" t="str">
            <v>-0.50</v>
          </cell>
          <cell r="C1784">
            <v>0</v>
          </cell>
        </row>
        <row r="1785">
          <cell r="A1785" t="str">
            <v>PRIVDE2003</v>
          </cell>
          <cell r="B1785" t="str">
            <v>0.10</v>
          </cell>
          <cell r="C1785">
            <v>0</v>
          </cell>
        </row>
        <row r="1786">
          <cell r="A1786" t="str">
            <v>PRIVDE2004</v>
          </cell>
          <cell r="B1786" t="str">
            <v>0.20</v>
          </cell>
          <cell r="C1786">
            <v>0</v>
          </cell>
        </row>
        <row r="1787">
          <cell r="A1787" t="str">
            <v>PRIVDE2005</v>
          </cell>
          <cell r="B1787" t="str">
            <v>0.00*</v>
          </cell>
          <cell r="C1787">
            <v>1</v>
          </cell>
        </row>
        <row r="1788">
          <cell r="A1788" t="str">
            <v>PRIVDE2006</v>
          </cell>
          <cell r="B1788" t="str">
            <v>1.30*</v>
          </cell>
          <cell r="C1788">
            <v>1</v>
          </cell>
        </row>
        <row r="1789">
          <cell r="A1789" t="str">
            <v>PRIVDE2007</v>
          </cell>
          <cell r="B1789" t="str">
            <v>1.90*</v>
          </cell>
          <cell r="C1789">
            <v>1</v>
          </cell>
        </row>
        <row r="1790">
          <cell r="A1790" t="str">
            <v>PRIVDE2008</v>
          </cell>
          <cell r="B1790" t="str">
            <v>2.90*</v>
          </cell>
          <cell r="C1790">
            <v>1</v>
          </cell>
        </row>
        <row r="1791">
          <cell r="A1791" t="str">
            <v>PRIVDK1996</v>
          </cell>
          <cell r="B1791">
            <v>18295</v>
          </cell>
          <cell r="C1791">
            <v>0</v>
          </cell>
        </row>
        <row r="1792">
          <cell r="A1792" t="str">
            <v>PRIVDK1997</v>
          </cell>
          <cell r="B1792">
            <v>32905</v>
          </cell>
          <cell r="C1792">
            <v>0</v>
          </cell>
        </row>
        <row r="1793">
          <cell r="A1793" t="str">
            <v>PRIVDK1998</v>
          </cell>
          <cell r="B1793">
            <v>10990</v>
          </cell>
          <cell r="C1793">
            <v>0</v>
          </cell>
        </row>
        <row r="1794">
          <cell r="A1794" t="str">
            <v>PRIVDK1999</v>
          </cell>
          <cell r="B1794" t="str">
            <v>-0.60</v>
          </cell>
          <cell r="C1794">
            <v>0</v>
          </cell>
        </row>
        <row r="1795">
          <cell r="A1795" t="str">
            <v>PRIVDK2000</v>
          </cell>
          <cell r="B1795" t="str">
            <v>-0.20</v>
          </cell>
          <cell r="C1795">
            <v>0</v>
          </cell>
        </row>
        <row r="1796">
          <cell r="A1796" t="str">
            <v>PRIVDK2001</v>
          </cell>
          <cell r="B1796" t="str">
            <v>0.10</v>
          </cell>
          <cell r="C1796">
            <v>0</v>
          </cell>
        </row>
        <row r="1797">
          <cell r="A1797" t="str">
            <v>PRIVDK2002</v>
          </cell>
          <cell r="B1797">
            <v>21916</v>
          </cell>
          <cell r="C1797">
            <v>0</v>
          </cell>
        </row>
        <row r="1798">
          <cell r="A1798" t="str">
            <v>PRIVDK2003</v>
          </cell>
          <cell r="B1798">
            <v>21916</v>
          </cell>
          <cell r="C1798">
            <v>0</v>
          </cell>
        </row>
        <row r="1799">
          <cell r="A1799" t="str">
            <v>PRIVDK2004</v>
          </cell>
          <cell r="B1799">
            <v>25628</v>
          </cell>
          <cell r="C1799">
            <v>0</v>
          </cell>
        </row>
        <row r="1800">
          <cell r="A1800" t="str">
            <v>PRIVDK2005</v>
          </cell>
          <cell r="B1800" t="str">
            <v>4.00</v>
          </cell>
          <cell r="C1800">
            <v>0</v>
          </cell>
        </row>
        <row r="1801">
          <cell r="A1801" t="str">
            <v>PRIVDK2006</v>
          </cell>
          <cell r="B1801" t="str">
            <v>5.00*</v>
          </cell>
          <cell r="C1801">
            <v>1</v>
          </cell>
        </row>
        <row r="1802">
          <cell r="A1802" t="str">
            <v>PRIVDK2007</v>
          </cell>
          <cell r="B1802" t="str">
            <v>2.70*</v>
          </cell>
          <cell r="C1802">
            <v>1</v>
          </cell>
        </row>
        <row r="1803">
          <cell r="A1803" t="str">
            <v>PRIVDK2008</v>
          </cell>
          <cell r="B1803" t="str">
            <v>2.00*</v>
          </cell>
          <cell r="C1803">
            <v>1</v>
          </cell>
        </row>
        <row r="1804">
          <cell r="A1804" t="str">
            <v>PRIVEU111996</v>
          </cell>
          <cell r="B1804">
            <v>21916</v>
          </cell>
          <cell r="C1804">
            <v>0</v>
          </cell>
        </row>
        <row r="1805">
          <cell r="A1805" t="str">
            <v>PRIVEU111997</v>
          </cell>
          <cell r="B1805">
            <v>18264</v>
          </cell>
          <cell r="C1805">
            <v>0</v>
          </cell>
        </row>
        <row r="1806">
          <cell r="A1806" t="str">
            <v>PRIVEU111998</v>
          </cell>
          <cell r="B1806">
            <v>32905</v>
          </cell>
          <cell r="C1806">
            <v>0</v>
          </cell>
        </row>
        <row r="1807">
          <cell r="A1807" t="str">
            <v>PRIVEU111999</v>
          </cell>
          <cell r="B1807">
            <v>14671</v>
          </cell>
          <cell r="C1807">
            <v>0</v>
          </cell>
        </row>
        <row r="1808">
          <cell r="A1808" t="str">
            <v>PRIVEU112000</v>
          </cell>
          <cell r="B1808">
            <v>43891</v>
          </cell>
          <cell r="C1808">
            <v>0</v>
          </cell>
        </row>
        <row r="1809">
          <cell r="A1809" t="str">
            <v>PRIVEU112001</v>
          </cell>
          <cell r="B1809" t="str">
            <v>2.00</v>
          </cell>
          <cell r="C1809">
            <v>0</v>
          </cell>
        </row>
        <row r="1810">
          <cell r="A1810" t="str">
            <v>PRIVEU112002</v>
          </cell>
          <cell r="B1810" t="str">
            <v>0.90</v>
          </cell>
          <cell r="C1810">
            <v>0</v>
          </cell>
        </row>
        <row r="1811">
          <cell r="A1811" t="str">
            <v>PRIVEU112003</v>
          </cell>
          <cell r="B1811">
            <v>43831</v>
          </cell>
          <cell r="C1811">
            <v>0</v>
          </cell>
        </row>
        <row r="1812">
          <cell r="A1812" t="str">
            <v>PRIVEU112004</v>
          </cell>
          <cell r="B1812">
            <v>10959</v>
          </cell>
          <cell r="C1812">
            <v>0</v>
          </cell>
        </row>
        <row r="1813">
          <cell r="A1813" t="str">
            <v>PRIVEU112005</v>
          </cell>
          <cell r="B1813">
            <v>14611</v>
          </cell>
          <cell r="C1813">
            <v>0</v>
          </cell>
        </row>
        <row r="1814">
          <cell r="A1814" t="str">
            <v>PRIVEU112006</v>
          </cell>
          <cell r="B1814" t="str">
            <v>2.00*</v>
          </cell>
          <cell r="C1814">
            <v>1</v>
          </cell>
        </row>
        <row r="1815">
          <cell r="A1815" t="str">
            <v>PRIVEU112007</v>
          </cell>
          <cell r="B1815" t="str">
            <v>2.00*</v>
          </cell>
          <cell r="C1815">
            <v>1</v>
          </cell>
        </row>
        <row r="1816">
          <cell r="A1816" t="str">
            <v>PRIVEU112008</v>
          </cell>
          <cell r="B1816" t="str">
            <v>2.70*</v>
          </cell>
          <cell r="C1816">
            <v>1</v>
          </cell>
        </row>
        <row r="1817">
          <cell r="A1817" t="str">
            <v>PRIVFI1996</v>
          </cell>
          <cell r="B1817">
            <v>25628</v>
          </cell>
          <cell r="C1817">
            <v>0</v>
          </cell>
        </row>
        <row r="1818">
          <cell r="A1818" t="str">
            <v>PRIVFI1997</v>
          </cell>
          <cell r="B1818">
            <v>32933</v>
          </cell>
          <cell r="C1818">
            <v>0</v>
          </cell>
        </row>
        <row r="1819">
          <cell r="A1819" t="str">
            <v>PRIVFI1998</v>
          </cell>
          <cell r="B1819">
            <v>11049</v>
          </cell>
          <cell r="C1819">
            <v>0</v>
          </cell>
        </row>
        <row r="1820">
          <cell r="A1820" t="str">
            <v>PRIVFI1999</v>
          </cell>
          <cell r="B1820">
            <v>38993</v>
          </cell>
          <cell r="C1820">
            <v>0</v>
          </cell>
        </row>
        <row r="1821">
          <cell r="A1821" t="str">
            <v>PRIVFI2000</v>
          </cell>
          <cell r="B1821">
            <v>10990</v>
          </cell>
          <cell r="C1821">
            <v>0</v>
          </cell>
        </row>
        <row r="1822">
          <cell r="A1822" t="str">
            <v>PRIVFI2001</v>
          </cell>
          <cell r="B1822">
            <v>29252</v>
          </cell>
          <cell r="C1822">
            <v>0</v>
          </cell>
        </row>
        <row r="1823">
          <cell r="A1823" t="str">
            <v>PRIVFI2002</v>
          </cell>
          <cell r="B1823">
            <v>10990</v>
          </cell>
          <cell r="C1823">
            <v>0</v>
          </cell>
        </row>
        <row r="1824">
          <cell r="A1824" t="str">
            <v>PRIVFI2003</v>
          </cell>
          <cell r="B1824">
            <v>25659</v>
          </cell>
          <cell r="C1824">
            <v>0</v>
          </cell>
        </row>
        <row r="1825">
          <cell r="A1825" t="str">
            <v>PRIVFI2004</v>
          </cell>
          <cell r="B1825">
            <v>38993</v>
          </cell>
          <cell r="C1825">
            <v>0</v>
          </cell>
        </row>
        <row r="1826">
          <cell r="A1826" t="str">
            <v>PRIVFI2005</v>
          </cell>
          <cell r="B1826">
            <v>38994</v>
          </cell>
          <cell r="C1826">
            <v>0</v>
          </cell>
        </row>
        <row r="1827">
          <cell r="A1827" t="str">
            <v>PRIVFI2006</v>
          </cell>
          <cell r="B1827" t="str">
            <v>3.80*</v>
          </cell>
          <cell r="C1827">
            <v>1</v>
          </cell>
        </row>
        <row r="1828">
          <cell r="A1828" t="str">
            <v>PRIVFI2007</v>
          </cell>
          <cell r="B1828" t="str">
            <v>3.00*</v>
          </cell>
          <cell r="C1828">
            <v>1</v>
          </cell>
        </row>
        <row r="1829">
          <cell r="A1829" t="str">
            <v>PRIVFI2008</v>
          </cell>
          <cell r="B1829" t="str">
            <v>2.70*</v>
          </cell>
          <cell r="C1829">
            <v>1</v>
          </cell>
        </row>
        <row r="1830">
          <cell r="A1830" t="str">
            <v>PRIVFR1996</v>
          </cell>
          <cell r="B1830">
            <v>10959</v>
          </cell>
          <cell r="C1830">
            <v>0</v>
          </cell>
        </row>
        <row r="1831">
          <cell r="A1831" t="str">
            <v>PRIVFR1997</v>
          </cell>
          <cell r="B1831" t="str">
            <v>0.10</v>
          </cell>
          <cell r="C1831">
            <v>0</v>
          </cell>
        </row>
        <row r="1832">
          <cell r="A1832" t="str">
            <v>PRIVFR1998</v>
          </cell>
          <cell r="B1832">
            <v>21976</v>
          </cell>
          <cell r="C1832">
            <v>0</v>
          </cell>
        </row>
        <row r="1833">
          <cell r="A1833" t="str">
            <v>PRIVFR1999</v>
          </cell>
          <cell r="B1833">
            <v>11018</v>
          </cell>
          <cell r="C1833">
            <v>0</v>
          </cell>
        </row>
        <row r="1834">
          <cell r="A1834" t="str">
            <v>PRIVFR2000</v>
          </cell>
          <cell r="B1834">
            <v>18323</v>
          </cell>
          <cell r="C1834">
            <v>0</v>
          </cell>
        </row>
        <row r="1835">
          <cell r="A1835" t="str">
            <v>PRIVFR2001</v>
          </cell>
          <cell r="B1835">
            <v>14642</v>
          </cell>
          <cell r="C1835">
            <v>0</v>
          </cell>
        </row>
        <row r="1836">
          <cell r="A1836" t="str">
            <v>PRIVFR2002</v>
          </cell>
          <cell r="B1836">
            <v>10990</v>
          </cell>
          <cell r="C1836">
            <v>0</v>
          </cell>
        </row>
        <row r="1837">
          <cell r="A1837" t="str">
            <v>PRIVFR2003</v>
          </cell>
          <cell r="B1837">
            <v>21916</v>
          </cell>
          <cell r="C1837">
            <v>0</v>
          </cell>
        </row>
        <row r="1838">
          <cell r="A1838" t="str">
            <v>PRIVFR2004</v>
          </cell>
          <cell r="B1838">
            <v>10990</v>
          </cell>
          <cell r="C1838">
            <v>0</v>
          </cell>
        </row>
        <row r="1839">
          <cell r="A1839" t="str">
            <v>PRIVFR2005</v>
          </cell>
          <cell r="B1839" t="str">
            <v>2.00*</v>
          </cell>
          <cell r="C1839">
            <v>1</v>
          </cell>
        </row>
        <row r="1840">
          <cell r="A1840" t="str">
            <v>PRIVFR2006</v>
          </cell>
          <cell r="B1840" t="str">
            <v>2.20*</v>
          </cell>
          <cell r="C1840">
            <v>1</v>
          </cell>
        </row>
        <row r="1841">
          <cell r="A1841" t="str">
            <v>PRIVFR2007</v>
          </cell>
          <cell r="B1841" t="str">
            <v>2.90*</v>
          </cell>
          <cell r="C1841">
            <v>1</v>
          </cell>
        </row>
        <row r="1842">
          <cell r="A1842" t="str">
            <v>PRIVFR2008</v>
          </cell>
          <cell r="B1842" t="str">
            <v>2.40*</v>
          </cell>
          <cell r="C1842">
            <v>1</v>
          </cell>
        </row>
        <row r="1843">
          <cell r="A1843" t="str">
            <v>PRIVG3XX1996</v>
          </cell>
          <cell r="B1843">
            <v>14642</v>
          </cell>
          <cell r="C1843">
            <v>0</v>
          </cell>
        </row>
        <row r="1844">
          <cell r="A1844" t="str">
            <v>PRIVG3XX1997</v>
          </cell>
          <cell r="B1844">
            <v>14642</v>
          </cell>
          <cell r="C1844">
            <v>0</v>
          </cell>
        </row>
        <row r="1845">
          <cell r="A1845" t="str">
            <v>PRIVG3XX1998</v>
          </cell>
          <cell r="B1845">
            <v>38993</v>
          </cell>
          <cell r="C1845">
            <v>0</v>
          </cell>
        </row>
        <row r="1846">
          <cell r="A1846" t="str">
            <v>PRIVG3XX1999</v>
          </cell>
          <cell r="B1846">
            <v>21976</v>
          </cell>
          <cell r="C1846">
            <v>0</v>
          </cell>
        </row>
        <row r="1847">
          <cell r="A1847" t="str">
            <v>PRIVG3XX2000</v>
          </cell>
          <cell r="B1847">
            <v>11749</v>
          </cell>
          <cell r="C1847">
            <v>0</v>
          </cell>
        </row>
        <row r="1848">
          <cell r="A1848" t="str">
            <v>PRIVG3XX2001</v>
          </cell>
          <cell r="B1848">
            <v>38992</v>
          </cell>
          <cell r="C1848">
            <v>0</v>
          </cell>
        </row>
        <row r="1849">
          <cell r="A1849" t="str">
            <v>PRIVG3XX2002</v>
          </cell>
          <cell r="B1849">
            <v>26665</v>
          </cell>
          <cell r="C1849">
            <v>0</v>
          </cell>
        </row>
        <row r="1850">
          <cell r="A1850" t="str">
            <v>PRIVG3XX2003</v>
          </cell>
          <cell r="B1850">
            <v>26299</v>
          </cell>
          <cell r="C1850">
            <v>0</v>
          </cell>
        </row>
        <row r="1851">
          <cell r="A1851" t="str">
            <v>PRIVG3XX2004</v>
          </cell>
          <cell r="B1851">
            <v>20852</v>
          </cell>
          <cell r="C1851">
            <v>0</v>
          </cell>
        </row>
        <row r="1852">
          <cell r="A1852" t="str">
            <v>PRIVG3XX2005</v>
          </cell>
          <cell r="B1852">
            <v>16469</v>
          </cell>
          <cell r="C1852">
            <v>0</v>
          </cell>
        </row>
        <row r="1853">
          <cell r="A1853" t="str">
            <v>PRIVG3XX2006</v>
          </cell>
          <cell r="B1853" t="str">
            <v>2.43*</v>
          </cell>
          <cell r="C1853">
            <v>1</v>
          </cell>
        </row>
        <row r="1854">
          <cell r="A1854" t="str">
            <v>PRIVG3XX2007</v>
          </cell>
          <cell r="B1854" t="str">
            <v>2.21*</v>
          </cell>
          <cell r="C1854">
            <v>1</v>
          </cell>
        </row>
        <row r="1855">
          <cell r="A1855" t="str">
            <v>PRIVG3XX2008</v>
          </cell>
          <cell r="B1855" t="str">
            <v>2.52*</v>
          </cell>
          <cell r="C1855">
            <v>1</v>
          </cell>
        </row>
        <row r="1856">
          <cell r="A1856" t="str">
            <v>PRIVIT1996</v>
          </cell>
          <cell r="B1856">
            <v>10959</v>
          </cell>
          <cell r="C1856">
            <v>0</v>
          </cell>
        </row>
        <row r="1857">
          <cell r="A1857" t="str">
            <v>PRIVIT1997</v>
          </cell>
          <cell r="B1857">
            <v>43891</v>
          </cell>
          <cell r="C1857">
            <v>0</v>
          </cell>
        </row>
        <row r="1858">
          <cell r="A1858" t="str">
            <v>PRIVIT1998</v>
          </cell>
          <cell r="B1858">
            <v>43891</v>
          </cell>
          <cell r="C1858">
            <v>0</v>
          </cell>
        </row>
        <row r="1859">
          <cell r="A1859" t="str">
            <v>PRIVIT1999</v>
          </cell>
          <cell r="B1859">
            <v>21947</v>
          </cell>
          <cell r="C1859">
            <v>0</v>
          </cell>
        </row>
        <row r="1860">
          <cell r="A1860" t="str">
            <v>PRIVIT2000</v>
          </cell>
          <cell r="B1860">
            <v>25600</v>
          </cell>
          <cell r="C1860">
            <v>0</v>
          </cell>
        </row>
        <row r="1861">
          <cell r="A1861" t="str">
            <v>PRIVIT2001</v>
          </cell>
          <cell r="B1861" t="str">
            <v>0.80</v>
          </cell>
          <cell r="C1861">
            <v>0</v>
          </cell>
        </row>
        <row r="1862">
          <cell r="A1862" t="str">
            <v>PRIVIT2002</v>
          </cell>
          <cell r="B1862" t="str">
            <v>0.40</v>
          </cell>
          <cell r="C1862">
            <v>0</v>
          </cell>
        </row>
        <row r="1863">
          <cell r="A1863" t="str">
            <v>PRIVIT2003</v>
          </cell>
          <cell r="B1863">
            <v>14611</v>
          </cell>
          <cell r="C1863">
            <v>0</v>
          </cell>
        </row>
        <row r="1864">
          <cell r="A1864" t="str">
            <v>PRIVIT2004</v>
          </cell>
          <cell r="B1864" t="str">
            <v>1.00</v>
          </cell>
          <cell r="C1864">
            <v>0</v>
          </cell>
        </row>
        <row r="1865">
          <cell r="A1865" t="str">
            <v>PRIVIT2005</v>
          </cell>
          <cell r="B1865" t="str">
            <v>0.90*</v>
          </cell>
          <cell r="C1865">
            <v>1</v>
          </cell>
        </row>
        <row r="1866">
          <cell r="A1866" t="str">
            <v>PRIVIT2006</v>
          </cell>
          <cell r="B1866" t="str">
            <v>1.90*</v>
          </cell>
          <cell r="C1866">
            <v>1</v>
          </cell>
        </row>
        <row r="1867">
          <cell r="A1867" t="str">
            <v>PRIVIT2007</v>
          </cell>
          <cell r="B1867" t="str">
            <v>2.00*</v>
          </cell>
          <cell r="C1867">
            <v>1</v>
          </cell>
        </row>
        <row r="1868">
          <cell r="A1868" t="str">
            <v>PRIVIT2008</v>
          </cell>
          <cell r="B1868" t="str">
            <v>1.80*</v>
          </cell>
          <cell r="C1868">
            <v>1</v>
          </cell>
        </row>
        <row r="1869">
          <cell r="A1869" t="str">
            <v>PRIVJP1996</v>
          </cell>
          <cell r="B1869">
            <v>10990</v>
          </cell>
          <cell r="C1869">
            <v>0</v>
          </cell>
        </row>
        <row r="1870">
          <cell r="A1870" t="str">
            <v>PRIVJP1997</v>
          </cell>
          <cell r="B1870" t="str">
            <v>1.00</v>
          </cell>
          <cell r="C1870">
            <v>0</v>
          </cell>
        </row>
        <row r="1871">
          <cell r="A1871" t="str">
            <v>PRIVJP1998</v>
          </cell>
          <cell r="B1871" t="str">
            <v>-0.20</v>
          </cell>
          <cell r="C1871">
            <v>0</v>
          </cell>
        </row>
        <row r="1872">
          <cell r="A1872" t="str">
            <v>PRIVJP1999</v>
          </cell>
          <cell r="B1872">
            <v>38991</v>
          </cell>
          <cell r="C1872">
            <v>0</v>
          </cell>
        </row>
        <row r="1873">
          <cell r="A1873" t="str">
            <v>PRIVJP2000</v>
          </cell>
          <cell r="B1873" t="str">
            <v>1.00</v>
          </cell>
          <cell r="C1873">
            <v>0</v>
          </cell>
        </row>
        <row r="1874">
          <cell r="A1874" t="str">
            <v>PRIVJP2001</v>
          </cell>
          <cell r="B1874">
            <v>14611</v>
          </cell>
          <cell r="C1874">
            <v>0</v>
          </cell>
        </row>
        <row r="1875">
          <cell r="A1875" t="str">
            <v>PRIVJP2002</v>
          </cell>
          <cell r="B1875">
            <v>38991</v>
          </cell>
          <cell r="C1875">
            <v>0</v>
          </cell>
        </row>
        <row r="1876">
          <cell r="A1876" t="str">
            <v>PRIVJP2003</v>
          </cell>
          <cell r="B1876" t="str">
            <v>0.60</v>
          </cell>
          <cell r="C1876">
            <v>0</v>
          </cell>
        </row>
        <row r="1877">
          <cell r="A1877" t="str">
            <v>PRIVJP2004</v>
          </cell>
          <cell r="B1877">
            <v>32874</v>
          </cell>
          <cell r="C1877">
            <v>0</v>
          </cell>
        </row>
        <row r="1878">
          <cell r="A1878" t="str">
            <v>PRIVJP2005</v>
          </cell>
          <cell r="B1878">
            <v>38992</v>
          </cell>
          <cell r="C1878">
            <v>0</v>
          </cell>
        </row>
        <row r="1879">
          <cell r="A1879" t="str">
            <v>PRIVJP2006</v>
          </cell>
          <cell r="B1879" t="str">
            <v>1.80*</v>
          </cell>
          <cell r="C1879">
            <v>1</v>
          </cell>
        </row>
        <row r="1880">
          <cell r="A1880" t="str">
            <v>PRIVJP2007</v>
          </cell>
          <cell r="B1880" t="str">
            <v>2.10*</v>
          </cell>
          <cell r="C1880">
            <v>1</v>
          </cell>
        </row>
        <row r="1881">
          <cell r="A1881" t="str">
            <v>PRIVJP2008</v>
          </cell>
          <cell r="B1881" t="str">
            <v>2.40*</v>
          </cell>
          <cell r="C1881">
            <v>1</v>
          </cell>
        </row>
        <row r="1882">
          <cell r="A1882" t="str">
            <v>PRIVNO1996</v>
          </cell>
          <cell r="B1882">
            <v>18415</v>
          </cell>
          <cell r="C1882">
            <v>0</v>
          </cell>
        </row>
        <row r="1883">
          <cell r="A1883" t="str">
            <v>PRIVNO1997</v>
          </cell>
          <cell r="B1883">
            <v>43891</v>
          </cell>
          <cell r="C1883">
            <v>0</v>
          </cell>
        </row>
        <row r="1884">
          <cell r="A1884" t="str">
            <v>PRIVNO1998</v>
          </cell>
          <cell r="B1884">
            <v>25600</v>
          </cell>
          <cell r="C1884">
            <v>0</v>
          </cell>
        </row>
        <row r="1885">
          <cell r="A1885" t="str">
            <v>PRIVNO1999</v>
          </cell>
          <cell r="B1885">
            <v>11018</v>
          </cell>
          <cell r="C1885">
            <v>0</v>
          </cell>
        </row>
        <row r="1886">
          <cell r="A1886" t="str">
            <v>PRIVNO2000</v>
          </cell>
          <cell r="B1886">
            <v>32933</v>
          </cell>
          <cell r="C1886">
            <v>0</v>
          </cell>
        </row>
        <row r="1887">
          <cell r="A1887" t="str">
            <v>PRIVNO2001</v>
          </cell>
          <cell r="B1887">
            <v>29221</v>
          </cell>
          <cell r="C1887">
            <v>0</v>
          </cell>
        </row>
        <row r="1888">
          <cell r="A1888" t="str">
            <v>PRIVNO2002</v>
          </cell>
          <cell r="B1888" t="str">
            <v>3.00</v>
          </cell>
          <cell r="C1888">
            <v>0</v>
          </cell>
        </row>
        <row r="1889">
          <cell r="A1889" t="str">
            <v>PRIVNO2003</v>
          </cell>
          <cell r="B1889">
            <v>32905</v>
          </cell>
          <cell r="C1889">
            <v>0</v>
          </cell>
        </row>
        <row r="1890">
          <cell r="A1890" t="str">
            <v>PRIVNO2004</v>
          </cell>
          <cell r="B1890">
            <v>25659</v>
          </cell>
          <cell r="C1890">
            <v>0</v>
          </cell>
        </row>
        <row r="1891">
          <cell r="A1891" t="str">
            <v>PRIVNO2005</v>
          </cell>
          <cell r="B1891">
            <v>14671</v>
          </cell>
          <cell r="C1891">
            <v>0</v>
          </cell>
        </row>
        <row r="1892">
          <cell r="A1892" t="str">
            <v>PRIVNO2006</v>
          </cell>
          <cell r="B1892" t="str">
            <v>3.90*</v>
          </cell>
          <cell r="C1892">
            <v>1</v>
          </cell>
        </row>
        <row r="1893">
          <cell r="A1893" t="str">
            <v>PRIVNO2007</v>
          </cell>
          <cell r="B1893" t="str">
            <v>3.40*</v>
          </cell>
          <cell r="C1893">
            <v>1</v>
          </cell>
        </row>
        <row r="1894">
          <cell r="A1894" t="str">
            <v>PRIVNO2008</v>
          </cell>
          <cell r="B1894" t="str">
            <v>2.60*</v>
          </cell>
          <cell r="C1894">
            <v>1</v>
          </cell>
        </row>
        <row r="1895">
          <cell r="A1895" t="str">
            <v>PRIVSE1996</v>
          </cell>
          <cell r="B1895">
            <v>21916</v>
          </cell>
          <cell r="C1895">
            <v>0</v>
          </cell>
        </row>
        <row r="1896">
          <cell r="A1896" t="str">
            <v>PRIVSE1997</v>
          </cell>
          <cell r="B1896">
            <v>25600</v>
          </cell>
          <cell r="C1896">
            <v>0</v>
          </cell>
        </row>
        <row r="1897">
          <cell r="A1897" t="str">
            <v>PRIVSE1998</v>
          </cell>
          <cell r="B1897" t="str">
            <v>3.00</v>
          </cell>
          <cell r="C1897">
            <v>0</v>
          </cell>
        </row>
        <row r="1898">
          <cell r="A1898" t="str">
            <v>PRIVSE1999</v>
          </cell>
          <cell r="B1898">
            <v>29281</v>
          </cell>
          <cell r="C1898">
            <v>0</v>
          </cell>
        </row>
        <row r="1899">
          <cell r="A1899" t="str">
            <v>PRIVSE2000</v>
          </cell>
          <cell r="B1899" t="str">
            <v>5.00</v>
          </cell>
          <cell r="C1899">
            <v>0</v>
          </cell>
        </row>
        <row r="1900">
          <cell r="A1900" t="str">
            <v>PRIVSE2001</v>
          </cell>
          <cell r="B1900" t="str">
            <v>0.50</v>
          </cell>
          <cell r="C1900">
            <v>0</v>
          </cell>
        </row>
        <row r="1901">
          <cell r="A1901" t="str">
            <v>PRIVSE2002</v>
          </cell>
          <cell r="B1901">
            <v>18264</v>
          </cell>
          <cell r="C1901">
            <v>0</v>
          </cell>
        </row>
        <row r="1902">
          <cell r="A1902" t="str">
            <v>PRIVSE2003</v>
          </cell>
          <cell r="B1902">
            <v>29221</v>
          </cell>
          <cell r="C1902">
            <v>0</v>
          </cell>
        </row>
        <row r="1903">
          <cell r="A1903" t="str">
            <v>PRIVSE2004</v>
          </cell>
          <cell r="B1903">
            <v>29221</v>
          </cell>
          <cell r="C1903">
            <v>0</v>
          </cell>
        </row>
        <row r="1904">
          <cell r="A1904" t="str">
            <v>PRIVSE2005</v>
          </cell>
          <cell r="B1904">
            <v>10990</v>
          </cell>
          <cell r="C1904">
            <v>0</v>
          </cell>
        </row>
        <row r="1905">
          <cell r="A1905" t="str">
            <v>PRIVSE2006</v>
          </cell>
          <cell r="B1905" t="str">
            <v>3.20*</v>
          </cell>
          <cell r="C1905">
            <v>1</v>
          </cell>
        </row>
        <row r="1906">
          <cell r="A1906" t="str">
            <v>PRIVSE2007</v>
          </cell>
          <cell r="B1906" t="str">
            <v>3.40*</v>
          </cell>
          <cell r="C1906">
            <v>1</v>
          </cell>
        </row>
        <row r="1907">
          <cell r="A1907" t="str">
            <v>PRIVSE2008</v>
          </cell>
          <cell r="B1907" t="str">
            <v>2.40*</v>
          </cell>
          <cell r="C1907">
            <v>1</v>
          </cell>
        </row>
        <row r="1908">
          <cell r="A1908" t="str">
            <v>PRIVSP1996</v>
          </cell>
          <cell r="B1908">
            <v>43862</v>
          </cell>
          <cell r="C1908">
            <v>0</v>
          </cell>
        </row>
        <row r="1909">
          <cell r="A1909" t="str">
            <v>PRIVSP1997</v>
          </cell>
          <cell r="B1909">
            <v>43891</v>
          </cell>
          <cell r="C1909">
            <v>0</v>
          </cell>
        </row>
        <row r="1910">
          <cell r="A1910" t="str">
            <v>PRIVSP1998</v>
          </cell>
          <cell r="B1910">
            <v>14702</v>
          </cell>
          <cell r="C1910">
            <v>0</v>
          </cell>
        </row>
        <row r="1911">
          <cell r="A1911" t="str">
            <v>PRIVSP1999</v>
          </cell>
          <cell r="B1911">
            <v>11079</v>
          </cell>
          <cell r="C1911">
            <v>0</v>
          </cell>
        </row>
        <row r="1912">
          <cell r="A1912" t="str">
            <v>PRIVSP2000</v>
          </cell>
          <cell r="B1912" t="str">
            <v>5.00</v>
          </cell>
          <cell r="C1912">
            <v>0</v>
          </cell>
        </row>
        <row r="1913">
          <cell r="A1913" t="str">
            <v>PRIVSP2001</v>
          </cell>
          <cell r="B1913">
            <v>43891</v>
          </cell>
          <cell r="C1913">
            <v>0</v>
          </cell>
        </row>
        <row r="1914">
          <cell r="A1914" t="str">
            <v>PRIVSP2002</v>
          </cell>
          <cell r="B1914">
            <v>32905</v>
          </cell>
          <cell r="C1914">
            <v>0</v>
          </cell>
        </row>
        <row r="1915">
          <cell r="A1915" t="str">
            <v>PRIVSP2003</v>
          </cell>
          <cell r="B1915">
            <v>21947</v>
          </cell>
          <cell r="C1915">
            <v>0</v>
          </cell>
        </row>
        <row r="1916">
          <cell r="A1916" t="str">
            <v>PRIVSP2004</v>
          </cell>
          <cell r="B1916">
            <v>14702</v>
          </cell>
          <cell r="C1916">
            <v>0</v>
          </cell>
        </row>
        <row r="1917">
          <cell r="A1917" t="str">
            <v>PRIVSP2005</v>
          </cell>
          <cell r="B1917" t="str">
            <v>4.30*</v>
          </cell>
          <cell r="C1917">
            <v>1</v>
          </cell>
        </row>
        <row r="1918">
          <cell r="A1918" t="str">
            <v>PRIVSP2006</v>
          </cell>
          <cell r="B1918" t="str">
            <v>4.00*</v>
          </cell>
          <cell r="C1918">
            <v>1</v>
          </cell>
        </row>
        <row r="1919">
          <cell r="A1919" t="str">
            <v>PRIVSP2007</v>
          </cell>
          <cell r="B1919" t="str">
            <v>3.90*</v>
          </cell>
          <cell r="C1919">
            <v>1</v>
          </cell>
        </row>
        <row r="1920">
          <cell r="A1920" t="str">
            <v>PRIVSP2008</v>
          </cell>
          <cell r="B1920" t="str">
            <v>3.40*</v>
          </cell>
          <cell r="C1920">
            <v>1</v>
          </cell>
        </row>
        <row r="1921">
          <cell r="A1921" t="str">
            <v>PRIVUK1996</v>
          </cell>
          <cell r="B1921">
            <v>25628</v>
          </cell>
          <cell r="C1921">
            <v>0</v>
          </cell>
        </row>
        <row r="1922">
          <cell r="A1922" t="str">
            <v>PRIVUK1997</v>
          </cell>
          <cell r="B1922" t="str">
            <v>4.00</v>
          </cell>
          <cell r="C1922">
            <v>0</v>
          </cell>
        </row>
        <row r="1923">
          <cell r="A1923" t="str">
            <v>PRIVUK1998</v>
          </cell>
          <cell r="B1923">
            <v>25600</v>
          </cell>
          <cell r="C1923">
            <v>0</v>
          </cell>
        </row>
        <row r="1924">
          <cell r="A1924" t="str">
            <v>PRIVUK1999</v>
          </cell>
          <cell r="B1924" t="str">
            <v>1.10*</v>
          </cell>
          <cell r="C1924">
            <v>1</v>
          </cell>
        </row>
        <row r="1925">
          <cell r="A1925" t="str">
            <v>PRIVUK2000</v>
          </cell>
          <cell r="B1925" t="str">
            <v>1.40*</v>
          </cell>
          <cell r="C1925">
            <v>1</v>
          </cell>
        </row>
        <row r="1926">
          <cell r="A1926" t="str">
            <v>PRIVUK2001</v>
          </cell>
          <cell r="B1926" t="str">
            <v>2.60*</v>
          </cell>
          <cell r="C1926">
            <v>1</v>
          </cell>
        </row>
        <row r="1927">
          <cell r="A1927" t="str">
            <v>PRIVUS1996</v>
          </cell>
          <cell r="B1927">
            <v>43891</v>
          </cell>
          <cell r="C1927">
            <v>0</v>
          </cell>
        </row>
        <row r="1928">
          <cell r="A1928" t="str">
            <v>PRIVUS1997</v>
          </cell>
          <cell r="B1928">
            <v>29281</v>
          </cell>
          <cell r="C1928">
            <v>0</v>
          </cell>
        </row>
        <row r="1929">
          <cell r="A1929" t="str">
            <v>PRIVUS1998</v>
          </cell>
          <cell r="B1929" t="str">
            <v>5.00</v>
          </cell>
          <cell r="C1929">
            <v>0</v>
          </cell>
        </row>
        <row r="1930">
          <cell r="A1930" t="str">
            <v>PRIVUS1999</v>
          </cell>
          <cell r="B1930">
            <v>38995</v>
          </cell>
          <cell r="C1930">
            <v>0</v>
          </cell>
        </row>
        <row r="1931">
          <cell r="A1931" t="str">
            <v>PRIVUS2000</v>
          </cell>
          <cell r="B1931">
            <v>25659</v>
          </cell>
          <cell r="C1931">
            <v>0</v>
          </cell>
        </row>
        <row r="1932">
          <cell r="A1932" t="str">
            <v>PRIVUS2001</v>
          </cell>
          <cell r="B1932">
            <v>18295</v>
          </cell>
          <cell r="C1932">
            <v>0</v>
          </cell>
        </row>
        <row r="1933">
          <cell r="A1933" t="str">
            <v>PRIVUS2002</v>
          </cell>
          <cell r="B1933">
            <v>25600</v>
          </cell>
          <cell r="C1933">
            <v>0</v>
          </cell>
        </row>
        <row r="1934">
          <cell r="A1934" t="str">
            <v>PRIVUS2003</v>
          </cell>
          <cell r="B1934">
            <v>29252</v>
          </cell>
          <cell r="C1934">
            <v>0</v>
          </cell>
        </row>
        <row r="1935">
          <cell r="A1935" t="str">
            <v>PRIVUS2004</v>
          </cell>
          <cell r="B1935">
            <v>32933</v>
          </cell>
          <cell r="C1935">
            <v>0</v>
          </cell>
        </row>
        <row r="1936">
          <cell r="A1936" t="str">
            <v>PRIVUS2005</v>
          </cell>
          <cell r="B1936">
            <v>18323</v>
          </cell>
          <cell r="C1936">
            <v>0</v>
          </cell>
        </row>
        <row r="1937">
          <cell r="A1937" t="str">
            <v>PRIVUS2006</v>
          </cell>
          <cell r="B1937" t="str">
            <v>3.10*</v>
          </cell>
          <cell r="C1937">
            <v>1</v>
          </cell>
        </row>
        <row r="1938">
          <cell r="A1938" t="str">
            <v>PRIVUS2007</v>
          </cell>
          <cell r="B1938" t="str">
            <v>2.40*</v>
          </cell>
          <cell r="C1938">
            <v>1</v>
          </cell>
        </row>
        <row r="1939">
          <cell r="A1939" t="str">
            <v>PRIVUS2008</v>
          </cell>
          <cell r="B1939" t="str">
            <v>2.50*</v>
          </cell>
          <cell r="C1939">
            <v>1</v>
          </cell>
        </row>
        <row r="1940">
          <cell r="A1940" t="str">
            <v>PUBLDE1996</v>
          </cell>
          <cell r="B1940">
            <v>32874</v>
          </cell>
          <cell r="C1940">
            <v>0</v>
          </cell>
        </row>
        <row r="1941">
          <cell r="A1941" t="str">
            <v>PUBLDE1997</v>
          </cell>
          <cell r="B1941" t="str">
            <v>0.40</v>
          </cell>
          <cell r="C1941">
            <v>0</v>
          </cell>
        </row>
        <row r="1942">
          <cell r="A1942" t="str">
            <v>PUBLDE1998</v>
          </cell>
          <cell r="B1942">
            <v>29221</v>
          </cell>
          <cell r="C1942">
            <v>0</v>
          </cell>
        </row>
        <row r="1943">
          <cell r="A1943" t="str">
            <v>PUBLDE1999</v>
          </cell>
          <cell r="B1943">
            <v>43831</v>
          </cell>
          <cell r="C1943">
            <v>0</v>
          </cell>
        </row>
        <row r="1944">
          <cell r="A1944" t="str">
            <v>PUBLDE2000</v>
          </cell>
          <cell r="B1944">
            <v>14611</v>
          </cell>
          <cell r="C1944">
            <v>0</v>
          </cell>
        </row>
        <row r="1945">
          <cell r="A1945" t="str">
            <v>PUBLDE2001</v>
          </cell>
          <cell r="B1945" t="str">
            <v>0.50</v>
          </cell>
          <cell r="C1945">
            <v>0</v>
          </cell>
        </row>
        <row r="1946">
          <cell r="A1946" t="str">
            <v>PUBLDE2002</v>
          </cell>
          <cell r="B1946">
            <v>14611</v>
          </cell>
          <cell r="C1946">
            <v>0</v>
          </cell>
        </row>
        <row r="1947">
          <cell r="A1947" t="str">
            <v>PUBLDE2003</v>
          </cell>
          <cell r="B1947" t="str">
            <v>0.10</v>
          </cell>
          <cell r="C1947">
            <v>0</v>
          </cell>
        </row>
        <row r="1948">
          <cell r="A1948" t="str">
            <v>PUBLDE2004</v>
          </cell>
          <cell r="B1948" t="str">
            <v>-1.60</v>
          </cell>
          <cell r="C1948">
            <v>0</v>
          </cell>
        </row>
        <row r="1949">
          <cell r="A1949" t="str">
            <v>PUBLDE2005</v>
          </cell>
          <cell r="B1949" t="str">
            <v>0.10*</v>
          </cell>
          <cell r="C1949">
            <v>1</v>
          </cell>
        </row>
        <row r="1950">
          <cell r="A1950" t="str">
            <v>PUBLDE2006</v>
          </cell>
          <cell r="B1950" t="str">
            <v>2.40*</v>
          </cell>
          <cell r="C1950">
            <v>1</v>
          </cell>
        </row>
        <row r="1951">
          <cell r="A1951" t="str">
            <v>PUBLDE2007</v>
          </cell>
          <cell r="B1951" t="str">
            <v>2.00*</v>
          </cell>
          <cell r="C1951">
            <v>1</v>
          </cell>
        </row>
        <row r="1952">
          <cell r="A1952" t="str">
            <v>PUBLDE2008</v>
          </cell>
          <cell r="B1952" t="str">
            <v>2.00*</v>
          </cell>
          <cell r="C1952">
            <v>1</v>
          </cell>
        </row>
        <row r="1953">
          <cell r="A1953" t="str">
            <v>PUBLDK1996</v>
          </cell>
          <cell r="B1953">
            <v>14671</v>
          </cell>
          <cell r="C1953">
            <v>0</v>
          </cell>
        </row>
        <row r="1954">
          <cell r="A1954" t="str">
            <v>PUBLDK1997</v>
          </cell>
          <cell r="B1954" t="str">
            <v>0.80</v>
          </cell>
          <cell r="C1954">
            <v>0</v>
          </cell>
        </row>
        <row r="1955">
          <cell r="A1955" t="str">
            <v>PUBLDK1998</v>
          </cell>
          <cell r="B1955">
            <v>38993</v>
          </cell>
          <cell r="C1955">
            <v>0</v>
          </cell>
        </row>
        <row r="1956">
          <cell r="A1956" t="str">
            <v>PUBLDK1999</v>
          </cell>
          <cell r="B1956">
            <v>38992</v>
          </cell>
          <cell r="C1956">
            <v>0</v>
          </cell>
        </row>
        <row r="1957">
          <cell r="A1957" t="str">
            <v>PUBLDK2000</v>
          </cell>
          <cell r="B1957">
            <v>18264</v>
          </cell>
          <cell r="C1957">
            <v>0</v>
          </cell>
        </row>
        <row r="1958">
          <cell r="A1958" t="str">
            <v>PUBLDK2001</v>
          </cell>
          <cell r="B1958">
            <v>43862</v>
          </cell>
          <cell r="C1958">
            <v>0</v>
          </cell>
        </row>
        <row r="1959">
          <cell r="A1959" t="str">
            <v>PUBLDK2002</v>
          </cell>
          <cell r="B1959">
            <v>10990</v>
          </cell>
          <cell r="C1959">
            <v>0</v>
          </cell>
        </row>
        <row r="1960">
          <cell r="A1960" t="str">
            <v>PUBLDK2003</v>
          </cell>
          <cell r="B1960" t="str">
            <v>0.20</v>
          </cell>
          <cell r="C1960">
            <v>0</v>
          </cell>
        </row>
        <row r="1961">
          <cell r="A1961" t="str">
            <v>PUBLDK2004</v>
          </cell>
          <cell r="B1961">
            <v>25569</v>
          </cell>
          <cell r="C1961">
            <v>0</v>
          </cell>
        </row>
        <row r="1962">
          <cell r="A1962" t="str">
            <v>PUBLDK2005</v>
          </cell>
          <cell r="B1962">
            <v>43831</v>
          </cell>
          <cell r="C1962">
            <v>0</v>
          </cell>
        </row>
        <row r="1963">
          <cell r="A1963" t="str">
            <v>PUBLDK2006</v>
          </cell>
          <cell r="B1963" t="str">
            <v>0.80*</v>
          </cell>
          <cell r="C1963">
            <v>1</v>
          </cell>
        </row>
        <row r="1964">
          <cell r="A1964" t="str">
            <v>PUBLDK2007</v>
          </cell>
          <cell r="B1964" t="str">
            <v>1.60*</v>
          </cell>
          <cell r="C1964">
            <v>1</v>
          </cell>
        </row>
        <row r="1965">
          <cell r="A1965" t="str">
            <v>PUBLDK2008</v>
          </cell>
          <cell r="B1965" t="str">
            <v>1.50*</v>
          </cell>
          <cell r="C1965">
            <v>1</v>
          </cell>
        </row>
        <row r="1966">
          <cell r="A1966" t="str">
            <v>PUBLEU111996</v>
          </cell>
          <cell r="B1966">
            <v>25569</v>
          </cell>
          <cell r="C1966">
            <v>0</v>
          </cell>
        </row>
        <row r="1967">
          <cell r="A1967" t="str">
            <v>PUBLEU111997</v>
          </cell>
          <cell r="B1967">
            <v>14611</v>
          </cell>
          <cell r="C1967">
            <v>0</v>
          </cell>
        </row>
        <row r="1968">
          <cell r="A1968" t="str">
            <v>PUBLEU111998</v>
          </cell>
          <cell r="B1968">
            <v>14611</v>
          </cell>
          <cell r="C1968">
            <v>0</v>
          </cell>
        </row>
        <row r="1969">
          <cell r="A1969" t="str">
            <v>PUBLEU111999</v>
          </cell>
          <cell r="B1969">
            <v>29221</v>
          </cell>
          <cell r="C1969">
            <v>0</v>
          </cell>
        </row>
        <row r="1970">
          <cell r="A1970" t="str">
            <v>PUBLEU112000</v>
          </cell>
          <cell r="B1970">
            <v>10990</v>
          </cell>
          <cell r="C1970">
            <v>0</v>
          </cell>
        </row>
        <row r="1971">
          <cell r="A1971" t="str">
            <v>PUBLEU112001</v>
          </cell>
          <cell r="B1971" t="str">
            <v>2.00</v>
          </cell>
          <cell r="C1971">
            <v>0</v>
          </cell>
        </row>
        <row r="1972">
          <cell r="A1972" t="str">
            <v>PUBLEU112002</v>
          </cell>
          <cell r="B1972">
            <v>14642</v>
          </cell>
          <cell r="C1972">
            <v>0</v>
          </cell>
        </row>
        <row r="1973">
          <cell r="A1973" t="str">
            <v>PUBLEU112003</v>
          </cell>
          <cell r="B1973">
            <v>29221</v>
          </cell>
          <cell r="C1973">
            <v>0</v>
          </cell>
        </row>
        <row r="1974">
          <cell r="A1974" t="str">
            <v>PUBLEU112004</v>
          </cell>
          <cell r="B1974">
            <v>38991</v>
          </cell>
          <cell r="C1974">
            <v>0</v>
          </cell>
        </row>
        <row r="1975">
          <cell r="A1975" t="str">
            <v>PUBLEU112005</v>
          </cell>
          <cell r="B1975">
            <v>14611</v>
          </cell>
          <cell r="C1975">
            <v>0</v>
          </cell>
        </row>
        <row r="1976">
          <cell r="A1976" t="str">
            <v>PUBLEU112006</v>
          </cell>
          <cell r="B1976" t="str">
            <v>2.40*</v>
          </cell>
          <cell r="C1976">
            <v>1</v>
          </cell>
        </row>
        <row r="1977">
          <cell r="A1977" t="str">
            <v>PUBLEU112007</v>
          </cell>
          <cell r="B1977" t="str">
            <v>2.00*</v>
          </cell>
          <cell r="C1977">
            <v>1</v>
          </cell>
        </row>
        <row r="1978">
          <cell r="A1978" t="str">
            <v>PUBLEU112008</v>
          </cell>
          <cell r="B1978" t="str">
            <v>2.00*</v>
          </cell>
          <cell r="C1978">
            <v>1</v>
          </cell>
        </row>
        <row r="1979">
          <cell r="A1979" t="str">
            <v>PUBLFI1996</v>
          </cell>
          <cell r="B1979">
            <v>21947</v>
          </cell>
          <cell r="C1979">
            <v>0</v>
          </cell>
        </row>
        <row r="1980">
          <cell r="A1980" t="str">
            <v>PUBLFI1997</v>
          </cell>
          <cell r="B1980">
            <v>29252</v>
          </cell>
          <cell r="C1980">
            <v>0</v>
          </cell>
        </row>
        <row r="1981">
          <cell r="A1981" t="str">
            <v>PUBLFI1998</v>
          </cell>
          <cell r="B1981">
            <v>38992</v>
          </cell>
          <cell r="C1981">
            <v>0</v>
          </cell>
        </row>
        <row r="1982">
          <cell r="A1982" t="str">
            <v>PUBLFI1999</v>
          </cell>
          <cell r="B1982">
            <v>10959</v>
          </cell>
          <cell r="C1982">
            <v>0</v>
          </cell>
        </row>
        <row r="1983">
          <cell r="A1983" t="str">
            <v>PUBLFI2000</v>
          </cell>
          <cell r="B1983" t="str">
            <v>0.30</v>
          </cell>
          <cell r="C1983">
            <v>0</v>
          </cell>
        </row>
        <row r="1984">
          <cell r="A1984" t="str">
            <v>PUBLFI2001</v>
          </cell>
          <cell r="B1984">
            <v>10959</v>
          </cell>
          <cell r="C1984">
            <v>0</v>
          </cell>
        </row>
        <row r="1985">
          <cell r="A1985" t="str">
            <v>PUBLFI2002</v>
          </cell>
          <cell r="B1985">
            <v>21947</v>
          </cell>
          <cell r="C1985">
            <v>0</v>
          </cell>
        </row>
        <row r="1986">
          <cell r="A1986" t="str">
            <v>PUBLFI2003</v>
          </cell>
          <cell r="B1986">
            <v>21916</v>
          </cell>
          <cell r="C1986">
            <v>0</v>
          </cell>
        </row>
        <row r="1987">
          <cell r="A1987" t="str">
            <v>PUBLFI2004</v>
          </cell>
          <cell r="B1987">
            <v>29221</v>
          </cell>
          <cell r="C1987">
            <v>0</v>
          </cell>
        </row>
        <row r="1988">
          <cell r="A1988" t="str">
            <v>PUBLFI2005</v>
          </cell>
          <cell r="B1988">
            <v>18264</v>
          </cell>
          <cell r="C1988">
            <v>0</v>
          </cell>
        </row>
        <row r="1989">
          <cell r="A1989" t="str">
            <v>PUBLFI2006</v>
          </cell>
          <cell r="B1989" t="str">
            <v>0.20*</v>
          </cell>
          <cell r="C1989">
            <v>1</v>
          </cell>
        </row>
        <row r="1990">
          <cell r="A1990" t="str">
            <v>PUBLFI2007</v>
          </cell>
          <cell r="B1990" t="str">
            <v>1.10*</v>
          </cell>
          <cell r="C1990">
            <v>1</v>
          </cell>
        </row>
        <row r="1991">
          <cell r="A1991" t="str">
            <v>PUBLFI2008</v>
          </cell>
          <cell r="B1991" t="str">
            <v>1.50*</v>
          </cell>
          <cell r="C1991">
            <v>1</v>
          </cell>
        </row>
        <row r="1992">
          <cell r="A1992" t="str">
            <v>PUBLFR1996</v>
          </cell>
          <cell r="B1992">
            <v>43862</v>
          </cell>
          <cell r="C1992">
            <v>0</v>
          </cell>
        </row>
        <row r="1993">
          <cell r="A1993" t="str">
            <v>PUBLFR1997</v>
          </cell>
          <cell r="B1993">
            <v>38992</v>
          </cell>
          <cell r="C1993">
            <v>0</v>
          </cell>
        </row>
        <row r="1994">
          <cell r="A1994" t="str">
            <v>PUBLFR1998</v>
          </cell>
          <cell r="B1994" t="str">
            <v>-0.20</v>
          </cell>
          <cell r="C1994">
            <v>0</v>
          </cell>
        </row>
        <row r="1995">
          <cell r="A1995" t="str">
            <v>PUBLFR1999</v>
          </cell>
          <cell r="B1995">
            <v>32874</v>
          </cell>
          <cell r="C1995">
            <v>0</v>
          </cell>
        </row>
        <row r="1996">
          <cell r="A1996" t="str">
            <v>PUBLFR2000</v>
          </cell>
          <cell r="B1996">
            <v>43862</v>
          </cell>
          <cell r="C1996">
            <v>0</v>
          </cell>
        </row>
        <row r="1997">
          <cell r="A1997" t="str">
            <v>PUBLFR2001</v>
          </cell>
          <cell r="B1997">
            <v>32874</v>
          </cell>
          <cell r="C1997">
            <v>0</v>
          </cell>
        </row>
        <row r="1998">
          <cell r="A1998" t="str">
            <v>PUBLFR2002</v>
          </cell>
          <cell r="B1998">
            <v>32905</v>
          </cell>
          <cell r="C1998">
            <v>0</v>
          </cell>
        </row>
        <row r="1999">
          <cell r="A1999" t="str">
            <v>PUBLFR2003</v>
          </cell>
          <cell r="B1999">
            <v>38992</v>
          </cell>
          <cell r="C1999">
            <v>0</v>
          </cell>
        </row>
        <row r="2000">
          <cell r="A2000" t="str">
            <v>PUBLFR2004</v>
          </cell>
          <cell r="B2000">
            <v>25600</v>
          </cell>
          <cell r="C2000">
            <v>0</v>
          </cell>
        </row>
        <row r="2001">
          <cell r="A2001" t="str">
            <v>PUBLFR2005</v>
          </cell>
          <cell r="B2001" t="str">
            <v>1.50*</v>
          </cell>
          <cell r="C2001">
            <v>1</v>
          </cell>
        </row>
        <row r="2002">
          <cell r="A2002" t="str">
            <v>PUBLFR2006</v>
          </cell>
          <cell r="B2002" t="str">
            <v>2.20*</v>
          </cell>
          <cell r="C2002">
            <v>1</v>
          </cell>
        </row>
        <row r="2003">
          <cell r="A2003" t="str">
            <v>PUBLFR2007</v>
          </cell>
          <cell r="B2003" t="str">
            <v>2.00*</v>
          </cell>
          <cell r="C2003">
            <v>1</v>
          </cell>
        </row>
        <row r="2004">
          <cell r="A2004" t="str">
            <v>PUBLFR2008</v>
          </cell>
          <cell r="B2004" t="str">
            <v>2.00*</v>
          </cell>
          <cell r="C2004">
            <v>1</v>
          </cell>
        </row>
        <row r="2005">
          <cell r="A2005" t="str">
            <v>PUBLIT1996</v>
          </cell>
          <cell r="B2005">
            <v>38991</v>
          </cell>
          <cell r="C2005">
            <v>0</v>
          </cell>
        </row>
        <row r="2006">
          <cell r="A2006" t="str">
            <v>PUBLIT1997</v>
          </cell>
          <cell r="B2006" t="str">
            <v>0.30</v>
          </cell>
          <cell r="C2006">
            <v>0</v>
          </cell>
        </row>
        <row r="2007">
          <cell r="A2007" t="str">
            <v>PUBLIT1998</v>
          </cell>
          <cell r="B2007" t="str">
            <v>0.30</v>
          </cell>
          <cell r="C2007">
            <v>0</v>
          </cell>
        </row>
        <row r="2008">
          <cell r="A2008" t="str">
            <v>PUBLIT1999</v>
          </cell>
          <cell r="B2008">
            <v>14611</v>
          </cell>
          <cell r="C2008">
            <v>0</v>
          </cell>
        </row>
        <row r="2009">
          <cell r="A2009" t="str">
            <v>PUBLIT2000</v>
          </cell>
          <cell r="B2009">
            <v>25569</v>
          </cell>
          <cell r="C2009">
            <v>0</v>
          </cell>
        </row>
        <row r="2010">
          <cell r="A2010" t="str">
            <v>PUBLIT2001</v>
          </cell>
          <cell r="B2010">
            <v>29281</v>
          </cell>
          <cell r="C2010">
            <v>0</v>
          </cell>
        </row>
        <row r="2011">
          <cell r="A2011" t="str">
            <v>PUBLIT2002</v>
          </cell>
          <cell r="B2011">
            <v>32874</v>
          </cell>
          <cell r="C2011">
            <v>0</v>
          </cell>
        </row>
        <row r="2012">
          <cell r="A2012" t="str">
            <v>PUBLIT2003</v>
          </cell>
          <cell r="B2012">
            <v>10990</v>
          </cell>
          <cell r="C2012">
            <v>0</v>
          </cell>
        </row>
        <row r="2013">
          <cell r="A2013" t="str">
            <v>PUBLIT2004</v>
          </cell>
          <cell r="B2013" t="str">
            <v>0.70</v>
          </cell>
          <cell r="C2013">
            <v>0</v>
          </cell>
        </row>
        <row r="2014">
          <cell r="A2014" t="str">
            <v>PUBLIT2005</v>
          </cell>
          <cell r="B2014" t="str">
            <v>0.90*</v>
          </cell>
          <cell r="C2014">
            <v>1</v>
          </cell>
        </row>
        <row r="2015">
          <cell r="A2015" t="str">
            <v>PUBLIT2006</v>
          </cell>
          <cell r="B2015" t="str">
            <v>1.30*</v>
          </cell>
          <cell r="C2015">
            <v>1</v>
          </cell>
        </row>
        <row r="2016">
          <cell r="A2016" t="str">
            <v>PUBLIT2007</v>
          </cell>
          <cell r="B2016" t="str">
            <v>1.50*</v>
          </cell>
          <cell r="C2016">
            <v>1</v>
          </cell>
        </row>
        <row r="2017">
          <cell r="A2017" t="str">
            <v>PUBLIT2008</v>
          </cell>
          <cell r="B2017" t="str">
            <v>1.50*</v>
          </cell>
          <cell r="C2017">
            <v>1</v>
          </cell>
        </row>
        <row r="2018">
          <cell r="A2018" t="str">
            <v>PUBLJP1996</v>
          </cell>
          <cell r="B2018">
            <v>32905</v>
          </cell>
          <cell r="C2018">
            <v>0</v>
          </cell>
        </row>
        <row r="2019">
          <cell r="A2019" t="str">
            <v>PUBLJP1997</v>
          </cell>
          <cell r="B2019" t="str">
            <v>1.00</v>
          </cell>
          <cell r="C2019">
            <v>0</v>
          </cell>
        </row>
        <row r="2020">
          <cell r="A2020" t="str">
            <v>PUBLJP1998</v>
          </cell>
          <cell r="B2020">
            <v>43862</v>
          </cell>
          <cell r="C2020">
            <v>0</v>
          </cell>
        </row>
        <row r="2021">
          <cell r="A2021" t="str">
            <v>PUBLJP1999</v>
          </cell>
          <cell r="B2021">
            <v>38994</v>
          </cell>
          <cell r="C2021">
            <v>0</v>
          </cell>
        </row>
        <row r="2022">
          <cell r="A2022" t="str">
            <v>PUBLJP2000</v>
          </cell>
          <cell r="B2022">
            <v>11049</v>
          </cell>
          <cell r="C2022">
            <v>0</v>
          </cell>
        </row>
        <row r="2023">
          <cell r="A2023" t="str">
            <v>PUBLJP2001</v>
          </cell>
          <cell r="B2023" t="str">
            <v>3.00</v>
          </cell>
          <cell r="C2023">
            <v>0</v>
          </cell>
        </row>
        <row r="2024">
          <cell r="A2024" t="str">
            <v>PUBLJP2002</v>
          </cell>
          <cell r="B2024">
            <v>14642</v>
          </cell>
          <cell r="C2024">
            <v>0</v>
          </cell>
        </row>
        <row r="2025">
          <cell r="A2025" t="str">
            <v>PUBLJP2003</v>
          </cell>
          <cell r="B2025">
            <v>10990</v>
          </cell>
          <cell r="C2025">
            <v>0</v>
          </cell>
        </row>
        <row r="2026">
          <cell r="A2026" t="str">
            <v>PUBLJP2004</v>
          </cell>
          <cell r="B2026" t="str">
            <v>2.00</v>
          </cell>
          <cell r="C2026">
            <v>0</v>
          </cell>
        </row>
        <row r="2027">
          <cell r="A2027" t="str">
            <v>PUBLJP2005</v>
          </cell>
          <cell r="B2027">
            <v>25569</v>
          </cell>
          <cell r="C2027">
            <v>0</v>
          </cell>
        </row>
        <row r="2028">
          <cell r="A2028" t="str">
            <v>PUBLJP2006</v>
          </cell>
          <cell r="B2028" t="str">
            <v>0.50*</v>
          </cell>
          <cell r="C2028">
            <v>1</v>
          </cell>
        </row>
        <row r="2029">
          <cell r="A2029" t="str">
            <v>PUBLJP2007</v>
          </cell>
          <cell r="B2029" t="str">
            <v>1.20*</v>
          </cell>
          <cell r="C2029">
            <v>1</v>
          </cell>
        </row>
        <row r="2030">
          <cell r="A2030" t="str">
            <v>PUBLJP2008</v>
          </cell>
          <cell r="B2030" t="str">
            <v>1.20*</v>
          </cell>
          <cell r="C2030">
            <v>1</v>
          </cell>
        </row>
        <row r="2031">
          <cell r="A2031" t="str">
            <v>PUBLNO1996</v>
          </cell>
          <cell r="B2031">
            <v>38993</v>
          </cell>
          <cell r="C2031">
            <v>0</v>
          </cell>
        </row>
        <row r="2032">
          <cell r="A2032" t="str">
            <v>PUBLNO1997</v>
          </cell>
          <cell r="B2032">
            <v>18295</v>
          </cell>
          <cell r="C2032">
            <v>0</v>
          </cell>
        </row>
        <row r="2033">
          <cell r="A2033" t="str">
            <v>PUBLNO1998</v>
          </cell>
          <cell r="B2033">
            <v>11018</v>
          </cell>
          <cell r="C2033">
            <v>0</v>
          </cell>
        </row>
        <row r="2034">
          <cell r="A2034" t="str">
            <v>PUBLNO1999</v>
          </cell>
          <cell r="B2034">
            <v>43891</v>
          </cell>
          <cell r="C2034">
            <v>0</v>
          </cell>
        </row>
        <row r="2035">
          <cell r="A2035" t="str">
            <v>PUBLNO2000</v>
          </cell>
          <cell r="B2035">
            <v>10959</v>
          </cell>
          <cell r="C2035">
            <v>0</v>
          </cell>
        </row>
        <row r="2036">
          <cell r="A2036" t="str">
            <v>PUBLNO2001</v>
          </cell>
          <cell r="B2036">
            <v>29342</v>
          </cell>
          <cell r="C2036">
            <v>0</v>
          </cell>
        </row>
        <row r="2037">
          <cell r="A2037" t="str">
            <v>PUBLNO2002</v>
          </cell>
          <cell r="B2037">
            <v>25628</v>
          </cell>
          <cell r="C2037">
            <v>0</v>
          </cell>
        </row>
        <row r="2038">
          <cell r="A2038" t="str">
            <v>PUBLNO2003</v>
          </cell>
          <cell r="B2038">
            <v>10959</v>
          </cell>
          <cell r="C2038">
            <v>0</v>
          </cell>
        </row>
        <row r="2039">
          <cell r="A2039" t="str">
            <v>PUBLNO2004</v>
          </cell>
          <cell r="B2039">
            <v>43862</v>
          </cell>
          <cell r="C2039">
            <v>0</v>
          </cell>
        </row>
        <row r="2040">
          <cell r="A2040" t="str">
            <v>PUBLNO2005</v>
          </cell>
          <cell r="B2040">
            <v>18264</v>
          </cell>
          <cell r="C2040">
            <v>0</v>
          </cell>
        </row>
        <row r="2041">
          <cell r="A2041" t="str">
            <v>PUBLNO2006</v>
          </cell>
          <cell r="B2041" t="str">
            <v>2.30*</v>
          </cell>
          <cell r="C2041">
            <v>1</v>
          </cell>
        </row>
        <row r="2042">
          <cell r="A2042" t="str">
            <v>PUBLNO2007</v>
          </cell>
          <cell r="B2042" t="str">
            <v>3.30*</v>
          </cell>
          <cell r="C2042">
            <v>1</v>
          </cell>
        </row>
        <row r="2043">
          <cell r="A2043" t="str">
            <v>PUBLNO2008</v>
          </cell>
          <cell r="B2043" t="str">
            <v>3.60*</v>
          </cell>
          <cell r="C2043">
            <v>1</v>
          </cell>
        </row>
        <row r="2044">
          <cell r="A2044" t="str">
            <v>PUBLSE1996</v>
          </cell>
          <cell r="B2044" t="str">
            <v>0.70</v>
          </cell>
          <cell r="C2044">
            <v>0</v>
          </cell>
        </row>
        <row r="2045">
          <cell r="A2045" t="str">
            <v>PUBLSE1997</v>
          </cell>
          <cell r="B2045" t="str">
            <v>-0.90</v>
          </cell>
          <cell r="C2045">
            <v>0</v>
          </cell>
        </row>
        <row r="2046">
          <cell r="A2046" t="str">
            <v>PUBLSE1998</v>
          </cell>
          <cell r="B2046">
            <v>14671</v>
          </cell>
          <cell r="C2046">
            <v>0</v>
          </cell>
        </row>
        <row r="2047">
          <cell r="A2047" t="str">
            <v>PUBLSE1999</v>
          </cell>
          <cell r="B2047">
            <v>25569</v>
          </cell>
          <cell r="C2047">
            <v>0</v>
          </cell>
        </row>
        <row r="2048">
          <cell r="A2048" t="str">
            <v>PUBLSE2000</v>
          </cell>
          <cell r="B2048" t="str">
            <v>-1.20</v>
          </cell>
          <cell r="C2048">
            <v>0</v>
          </cell>
        </row>
        <row r="2049">
          <cell r="A2049" t="str">
            <v>PUBLSE2001</v>
          </cell>
          <cell r="B2049" t="str">
            <v>0.90</v>
          </cell>
          <cell r="C2049">
            <v>0</v>
          </cell>
        </row>
        <row r="2050">
          <cell r="A2050" t="str">
            <v>PUBLSE2002</v>
          </cell>
          <cell r="B2050">
            <v>10990</v>
          </cell>
          <cell r="C2050">
            <v>0</v>
          </cell>
        </row>
        <row r="2051">
          <cell r="A2051" t="str">
            <v>PUBLSE2003</v>
          </cell>
          <cell r="B2051" t="str">
            <v>0.70</v>
          </cell>
          <cell r="C2051">
            <v>0</v>
          </cell>
        </row>
        <row r="2052">
          <cell r="A2052" t="str">
            <v>PUBLSE2004</v>
          </cell>
          <cell r="B2052" t="str">
            <v>0.10</v>
          </cell>
          <cell r="C2052">
            <v>0</v>
          </cell>
        </row>
        <row r="2053">
          <cell r="A2053" t="str">
            <v>PUBLSE2005</v>
          </cell>
          <cell r="B2053" t="str">
            <v>0.70</v>
          </cell>
          <cell r="C2053">
            <v>0</v>
          </cell>
        </row>
        <row r="2054">
          <cell r="A2054" t="str">
            <v>PUBLSE2006</v>
          </cell>
          <cell r="B2054" t="str">
            <v>1.30*</v>
          </cell>
          <cell r="C2054">
            <v>1</v>
          </cell>
        </row>
        <row r="2055">
          <cell r="A2055" t="str">
            <v>PUBLSE2007</v>
          </cell>
          <cell r="B2055" t="str">
            <v>0.90*</v>
          </cell>
          <cell r="C2055">
            <v>1</v>
          </cell>
        </row>
        <row r="2056">
          <cell r="A2056" t="str">
            <v>PUBLSE2008</v>
          </cell>
          <cell r="B2056" t="str">
            <v>1.00*</v>
          </cell>
          <cell r="C2056">
            <v>1</v>
          </cell>
        </row>
        <row r="2057">
          <cell r="A2057" t="str">
            <v>PUBLSP1996</v>
          </cell>
          <cell r="B2057">
            <v>10959</v>
          </cell>
          <cell r="C2057">
            <v>0</v>
          </cell>
        </row>
        <row r="2058">
          <cell r="A2058" t="str">
            <v>PUBLSP1997</v>
          </cell>
          <cell r="B2058">
            <v>32905</v>
          </cell>
          <cell r="C2058">
            <v>0</v>
          </cell>
        </row>
        <row r="2059">
          <cell r="A2059" t="str">
            <v>PUBLSP1998</v>
          </cell>
          <cell r="B2059">
            <v>25628</v>
          </cell>
          <cell r="C2059">
            <v>0</v>
          </cell>
        </row>
        <row r="2060">
          <cell r="A2060" t="str">
            <v>PUBLSP1999</v>
          </cell>
          <cell r="B2060" t="str">
            <v>4.00</v>
          </cell>
          <cell r="C2060">
            <v>0</v>
          </cell>
        </row>
        <row r="2061">
          <cell r="A2061" t="str">
            <v>PUBLSP2000</v>
          </cell>
          <cell r="B2061">
            <v>11079</v>
          </cell>
          <cell r="C2061">
            <v>0</v>
          </cell>
        </row>
        <row r="2062">
          <cell r="A2062" t="str">
            <v>PUBLSP2001</v>
          </cell>
          <cell r="B2062">
            <v>32933</v>
          </cell>
          <cell r="C2062">
            <v>0</v>
          </cell>
        </row>
        <row r="2063">
          <cell r="A2063" t="str">
            <v>PUBLSP2002</v>
          </cell>
          <cell r="B2063">
            <v>18354</v>
          </cell>
          <cell r="C2063">
            <v>0</v>
          </cell>
        </row>
        <row r="2064">
          <cell r="A2064" t="str">
            <v>PUBLSP2003</v>
          </cell>
          <cell r="B2064">
            <v>29312</v>
          </cell>
          <cell r="C2064">
            <v>0</v>
          </cell>
        </row>
        <row r="2065">
          <cell r="A2065" t="str">
            <v>PUBLSP2004</v>
          </cell>
          <cell r="B2065" t="str">
            <v>6.00</v>
          </cell>
          <cell r="C2065">
            <v>0</v>
          </cell>
        </row>
        <row r="2066">
          <cell r="A2066" t="str">
            <v>PUBLSP2005</v>
          </cell>
          <cell r="B2066" t="str">
            <v>5.00*</v>
          </cell>
          <cell r="C2066">
            <v>1</v>
          </cell>
        </row>
        <row r="2067">
          <cell r="A2067" t="str">
            <v>PUBLSP2006</v>
          </cell>
          <cell r="B2067" t="str">
            <v>4.10*</v>
          </cell>
          <cell r="C2067">
            <v>1</v>
          </cell>
        </row>
        <row r="2068">
          <cell r="A2068" t="str">
            <v>PUBLSP2007</v>
          </cell>
          <cell r="B2068" t="str">
            <v>4.00*</v>
          </cell>
          <cell r="C2068">
            <v>1</v>
          </cell>
        </row>
        <row r="2069">
          <cell r="A2069" t="str">
            <v>PUBLSP2008</v>
          </cell>
          <cell r="B2069" t="str">
            <v>4.00*</v>
          </cell>
          <cell r="C2069">
            <v>1</v>
          </cell>
        </row>
        <row r="2070">
          <cell r="A2070" t="str">
            <v>PUBLUK1996</v>
          </cell>
          <cell r="B2070">
            <v>25569</v>
          </cell>
          <cell r="C2070">
            <v>0</v>
          </cell>
        </row>
        <row r="2071">
          <cell r="A2071" t="str">
            <v>PUBLUK1997</v>
          </cell>
          <cell r="B2071" t="str">
            <v>0.00</v>
          </cell>
          <cell r="C2071">
            <v>0</v>
          </cell>
        </row>
        <row r="2072">
          <cell r="A2072" t="str">
            <v>PUBLUK1998</v>
          </cell>
          <cell r="B2072">
            <v>21916</v>
          </cell>
          <cell r="C2072">
            <v>0</v>
          </cell>
        </row>
        <row r="2073">
          <cell r="A2073" t="str">
            <v>PUBLUK1999</v>
          </cell>
          <cell r="B2073" t="str">
            <v>1.70*</v>
          </cell>
          <cell r="C2073">
            <v>1</v>
          </cell>
        </row>
        <row r="2074">
          <cell r="A2074" t="str">
            <v>PUBLUK2000</v>
          </cell>
          <cell r="B2074" t="str">
            <v>1.80*</v>
          </cell>
          <cell r="C2074">
            <v>1</v>
          </cell>
        </row>
        <row r="2075">
          <cell r="A2075" t="str">
            <v>PUBLUK2001</v>
          </cell>
          <cell r="B2075" t="str">
            <v>1.20*</v>
          </cell>
          <cell r="C2075">
            <v>1</v>
          </cell>
        </row>
        <row r="2076">
          <cell r="A2076" t="str">
            <v>PUBLUS1996</v>
          </cell>
          <cell r="B2076">
            <v>38991</v>
          </cell>
          <cell r="C2076">
            <v>0</v>
          </cell>
        </row>
        <row r="2077">
          <cell r="A2077" t="str">
            <v>PUBLUS1997</v>
          </cell>
          <cell r="B2077">
            <v>32874</v>
          </cell>
          <cell r="C2077">
            <v>0</v>
          </cell>
        </row>
        <row r="2078">
          <cell r="A2078" t="str">
            <v>PUBLUS1998</v>
          </cell>
          <cell r="B2078">
            <v>32874</v>
          </cell>
          <cell r="C2078">
            <v>0</v>
          </cell>
        </row>
        <row r="2079">
          <cell r="A2079" t="str">
            <v>PUBLUS1999</v>
          </cell>
          <cell r="B2079">
            <v>32933</v>
          </cell>
          <cell r="C2079">
            <v>0</v>
          </cell>
        </row>
        <row r="2080">
          <cell r="A2080" t="str">
            <v>PUBLUS2000</v>
          </cell>
          <cell r="B2080">
            <v>38992</v>
          </cell>
          <cell r="C2080">
            <v>0</v>
          </cell>
        </row>
        <row r="2081">
          <cell r="A2081" t="str">
            <v>PUBLUS2001</v>
          </cell>
          <cell r="B2081">
            <v>14671</v>
          </cell>
          <cell r="C2081">
            <v>0</v>
          </cell>
        </row>
        <row r="2082">
          <cell r="A2082" t="str">
            <v>PUBLUS2002</v>
          </cell>
          <cell r="B2082">
            <v>14702</v>
          </cell>
          <cell r="C2082">
            <v>0</v>
          </cell>
        </row>
        <row r="2083">
          <cell r="A2083" t="str">
            <v>PUBLUS2003</v>
          </cell>
          <cell r="B2083">
            <v>18295</v>
          </cell>
          <cell r="C2083">
            <v>0</v>
          </cell>
        </row>
        <row r="2084">
          <cell r="A2084" t="str">
            <v>PUBLUS2004</v>
          </cell>
          <cell r="B2084">
            <v>32874</v>
          </cell>
          <cell r="C2084">
            <v>0</v>
          </cell>
        </row>
        <row r="2085">
          <cell r="A2085" t="str">
            <v>PUBLUS2005</v>
          </cell>
          <cell r="B2085" t="str">
            <v>0.90</v>
          </cell>
          <cell r="C2085">
            <v>0</v>
          </cell>
        </row>
        <row r="2086">
          <cell r="A2086" t="str">
            <v>PUBLUS2006</v>
          </cell>
          <cell r="B2086" t="str">
            <v>2.10*</v>
          </cell>
          <cell r="C2086">
            <v>1</v>
          </cell>
        </row>
        <row r="2087">
          <cell r="A2087" t="str">
            <v>PUBLUS2007</v>
          </cell>
          <cell r="B2087" t="str">
            <v>1.90*</v>
          </cell>
          <cell r="C2087">
            <v>1</v>
          </cell>
        </row>
        <row r="2088">
          <cell r="A2088" t="str">
            <v>PUBLUS2008</v>
          </cell>
          <cell r="B2088" t="str">
            <v>1.80*</v>
          </cell>
          <cell r="C2088">
            <v>1</v>
          </cell>
        </row>
        <row r="2089">
          <cell r="A2089" t="str">
            <v>SHRTDK1998</v>
          </cell>
          <cell r="B2089">
            <v>21976</v>
          </cell>
          <cell r="C2089">
            <v>0</v>
          </cell>
        </row>
        <row r="2090">
          <cell r="A2090" t="str">
            <v>SHRTDK1999</v>
          </cell>
          <cell r="B2090">
            <v>20149</v>
          </cell>
          <cell r="C2090">
            <v>0</v>
          </cell>
        </row>
        <row r="2091">
          <cell r="A2091" t="str">
            <v>SHRTDK2000</v>
          </cell>
          <cell r="B2091">
            <v>18323</v>
          </cell>
          <cell r="C2091">
            <v>0</v>
          </cell>
        </row>
        <row r="2092">
          <cell r="A2092" t="str">
            <v>SHRTDK2001</v>
          </cell>
          <cell r="B2092">
            <v>18323</v>
          </cell>
          <cell r="C2092">
            <v>0</v>
          </cell>
        </row>
        <row r="2093">
          <cell r="A2093" t="str">
            <v>SHRTDK2002</v>
          </cell>
          <cell r="B2093" t="str">
            <v>3.00*</v>
          </cell>
          <cell r="C2093">
            <v>1</v>
          </cell>
        </row>
        <row r="2094">
          <cell r="A2094" t="str">
            <v>SHRTDK2003</v>
          </cell>
          <cell r="B2094" t="str">
            <v>2.15*</v>
          </cell>
          <cell r="C2094">
            <v>1</v>
          </cell>
        </row>
        <row r="2095">
          <cell r="A2095" t="str">
            <v>SHRTDK2004</v>
          </cell>
          <cell r="B2095" t="str">
            <v>2.15*</v>
          </cell>
          <cell r="C2095">
            <v>1</v>
          </cell>
        </row>
        <row r="2096">
          <cell r="A2096" t="str">
            <v>SHRTDK2005</v>
          </cell>
          <cell r="B2096" t="str">
            <v>2.15*</v>
          </cell>
          <cell r="C2096">
            <v>1</v>
          </cell>
        </row>
        <row r="2097">
          <cell r="A2097" t="str">
            <v>SHRTDK2006</v>
          </cell>
          <cell r="B2097" t="str">
            <v>3.50*</v>
          </cell>
          <cell r="C2097">
            <v>1</v>
          </cell>
        </row>
        <row r="2098">
          <cell r="A2098" t="str">
            <v>SHRTDK2007</v>
          </cell>
          <cell r="B2098" t="str">
            <v>4.25*</v>
          </cell>
          <cell r="C2098">
            <v>1</v>
          </cell>
        </row>
        <row r="2099">
          <cell r="A2099" t="str">
            <v>SHRTDK2008</v>
          </cell>
          <cell r="B2099" t="str">
            <v>4.50*</v>
          </cell>
          <cell r="C2099">
            <v>1</v>
          </cell>
        </row>
        <row r="2100">
          <cell r="A2100" t="str">
            <v>SHRTEU1998</v>
          </cell>
          <cell r="B2100">
            <v>45717</v>
          </cell>
          <cell r="C2100">
            <v>0</v>
          </cell>
        </row>
        <row r="2101">
          <cell r="A2101" t="str">
            <v>SHRTEU1999</v>
          </cell>
          <cell r="B2101">
            <v>45717</v>
          </cell>
          <cell r="C2101">
            <v>0</v>
          </cell>
        </row>
        <row r="2102">
          <cell r="A2102" t="str">
            <v>SHRTEU2000</v>
          </cell>
          <cell r="B2102">
            <v>45717</v>
          </cell>
          <cell r="C2102">
            <v>0</v>
          </cell>
        </row>
        <row r="2103">
          <cell r="A2103" t="str">
            <v>SHRTEU2001</v>
          </cell>
          <cell r="B2103">
            <v>45717</v>
          </cell>
          <cell r="C2103">
            <v>0</v>
          </cell>
        </row>
        <row r="2104">
          <cell r="A2104" t="str">
            <v>SHRTEU2002</v>
          </cell>
          <cell r="B2104" t="str">
            <v>2.75*</v>
          </cell>
          <cell r="C2104">
            <v>1</v>
          </cell>
        </row>
        <row r="2105">
          <cell r="A2105" t="str">
            <v>SHRTEU2003</v>
          </cell>
          <cell r="B2105" t="str">
            <v>2.00*</v>
          </cell>
          <cell r="C2105">
            <v>1</v>
          </cell>
        </row>
        <row r="2106">
          <cell r="A2106" t="str">
            <v>SHRTEU2004</v>
          </cell>
          <cell r="B2106" t="str">
            <v>2.00*</v>
          </cell>
          <cell r="C2106">
            <v>1</v>
          </cell>
        </row>
        <row r="2107">
          <cell r="A2107" t="str">
            <v>SHRTEU2005</v>
          </cell>
          <cell r="B2107" t="str">
            <v>2.00*</v>
          </cell>
          <cell r="C2107">
            <v>1</v>
          </cell>
        </row>
        <row r="2108">
          <cell r="A2108" t="str">
            <v>SHRTEU2006</v>
          </cell>
          <cell r="B2108" t="str">
            <v>3.25*</v>
          </cell>
          <cell r="C2108">
            <v>1</v>
          </cell>
        </row>
        <row r="2109">
          <cell r="A2109" t="str">
            <v>SHRTEU2007</v>
          </cell>
          <cell r="B2109" t="str">
            <v>4.00*</v>
          </cell>
          <cell r="C2109">
            <v>1</v>
          </cell>
        </row>
        <row r="2110">
          <cell r="A2110" t="str">
            <v>SHRTEU2008</v>
          </cell>
          <cell r="B2110" t="str">
            <v>4.50*</v>
          </cell>
          <cell r="C2110">
            <v>1</v>
          </cell>
        </row>
        <row r="2111">
          <cell r="A2111" t="str">
            <v>SHRTFI1998</v>
          </cell>
          <cell r="B2111">
            <v>45717</v>
          </cell>
          <cell r="C2111">
            <v>0</v>
          </cell>
        </row>
        <row r="2112">
          <cell r="A2112" t="str">
            <v>SHRTFI1999</v>
          </cell>
          <cell r="B2112">
            <v>45717</v>
          </cell>
          <cell r="C2112">
            <v>0</v>
          </cell>
        </row>
        <row r="2113">
          <cell r="A2113" t="str">
            <v>SHRTFI2000</v>
          </cell>
          <cell r="B2113">
            <v>45717</v>
          </cell>
          <cell r="C2113">
            <v>0</v>
          </cell>
        </row>
        <row r="2114">
          <cell r="A2114" t="str">
            <v>SHRTFI2001</v>
          </cell>
          <cell r="B2114">
            <v>45717</v>
          </cell>
          <cell r="C2114">
            <v>0</v>
          </cell>
        </row>
        <row r="2115">
          <cell r="A2115" t="str">
            <v>SHRTFI2002</v>
          </cell>
          <cell r="B2115" t="str">
            <v>2.75*</v>
          </cell>
          <cell r="C2115">
            <v>1</v>
          </cell>
        </row>
        <row r="2116">
          <cell r="A2116" t="str">
            <v>SHRTFI2003</v>
          </cell>
          <cell r="B2116" t="str">
            <v>2.00*</v>
          </cell>
          <cell r="C2116">
            <v>1</v>
          </cell>
        </row>
        <row r="2117">
          <cell r="A2117" t="str">
            <v>SHRTFI2004</v>
          </cell>
          <cell r="B2117" t="str">
            <v>2.00*</v>
          </cell>
          <cell r="C2117">
            <v>1</v>
          </cell>
        </row>
        <row r="2118">
          <cell r="A2118" t="str">
            <v>SHRTFI2005</v>
          </cell>
          <cell r="B2118" t="str">
            <v>2.50*</v>
          </cell>
          <cell r="C2118">
            <v>1</v>
          </cell>
        </row>
        <row r="2119">
          <cell r="A2119" t="str">
            <v>SHRTFI2006</v>
          </cell>
          <cell r="B2119" t="str">
            <v>3.25*</v>
          </cell>
          <cell r="C2119">
            <v>1</v>
          </cell>
        </row>
        <row r="2120">
          <cell r="A2120" t="str">
            <v>SHRTFI2007</v>
          </cell>
          <cell r="B2120" t="str">
            <v>4.00*</v>
          </cell>
          <cell r="C2120">
            <v>1</v>
          </cell>
        </row>
        <row r="2121">
          <cell r="A2121" t="str">
            <v>SHRTFI2008</v>
          </cell>
          <cell r="B2121" t="str">
            <v>4.50*</v>
          </cell>
          <cell r="C2121">
            <v>1</v>
          </cell>
        </row>
        <row r="2122">
          <cell r="A2122" t="str">
            <v>SHRTJP1998</v>
          </cell>
          <cell r="B2122" t="str">
            <v>0.10</v>
          </cell>
          <cell r="C2122">
            <v>0</v>
          </cell>
        </row>
        <row r="2123">
          <cell r="A2123" t="str">
            <v>SHRTJP1999</v>
          </cell>
          <cell r="B2123" t="str">
            <v>0.10</v>
          </cell>
          <cell r="C2123">
            <v>0</v>
          </cell>
        </row>
        <row r="2124">
          <cell r="A2124" t="str">
            <v>SHRTJP2000</v>
          </cell>
          <cell r="B2124" t="str">
            <v>0.10</v>
          </cell>
          <cell r="C2124">
            <v>0</v>
          </cell>
        </row>
        <row r="2125">
          <cell r="A2125" t="str">
            <v>SHRTJP2001</v>
          </cell>
          <cell r="B2125" t="str">
            <v>0.35</v>
          </cell>
          <cell r="C2125">
            <v>0</v>
          </cell>
        </row>
        <row r="2126">
          <cell r="A2126" t="str">
            <v>SHRTJP2002</v>
          </cell>
          <cell r="B2126" t="str">
            <v>0.10*</v>
          </cell>
          <cell r="C2126">
            <v>1</v>
          </cell>
        </row>
        <row r="2127">
          <cell r="A2127" t="str">
            <v>SHRTJP2003</v>
          </cell>
          <cell r="B2127" t="str">
            <v>0.10*</v>
          </cell>
          <cell r="C2127">
            <v>1</v>
          </cell>
        </row>
        <row r="2128">
          <cell r="A2128" t="str">
            <v>SHRTJP2004</v>
          </cell>
          <cell r="B2128" t="str">
            <v>0.50*</v>
          </cell>
          <cell r="C2128">
            <v>1</v>
          </cell>
        </row>
        <row r="2129">
          <cell r="A2129" t="str">
            <v>SHRTJP2005</v>
          </cell>
          <cell r="B2129" t="str">
            <v>0.10*</v>
          </cell>
          <cell r="C2129">
            <v>1</v>
          </cell>
        </row>
        <row r="2130">
          <cell r="A2130" t="str">
            <v>SHRTJP2006</v>
          </cell>
          <cell r="B2130" t="str">
            <v>0.35*</v>
          </cell>
          <cell r="C2130">
            <v>1</v>
          </cell>
        </row>
        <row r="2131">
          <cell r="A2131" t="str">
            <v>SHRTJP2007</v>
          </cell>
          <cell r="B2131" t="str">
            <v>0.85*</v>
          </cell>
          <cell r="C2131">
            <v>1</v>
          </cell>
        </row>
        <row r="2132">
          <cell r="A2132" t="str">
            <v>SHRTJP2008</v>
          </cell>
          <cell r="B2132" t="str">
            <v>1.00*</v>
          </cell>
          <cell r="C2132">
            <v>1</v>
          </cell>
        </row>
        <row r="2133">
          <cell r="A2133" t="str">
            <v>SHRTNO1998</v>
          </cell>
          <cell r="B2133" t="str">
            <v>7.00</v>
          </cell>
          <cell r="C2133">
            <v>0</v>
          </cell>
        </row>
        <row r="2134">
          <cell r="A2134" t="str">
            <v>SHRTNO1999</v>
          </cell>
          <cell r="B2134">
            <v>18415</v>
          </cell>
          <cell r="C2134">
            <v>0</v>
          </cell>
        </row>
        <row r="2135">
          <cell r="A2135" t="str">
            <v>SHRTNO2000</v>
          </cell>
          <cell r="B2135" t="str">
            <v>7.00</v>
          </cell>
          <cell r="C2135">
            <v>0</v>
          </cell>
        </row>
        <row r="2136">
          <cell r="A2136" t="str">
            <v>SHRTNO2001</v>
          </cell>
          <cell r="B2136" t="str">
            <v>3.00</v>
          </cell>
          <cell r="C2136">
            <v>0</v>
          </cell>
        </row>
        <row r="2137">
          <cell r="A2137" t="str">
            <v>SHRTNO2002</v>
          </cell>
          <cell r="B2137" t="str">
            <v>7.00*</v>
          </cell>
          <cell r="C2137">
            <v>1</v>
          </cell>
        </row>
        <row r="2138">
          <cell r="A2138" t="str">
            <v>SHRTNO2003</v>
          </cell>
          <cell r="B2138" t="str">
            <v>2.50*</v>
          </cell>
          <cell r="C2138">
            <v>1</v>
          </cell>
        </row>
        <row r="2139">
          <cell r="A2139" t="str">
            <v>SHRTNO2004</v>
          </cell>
          <cell r="B2139" t="str">
            <v>1.75*</v>
          </cell>
          <cell r="C2139">
            <v>1</v>
          </cell>
        </row>
        <row r="2140">
          <cell r="A2140" t="str">
            <v>SHRTNO2005</v>
          </cell>
          <cell r="B2140" t="str">
            <v>3.00*</v>
          </cell>
          <cell r="C2140">
            <v>1</v>
          </cell>
        </row>
        <row r="2141">
          <cell r="A2141" t="str">
            <v>SHRTNO2006</v>
          </cell>
          <cell r="B2141" t="str">
            <v>3.25*</v>
          </cell>
          <cell r="C2141">
            <v>1</v>
          </cell>
        </row>
        <row r="2142">
          <cell r="A2142" t="str">
            <v>SHRTNO2007</v>
          </cell>
          <cell r="B2142" t="str">
            <v>4.75*</v>
          </cell>
          <cell r="C2142">
            <v>1</v>
          </cell>
        </row>
        <row r="2143">
          <cell r="A2143" t="str">
            <v>SHRTNO2008</v>
          </cell>
          <cell r="B2143" t="str">
            <v>4.75*</v>
          </cell>
          <cell r="C2143">
            <v>1</v>
          </cell>
        </row>
        <row r="2144">
          <cell r="A2144" t="str">
            <v>SHRTSE1998</v>
          </cell>
          <cell r="B2144">
            <v>27454</v>
          </cell>
          <cell r="C2144">
            <v>0</v>
          </cell>
        </row>
        <row r="2145">
          <cell r="A2145" t="str">
            <v>SHRTSE1999</v>
          </cell>
          <cell r="B2145" t="str">
            <v>4.00</v>
          </cell>
          <cell r="C2145">
            <v>0</v>
          </cell>
        </row>
        <row r="2146">
          <cell r="A2146" t="str">
            <v>SHRTSE2000</v>
          </cell>
          <cell r="B2146" t="str">
            <v>4.00</v>
          </cell>
          <cell r="C2146">
            <v>0</v>
          </cell>
        </row>
        <row r="2147">
          <cell r="A2147" t="str">
            <v>SHRTSE2001</v>
          </cell>
          <cell r="B2147">
            <v>18295</v>
          </cell>
          <cell r="C2147">
            <v>0</v>
          </cell>
        </row>
        <row r="2148">
          <cell r="A2148" t="str">
            <v>SHRTSE2002</v>
          </cell>
          <cell r="B2148" t="str">
            <v>3.75*</v>
          </cell>
          <cell r="C2148">
            <v>1</v>
          </cell>
        </row>
        <row r="2149">
          <cell r="A2149" t="str">
            <v>SHRTSE2003</v>
          </cell>
          <cell r="B2149" t="str">
            <v>2.75*</v>
          </cell>
          <cell r="C2149">
            <v>1</v>
          </cell>
        </row>
        <row r="2150">
          <cell r="A2150" t="str">
            <v>SHRTSE2004</v>
          </cell>
          <cell r="B2150" t="str">
            <v>2.00*</v>
          </cell>
          <cell r="C2150">
            <v>1</v>
          </cell>
        </row>
        <row r="2151">
          <cell r="A2151" t="str">
            <v>SHRTSE2005</v>
          </cell>
          <cell r="B2151" t="str">
            <v>1.50*</v>
          </cell>
          <cell r="C2151">
            <v>1</v>
          </cell>
        </row>
        <row r="2152">
          <cell r="A2152" t="str">
            <v>SHRTSE2006</v>
          </cell>
          <cell r="B2152" t="str">
            <v>3.00*</v>
          </cell>
          <cell r="C2152">
            <v>1</v>
          </cell>
        </row>
        <row r="2153">
          <cell r="A2153" t="str">
            <v>SHRTSE2007</v>
          </cell>
          <cell r="B2153" t="str">
            <v>4.25*</v>
          </cell>
          <cell r="C2153">
            <v>1</v>
          </cell>
        </row>
        <row r="2154">
          <cell r="A2154" t="str">
            <v>SHRTSE2008</v>
          </cell>
          <cell r="B2154" t="str">
            <v>5.00*</v>
          </cell>
          <cell r="C2154">
            <v>1</v>
          </cell>
        </row>
        <row r="2155">
          <cell r="A2155" t="str">
            <v>SHRTUS1998</v>
          </cell>
          <cell r="B2155" t="str">
            <v>2.00</v>
          </cell>
          <cell r="C2155">
            <v>0</v>
          </cell>
        </row>
        <row r="2156">
          <cell r="A2156" t="str">
            <v>SHRTUS1999</v>
          </cell>
          <cell r="B2156">
            <v>27395</v>
          </cell>
          <cell r="C2156">
            <v>0</v>
          </cell>
        </row>
        <row r="2157">
          <cell r="A2157" t="str">
            <v>SHRTUS2000</v>
          </cell>
          <cell r="B2157">
            <v>45658</v>
          </cell>
          <cell r="C2157">
            <v>0</v>
          </cell>
        </row>
        <row r="2158">
          <cell r="A2158" t="str">
            <v>SHRTUS2001</v>
          </cell>
          <cell r="B2158">
            <v>45778</v>
          </cell>
          <cell r="C2158">
            <v>0</v>
          </cell>
        </row>
        <row r="2159">
          <cell r="A2159" t="str">
            <v>SHRTUS2002</v>
          </cell>
          <cell r="B2159" t="str">
            <v>30.00*</v>
          </cell>
          <cell r="C2159">
            <v>1</v>
          </cell>
        </row>
        <row r="2160">
          <cell r="A2160" t="str">
            <v>SHRTUS2003</v>
          </cell>
          <cell r="B2160" t="str">
            <v>1.00*</v>
          </cell>
          <cell r="C2160">
            <v>1</v>
          </cell>
        </row>
        <row r="2161">
          <cell r="A2161" t="str">
            <v>SHRTUS2004</v>
          </cell>
          <cell r="B2161" t="str">
            <v>2.25*</v>
          </cell>
          <cell r="C2161">
            <v>1</v>
          </cell>
        </row>
        <row r="2162">
          <cell r="A2162" t="str">
            <v>SHRTUS2005</v>
          </cell>
          <cell r="B2162" t="str">
            <v>4.00*</v>
          </cell>
          <cell r="C2162">
            <v>1</v>
          </cell>
        </row>
        <row r="2163">
          <cell r="A2163" t="str">
            <v>SHRTUS2006</v>
          </cell>
          <cell r="B2163" t="str">
            <v>5.25*</v>
          </cell>
          <cell r="C2163">
            <v>1</v>
          </cell>
        </row>
        <row r="2164">
          <cell r="A2164" t="str">
            <v>SHRTUS2007</v>
          </cell>
          <cell r="B2164" t="str">
            <v>4.50*</v>
          </cell>
          <cell r="C2164">
            <v>1</v>
          </cell>
        </row>
        <row r="2165">
          <cell r="A2165" t="str">
            <v>SHRTUS2008</v>
          </cell>
          <cell r="B2165" t="str">
            <v>4.50*</v>
          </cell>
          <cell r="C2165">
            <v>1</v>
          </cell>
        </row>
        <row r="2166">
          <cell r="A2166" t="str">
            <v>UEMPDE1996</v>
          </cell>
          <cell r="B2166">
            <v>14885</v>
          </cell>
          <cell r="C2166">
            <v>0</v>
          </cell>
        </row>
        <row r="2167">
          <cell r="A2167" t="str">
            <v>UEMPDE1997</v>
          </cell>
          <cell r="B2167">
            <v>18568</v>
          </cell>
          <cell r="C2167">
            <v>0</v>
          </cell>
        </row>
        <row r="2168">
          <cell r="A2168" t="str">
            <v>UEMPDE1998</v>
          </cell>
          <cell r="B2168">
            <v>39001</v>
          </cell>
          <cell r="C2168">
            <v>0</v>
          </cell>
        </row>
        <row r="2169">
          <cell r="A2169" t="str">
            <v>UEMPDE1999</v>
          </cell>
          <cell r="B2169">
            <v>18537</v>
          </cell>
          <cell r="C2169">
            <v>0</v>
          </cell>
        </row>
        <row r="2170">
          <cell r="A2170" t="str">
            <v>UEMPDE2000</v>
          </cell>
          <cell r="B2170">
            <v>22160</v>
          </cell>
          <cell r="C2170">
            <v>0</v>
          </cell>
        </row>
        <row r="2171">
          <cell r="A2171" t="str">
            <v>UEMPDE2001</v>
          </cell>
          <cell r="B2171">
            <v>14855</v>
          </cell>
          <cell r="C2171">
            <v>0</v>
          </cell>
        </row>
        <row r="2172">
          <cell r="A2172" t="str">
            <v>UEMPDE2002</v>
          </cell>
          <cell r="B2172">
            <v>29465</v>
          </cell>
          <cell r="C2172">
            <v>0</v>
          </cell>
        </row>
        <row r="2173">
          <cell r="A2173" t="str">
            <v>UEMPDE2003</v>
          </cell>
          <cell r="B2173">
            <v>18537</v>
          </cell>
          <cell r="C2173">
            <v>0</v>
          </cell>
        </row>
        <row r="2174">
          <cell r="A2174" t="str">
            <v>UEMPDE2004</v>
          </cell>
          <cell r="B2174">
            <v>22190</v>
          </cell>
          <cell r="C2174">
            <v>0</v>
          </cell>
        </row>
        <row r="2175">
          <cell r="A2175" t="str">
            <v>UEMPDE2005</v>
          </cell>
          <cell r="B2175" t="str">
            <v>11.80*</v>
          </cell>
          <cell r="C2175">
            <v>1</v>
          </cell>
        </row>
        <row r="2176">
          <cell r="A2176" t="str">
            <v>UEMPDE2006</v>
          </cell>
          <cell r="B2176" t="str">
            <v>11.10*</v>
          </cell>
          <cell r="C2176">
            <v>1</v>
          </cell>
        </row>
        <row r="2177">
          <cell r="A2177" t="str">
            <v>UEMPDE2007</v>
          </cell>
          <cell r="B2177" t="str">
            <v>10.00*</v>
          </cell>
          <cell r="C2177">
            <v>1</v>
          </cell>
        </row>
        <row r="2178">
          <cell r="A2178" t="str">
            <v>UEMPDE2008</v>
          </cell>
          <cell r="B2178" t="str">
            <v>9.00*</v>
          </cell>
          <cell r="C2178">
            <v>1</v>
          </cell>
        </row>
        <row r="2179">
          <cell r="A2179" t="str">
            <v>UEMPDK1996</v>
          </cell>
          <cell r="B2179">
            <v>29434</v>
          </cell>
          <cell r="C2179">
            <v>0</v>
          </cell>
        </row>
        <row r="2180">
          <cell r="A2180" t="str">
            <v>UEMPDK1997</v>
          </cell>
          <cell r="B2180">
            <v>33055</v>
          </cell>
          <cell r="C2180">
            <v>0</v>
          </cell>
        </row>
        <row r="2181">
          <cell r="A2181" t="str">
            <v>UEMPDK1998</v>
          </cell>
          <cell r="B2181">
            <v>22068</v>
          </cell>
          <cell r="C2181">
            <v>0</v>
          </cell>
        </row>
        <row r="2182">
          <cell r="A2182" t="str">
            <v>UEMPDK1999</v>
          </cell>
          <cell r="B2182">
            <v>25689</v>
          </cell>
          <cell r="C2182">
            <v>0</v>
          </cell>
        </row>
        <row r="2183">
          <cell r="A2183" t="str">
            <v>UEMPDK2000</v>
          </cell>
          <cell r="B2183">
            <v>14732</v>
          </cell>
          <cell r="C2183">
            <v>0</v>
          </cell>
        </row>
        <row r="2184">
          <cell r="A2184" t="str">
            <v>UEMPDK2001</v>
          </cell>
          <cell r="B2184">
            <v>43952</v>
          </cell>
          <cell r="C2184">
            <v>0</v>
          </cell>
        </row>
        <row r="2185">
          <cell r="A2185" t="str">
            <v>UEMPDK2002</v>
          </cell>
          <cell r="B2185">
            <v>43952</v>
          </cell>
          <cell r="C2185">
            <v>0</v>
          </cell>
        </row>
        <row r="2186">
          <cell r="A2186" t="str">
            <v>UEMPDK2003</v>
          </cell>
          <cell r="B2186">
            <v>43983</v>
          </cell>
          <cell r="C2186">
            <v>0</v>
          </cell>
        </row>
        <row r="2187">
          <cell r="A2187" t="str">
            <v>UEMPDK2004</v>
          </cell>
          <cell r="B2187">
            <v>14763</v>
          </cell>
          <cell r="C2187">
            <v>0</v>
          </cell>
        </row>
        <row r="2188">
          <cell r="A2188" t="str">
            <v>UEMPDK2005</v>
          </cell>
          <cell r="B2188">
            <v>25689</v>
          </cell>
          <cell r="C2188">
            <v>0</v>
          </cell>
        </row>
        <row r="2189">
          <cell r="A2189" t="str">
            <v>UEMPDK2006</v>
          </cell>
          <cell r="B2189" t="str">
            <v>4.60*</v>
          </cell>
          <cell r="C2189">
            <v>1</v>
          </cell>
        </row>
        <row r="2190">
          <cell r="A2190" t="str">
            <v>UEMPDK2007</v>
          </cell>
          <cell r="B2190" t="str">
            <v>4.20*</v>
          </cell>
          <cell r="C2190">
            <v>1</v>
          </cell>
        </row>
        <row r="2191">
          <cell r="A2191" t="str">
            <v>UEMPDK2008</v>
          </cell>
          <cell r="B2191" t="str">
            <v>4.00*</v>
          </cell>
          <cell r="C2191">
            <v>1</v>
          </cell>
        </row>
        <row r="2192">
          <cell r="A2192" t="str">
            <v>UEMPEU111996</v>
          </cell>
          <cell r="B2192">
            <v>29495</v>
          </cell>
          <cell r="C2192">
            <v>0</v>
          </cell>
        </row>
        <row r="2193">
          <cell r="A2193" t="str">
            <v>UEMPEU111997</v>
          </cell>
          <cell r="B2193">
            <v>29495</v>
          </cell>
          <cell r="C2193">
            <v>0</v>
          </cell>
        </row>
        <row r="2194">
          <cell r="A2194" t="str">
            <v>UEMPEU111998</v>
          </cell>
          <cell r="B2194">
            <v>39000</v>
          </cell>
          <cell r="C2194">
            <v>0</v>
          </cell>
        </row>
        <row r="2195">
          <cell r="A2195" t="str">
            <v>UEMPEU111999</v>
          </cell>
          <cell r="B2195">
            <v>44075</v>
          </cell>
          <cell r="C2195">
            <v>0</v>
          </cell>
        </row>
        <row r="2196">
          <cell r="A2196" t="str">
            <v>UEMPEU112000</v>
          </cell>
          <cell r="B2196">
            <v>44044</v>
          </cell>
          <cell r="C2196">
            <v>0</v>
          </cell>
        </row>
        <row r="2197">
          <cell r="A2197" t="str">
            <v>UEMPEU112001</v>
          </cell>
          <cell r="B2197">
            <v>33055</v>
          </cell>
          <cell r="C2197">
            <v>0</v>
          </cell>
        </row>
        <row r="2198">
          <cell r="A2198" t="str">
            <v>UEMPEU112002</v>
          </cell>
          <cell r="B2198">
            <v>11171</v>
          </cell>
          <cell r="C2198">
            <v>0</v>
          </cell>
        </row>
        <row r="2199">
          <cell r="A2199" t="str">
            <v>UEMPEU112003</v>
          </cell>
          <cell r="B2199">
            <v>29434</v>
          </cell>
          <cell r="C2199">
            <v>0</v>
          </cell>
        </row>
        <row r="2200">
          <cell r="A2200" t="str">
            <v>UEMPEU112004</v>
          </cell>
          <cell r="B2200">
            <v>33086</v>
          </cell>
          <cell r="C2200">
            <v>0</v>
          </cell>
        </row>
        <row r="2201">
          <cell r="A2201" t="str">
            <v>UEMPEU112005</v>
          </cell>
          <cell r="B2201">
            <v>22129</v>
          </cell>
          <cell r="C2201">
            <v>0</v>
          </cell>
        </row>
        <row r="2202">
          <cell r="A2202" t="str">
            <v>UEMPEU112006</v>
          </cell>
          <cell r="B2202" t="str">
            <v>7.90*</v>
          </cell>
          <cell r="C2202">
            <v>1</v>
          </cell>
        </row>
        <row r="2203">
          <cell r="A2203" t="str">
            <v>UEMPEU112007</v>
          </cell>
          <cell r="B2203" t="str">
            <v>7.40*</v>
          </cell>
          <cell r="C2203">
            <v>1</v>
          </cell>
        </row>
        <row r="2204">
          <cell r="A2204" t="str">
            <v>UEMPEU112008</v>
          </cell>
          <cell r="B2204" t="str">
            <v>6.70*</v>
          </cell>
          <cell r="C2204">
            <v>1</v>
          </cell>
        </row>
        <row r="2205">
          <cell r="A2205" t="str">
            <v>UEMPFI1996</v>
          </cell>
          <cell r="B2205" t="str">
            <v>14.50</v>
          </cell>
          <cell r="C2205">
            <v>0</v>
          </cell>
        </row>
        <row r="2206">
          <cell r="A2206" t="str">
            <v>UEMPFI1997</v>
          </cell>
          <cell r="B2206">
            <v>25903</v>
          </cell>
          <cell r="C2206">
            <v>0</v>
          </cell>
        </row>
        <row r="2207">
          <cell r="A2207" t="str">
            <v>UEMPFI1998</v>
          </cell>
          <cell r="B2207">
            <v>11263</v>
          </cell>
          <cell r="C2207">
            <v>0</v>
          </cell>
        </row>
        <row r="2208">
          <cell r="A2208" t="str">
            <v>UEMPFI1999</v>
          </cell>
          <cell r="B2208">
            <v>44105</v>
          </cell>
          <cell r="C2208">
            <v>0</v>
          </cell>
        </row>
        <row r="2209">
          <cell r="A2209" t="str">
            <v>UEMPFI2000</v>
          </cell>
          <cell r="B2209">
            <v>29465</v>
          </cell>
          <cell r="C2209">
            <v>0</v>
          </cell>
        </row>
        <row r="2210">
          <cell r="A2210" t="str">
            <v>UEMPFI2001</v>
          </cell>
          <cell r="B2210">
            <v>38999</v>
          </cell>
          <cell r="C2210">
            <v>0</v>
          </cell>
        </row>
        <row r="2211">
          <cell r="A2211" t="str">
            <v>UEMPFI2002</v>
          </cell>
          <cell r="B2211">
            <v>38999</v>
          </cell>
          <cell r="C2211">
            <v>0</v>
          </cell>
        </row>
        <row r="2212">
          <cell r="A2212" t="str">
            <v>UEMPFI2003</v>
          </cell>
          <cell r="B2212" t="str">
            <v>9.00</v>
          </cell>
          <cell r="C2212">
            <v>0</v>
          </cell>
        </row>
        <row r="2213">
          <cell r="A2213" t="str">
            <v>UEMPFI2004</v>
          </cell>
          <cell r="B2213">
            <v>33086</v>
          </cell>
          <cell r="C2213">
            <v>0</v>
          </cell>
        </row>
        <row r="2214">
          <cell r="A2214" t="str">
            <v>UEMPFI2005</v>
          </cell>
          <cell r="B2214">
            <v>14824</v>
          </cell>
          <cell r="C2214">
            <v>0</v>
          </cell>
        </row>
        <row r="2215">
          <cell r="A2215" t="str">
            <v>UEMPFI2006</v>
          </cell>
          <cell r="B2215" t="str">
            <v>7.60*</v>
          </cell>
          <cell r="C2215">
            <v>1</v>
          </cell>
        </row>
        <row r="2216">
          <cell r="A2216" t="str">
            <v>UEMPFI2007</v>
          </cell>
          <cell r="B2216" t="str">
            <v>7.10*</v>
          </cell>
          <cell r="C2216">
            <v>1</v>
          </cell>
        </row>
        <row r="2217">
          <cell r="A2217" t="str">
            <v>UEMPFI2008</v>
          </cell>
          <cell r="B2217" t="str">
            <v>6.70*</v>
          </cell>
          <cell r="C2217">
            <v>1</v>
          </cell>
        </row>
        <row r="2218">
          <cell r="A2218" t="str">
            <v>UEMPFR1996</v>
          </cell>
          <cell r="B2218">
            <v>39002</v>
          </cell>
          <cell r="C2218">
            <v>0</v>
          </cell>
        </row>
        <row r="2219">
          <cell r="A2219" t="str">
            <v>UEMPFR1997</v>
          </cell>
          <cell r="B2219">
            <v>39002</v>
          </cell>
          <cell r="C2219">
            <v>0</v>
          </cell>
        </row>
        <row r="2220">
          <cell r="A2220" t="str">
            <v>UEMPFR1998</v>
          </cell>
          <cell r="B2220">
            <v>18568</v>
          </cell>
          <cell r="C2220">
            <v>0</v>
          </cell>
        </row>
        <row r="2221">
          <cell r="A2221" t="str">
            <v>UEMPFR1999</v>
          </cell>
          <cell r="B2221">
            <v>29495</v>
          </cell>
          <cell r="C2221">
            <v>0</v>
          </cell>
        </row>
        <row r="2222">
          <cell r="A2222" t="str">
            <v>UEMPFR2000</v>
          </cell>
          <cell r="B2222">
            <v>18507</v>
          </cell>
          <cell r="C2222">
            <v>0</v>
          </cell>
        </row>
        <row r="2223">
          <cell r="A2223" t="str">
            <v>UEMPFR2001</v>
          </cell>
          <cell r="B2223">
            <v>25781</v>
          </cell>
          <cell r="C2223">
            <v>0</v>
          </cell>
        </row>
        <row r="2224">
          <cell r="A2224" t="str">
            <v>UEMPFR2002</v>
          </cell>
          <cell r="B2224">
            <v>38999</v>
          </cell>
          <cell r="C2224">
            <v>0</v>
          </cell>
        </row>
        <row r="2225">
          <cell r="A2225" t="str">
            <v>UEMPFR2003</v>
          </cell>
          <cell r="B2225">
            <v>29465</v>
          </cell>
          <cell r="C2225">
            <v>0</v>
          </cell>
        </row>
        <row r="2226">
          <cell r="A2226" t="str">
            <v>UEMPFR2004</v>
          </cell>
          <cell r="B2226" t="str">
            <v>10.00</v>
          </cell>
          <cell r="C2226">
            <v>0</v>
          </cell>
        </row>
        <row r="2227">
          <cell r="A2227" t="str">
            <v>UEMPFR2005</v>
          </cell>
          <cell r="B2227" t="str">
            <v>10.00*</v>
          </cell>
          <cell r="C2227">
            <v>1</v>
          </cell>
        </row>
        <row r="2228">
          <cell r="A2228" t="str">
            <v>UEMPFR2006</v>
          </cell>
          <cell r="B2228" t="str">
            <v>9.20*</v>
          </cell>
          <cell r="C2228">
            <v>1</v>
          </cell>
        </row>
        <row r="2229">
          <cell r="A2229" t="str">
            <v>UEMPFR2007</v>
          </cell>
          <cell r="B2229" t="str">
            <v>8.70*</v>
          </cell>
          <cell r="C2229">
            <v>1</v>
          </cell>
        </row>
        <row r="2230">
          <cell r="A2230" t="str">
            <v>UEMPFR2008</v>
          </cell>
          <cell r="B2230" t="str">
            <v>8.10*</v>
          </cell>
          <cell r="C2230">
            <v>1</v>
          </cell>
        </row>
        <row r="2231">
          <cell r="A2231" t="str">
            <v>UEMPG3XX1996</v>
          </cell>
          <cell r="B2231">
            <v>18415</v>
          </cell>
          <cell r="C2231">
            <v>0</v>
          </cell>
        </row>
        <row r="2232">
          <cell r="A2232" t="str">
            <v>UEMPG3XX1997</v>
          </cell>
          <cell r="B2232">
            <v>14763</v>
          </cell>
          <cell r="C2232">
            <v>0</v>
          </cell>
        </row>
        <row r="2233">
          <cell r="A2233" t="str">
            <v>UEMPG3XX1998</v>
          </cell>
          <cell r="B2233">
            <v>43983</v>
          </cell>
          <cell r="C2233">
            <v>0</v>
          </cell>
        </row>
        <row r="2234">
          <cell r="A2234" t="str">
            <v>UEMPG3XX1999</v>
          </cell>
          <cell r="B2234">
            <v>38782</v>
          </cell>
          <cell r="C2234">
            <v>0</v>
          </cell>
        </row>
        <row r="2235">
          <cell r="A2235" t="str">
            <v>UEMPG3XX2000</v>
          </cell>
          <cell r="B2235">
            <v>23863</v>
          </cell>
          <cell r="C2235">
            <v>0</v>
          </cell>
        </row>
        <row r="2236">
          <cell r="A2236" t="str">
            <v>UEMPG3XX2001</v>
          </cell>
          <cell r="B2236">
            <v>32264</v>
          </cell>
          <cell r="C2236">
            <v>0</v>
          </cell>
        </row>
        <row r="2237">
          <cell r="A2237" t="str">
            <v>UEMPG3XX2002</v>
          </cell>
          <cell r="B2237">
            <v>17685</v>
          </cell>
          <cell r="C2237">
            <v>0</v>
          </cell>
        </row>
        <row r="2238">
          <cell r="A2238" t="str">
            <v>UEMPG3XX2003</v>
          </cell>
          <cell r="B2238">
            <v>24624</v>
          </cell>
          <cell r="C2238">
            <v>0</v>
          </cell>
        </row>
        <row r="2239">
          <cell r="A2239" t="str">
            <v>UEMPG3XX2004</v>
          </cell>
          <cell r="B2239">
            <v>13667</v>
          </cell>
          <cell r="C2239">
            <v>0</v>
          </cell>
        </row>
        <row r="2240">
          <cell r="A2240" t="str">
            <v>UEMPG3XX2005</v>
          </cell>
          <cell r="B2240">
            <v>38782</v>
          </cell>
          <cell r="C2240">
            <v>0</v>
          </cell>
        </row>
        <row r="2241">
          <cell r="A2241" t="str">
            <v>UEMPG3XX2006</v>
          </cell>
          <cell r="B2241" t="str">
            <v>5.57*</v>
          </cell>
          <cell r="C2241">
            <v>1</v>
          </cell>
        </row>
        <row r="2242">
          <cell r="A2242" t="str">
            <v>UEMPG3XX2007</v>
          </cell>
          <cell r="B2242" t="str">
            <v>5.50*</v>
          </cell>
          <cell r="C2242">
            <v>1</v>
          </cell>
        </row>
        <row r="2243">
          <cell r="A2243" t="str">
            <v>UEMPG3XX2008</v>
          </cell>
          <cell r="B2243" t="str">
            <v>5.26*</v>
          </cell>
          <cell r="C2243">
            <v>1</v>
          </cell>
        </row>
        <row r="2244">
          <cell r="A2244" t="str">
            <v>UEMPIT1996</v>
          </cell>
          <cell r="B2244">
            <v>25873</v>
          </cell>
          <cell r="C2244">
            <v>0</v>
          </cell>
        </row>
        <row r="2245">
          <cell r="A2245" t="str">
            <v>UEMPIT1997</v>
          </cell>
          <cell r="B2245">
            <v>44136</v>
          </cell>
          <cell r="C2245">
            <v>0</v>
          </cell>
        </row>
        <row r="2246">
          <cell r="A2246" t="str">
            <v>UEMPIT1998</v>
          </cell>
          <cell r="B2246">
            <v>11263</v>
          </cell>
          <cell r="C2246">
            <v>0</v>
          </cell>
        </row>
        <row r="2247">
          <cell r="A2247" t="str">
            <v>UEMPIT1999</v>
          </cell>
          <cell r="B2247" t="str">
            <v>11.00</v>
          </cell>
          <cell r="C2247">
            <v>0</v>
          </cell>
        </row>
        <row r="2248">
          <cell r="A2248" t="str">
            <v>UEMPIT2000</v>
          </cell>
          <cell r="B2248">
            <v>39000</v>
          </cell>
          <cell r="C2248">
            <v>0</v>
          </cell>
        </row>
        <row r="2249">
          <cell r="A2249" t="str">
            <v>UEMPIT2001</v>
          </cell>
          <cell r="B2249">
            <v>38999</v>
          </cell>
          <cell r="C2249">
            <v>0</v>
          </cell>
        </row>
        <row r="2250">
          <cell r="A2250" t="str">
            <v>UEMPIT2002</v>
          </cell>
          <cell r="B2250">
            <v>22129</v>
          </cell>
          <cell r="C2250">
            <v>0</v>
          </cell>
        </row>
        <row r="2251">
          <cell r="A2251" t="str">
            <v>UEMPIT2003</v>
          </cell>
          <cell r="B2251">
            <v>14824</v>
          </cell>
          <cell r="C2251">
            <v>0</v>
          </cell>
        </row>
        <row r="2252">
          <cell r="A2252" t="str">
            <v>UEMPIT2004</v>
          </cell>
          <cell r="B2252" t="str">
            <v>8.00</v>
          </cell>
          <cell r="C2252">
            <v>0</v>
          </cell>
        </row>
        <row r="2253">
          <cell r="A2253" t="str">
            <v>UEMPIT2005</v>
          </cell>
          <cell r="B2253" t="str">
            <v>7.70*</v>
          </cell>
          <cell r="C2253">
            <v>1</v>
          </cell>
        </row>
        <row r="2254">
          <cell r="A2254" t="str">
            <v>UEMPIT2006</v>
          </cell>
          <cell r="B2254" t="str">
            <v>7.50*</v>
          </cell>
          <cell r="C2254">
            <v>1</v>
          </cell>
        </row>
        <row r="2255">
          <cell r="A2255" t="str">
            <v>UEMPIT2007</v>
          </cell>
          <cell r="B2255" t="str">
            <v>7.20*</v>
          </cell>
          <cell r="C2255">
            <v>1</v>
          </cell>
        </row>
        <row r="2256">
          <cell r="A2256" t="str">
            <v>UEMPIT2008</v>
          </cell>
          <cell r="B2256" t="str">
            <v>7.00*</v>
          </cell>
          <cell r="C2256">
            <v>1</v>
          </cell>
        </row>
        <row r="2257">
          <cell r="A2257" t="str">
            <v>UEMPJP1996</v>
          </cell>
          <cell r="B2257">
            <v>11018</v>
          </cell>
          <cell r="C2257">
            <v>0</v>
          </cell>
        </row>
        <row r="2258">
          <cell r="A2258" t="str">
            <v>UEMPJP1997</v>
          </cell>
          <cell r="B2258">
            <v>14671</v>
          </cell>
          <cell r="C2258">
            <v>0</v>
          </cell>
        </row>
        <row r="2259">
          <cell r="A2259" t="str">
            <v>UEMPJP1998</v>
          </cell>
          <cell r="B2259">
            <v>38994</v>
          </cell>
          <cell r="C2259">
            <v>0</v>
          </cell>
        </row>
        <row r="2260">
          <cell r="A2260" t="str">
            <v>UEMPJP1999</v>
          </cell>
          <cell r="B2260">
            <v>25659</v>
          </cell>
          <cell r="C2260">
            <v>0</v>
          </cell>
        </row>
        <row r="2261">
          <cell r="A2261" t="str">
            <v>UEMPJP2000</v>
          </cell>
          <cell r="B2261">
            <v>25659</v>
          </cell>
          <cell r="C2261">
            <v>0</v>
          </cell>
        </row>
        <row r="2262">
          <cell r="A2262" t="str">
            <v>UEMPJP2001</v>
          </cell>
          <cell r="B2262" t="str">
            <v>5.00</v>
          </cell>
          <cell r="C2262">
            <v>0</v>
          </cell>
        </row>
        <row r="2263">
          <cell r="A2263" t="str">
            <v>UEMPJP2002</v>
          </cell>
          <cell r="B2263">
            <v>14732</v>
          </cell>
          <cell r="C2263">
            <v>0</v>
          </cell>
        </row>
        <row r="2264">
          <cell r="A2264" t="str">
            <v>UEMPJP2003</v>
          </cell>
          <cell r="B2264">
            <v>11079</v>
          </cell>
          <cell r="C2264">
            <v>0</v>
          </cell>
        </row>
        <row r="2265">
          <cell r="A2265" t="str">
            <v>UEMPJP2004</v>
          </cell>
          <cell r="B2265">
            <v>25659</v>
          </cell>
          <cell r="C2265">
            <v>0</v>
          </cell>
        </row>
        <row r="2266">
          <cell r="A2266" t="str">
            <v>UEMPJP2005</v>
          </cell>
          <cell r="B2266">
            <v>14702</v>
          </cell>
          <cell r="C2266">
            <v>0</v>
          </cell>
        </row>
        <row r="2267">
          <cell r="A2267" t="str">
            <v>UEMPJP2006</v>
          </cell>
          <cell r="B2267" t="str">
            <v>4.10*</v>
          </cell>
          <cell r="C2267">
            <v>1</v>
          </cell>
        </row>
        <row r="2268">
          <cell r="A2268" t="str">
            <v>UEMPJP2007</v>
          </cell>
          <cell r="B2268" t="str">
            <v>4.10*</v>
          </cell>
          <cell r="C2268">
            <v>1</v>
          </cell>
        </row>
        <row r="2269">
          <cell r="A2269" t="str">
            <v>UEMPJP2008</v>
          </cell>
          <cell r="B2269" t="str">
            <v>3.80*</v>
          </cell>
          <cell r="C2269">
            <v>1</v>
          </cell>
        </row>
        <row r="2270">
          <cell r="A2270" t="str">
            <v>UEMPNO1996</v>
          </cell>
          <cell r="B2270">
            <v>29312</v>
          </cell>
          <cell r="C2270">
            <v>0</v>
          </cell>
        </row>
        <row r="2271">
          <cell r="A2271" t="str">
            <v>UEMPNO1997</v>
          </cell>
          <cell r="B2271" t="str">
            <v>4.00</v>
          </cell>
          <cell r="C2271">
            <v>0</v>
          </cell>
        </row>
        <row r="2272">
          <cell r="A2272" t="str">
            <v>UEMPNO1998</v>
          </cell>
          <cell r="B2272">
            <v>43891</v>
          </cell>
          <cell r="C2272">
            <v>0</v>
          </cell>
        </row>
        <row r="2273">
          <cell r="A2273" t="str">
            <v>UEMPNO1999</v>
          </cell>
          <cell r="B2273">
            <v>43891</v>
          </cell>
          <cell r="C2273">
            <v>0</v>
          </cell>
        </row>
        <row r="2274">
          <cell r="A2274" t="str">
            <v>UEMPNO2000</v>
          </cell>
          <cell r="B2274">
            <v>14671</v>
          </cell>
          <cell r="C2274">
            <v>0</v>
          </cell>
        </row>
        <row r="2275">
          <cell r="A2275" t="str">
            <v>UEMPNO2001</v>
          </cell>
          <cell r="B2275">
            <v>18323</v>
          </cell>
          <cell r="C2275">
            <v>0</v>
          </cell>
        </row>
        <row r="2276">
          <cell r="A2276" t="str">
            <v>UEMPNO2002</v>
          </cell>
          <cell r="B2276">
            <v>32933</v>
          </cell>
          <cell r="C2276">
            <v>0</v>
          </cell>
        </row>
        <row r="2277">
          <cell r="A2277" t="str">
            <v>UEMPNO2003</v>
          </cell>
          <cell r="B2277">
            <v>18354</v>
          </cell>
          <cell r="C2277">
            <v>0</v>
          </cell>
        </row>
        <row r="2278">
          <cell r="A2278" t="str">
            <v>UEMPNO2004</v>
          </cell>
          <cell r="B2278">
            <v>18354</v>
          </cell>
          <cell r="C2278">
            <v>0</v>
          </cell>
        </row>
        <row r="2279">
          <cell r="A2279" t="str">
            <v>UEMPNO2005</v>
          </cell>
          <cell r="B2279">
            <v>22007</v>
          </cell>
          <cell r="C2279">
            <v>0</v>
          </cell>
        </row>
        <row r="2280">
          <cell r="A2280" t="str">
            <v>UEMPNO2006</v>
          </cell>
          <cell r="B2280" t="str">
            <v>3.50*</v>
          </cell>
          <cell r="C2280">
            <v>1</v>
          </cell>
        </row>
        <row r="2281">
          <cell r="A2281" t="str">
            <v>UEMPNO2007</v>
          </cell>
          <cell r="B2281" t="str">
            <v>3.00*</v>
          </cell>
          <cell r="C2281">
            <v>1</v>
          </cell>
        </row>
        <row r="2282">
          <cell r="A2282" t="str">
            <v>UEMPNO2008</v>
          </cell>
          <cell r="B2282" t="str">
            <v>3.30*</v>
          </cell>
          <cell r="C2282">
            <v>1</v>
          </cell>
        </row>
        <row r="2283">
          <cell r="A2283" t="str">
            <v>UEMPSE1996</v>
          </cell>
          <cell r="B2283">
            <v>38998</v>
          </cell>
          <cell r="C2283">
            <v>0</v>
          </cell>
        </row>
        <row r="2284">
          <cell r="A2284" t="str">
            <v>UEMPSE1997</v>
          </cell>
          <cell r="B2284">
            <v>11171</v>
          </cell>
          <cell r="C2284">
            <v>0</v>
          </cell>
        </row>
        <row r="2285">
          <cell r="A2285" t="str">
            <v>UEMPSE1998</v>
          </cell>
          <cell r="B2285">
            <v>25720</v>
          </cell>
          <cell r="C2285">
            <v>0</v>
          </cell>
        </row>
        <row r="2286">
          <cell r="A2286" t="str">
            <v>UEMPSE1999</v>
          </cell>
          <cell r="B2286">
            <v>22037</v>
          </cell>
          <cell r="C2286">
            <v>0</v>
          </cell>
        </row>
        <row r="2287">
          <cell r="A2287" t="str">
            <v>UEMPSE2000</v>
          </cell>
          <cell r="B2287">
            <v>29312</v>
          </cell>
          <cell r="C2287">
            <v>0</v>
          </cell>
        </row>
        <row r="2288">
          <cell r="A2288" t="str">
            <v>UEMPSE2001</v>
          </cell>
          <cell r="B2288">
            <v>32933</v>
          </cell>
          <cell r="C2288">
            <v>0</v>
          </cell>
        </row>
        <row r="2289">
          <cell r="A2289" t="str">
            <v>UEMPSE2002</v>
          </cell>
          <cell r="B2289" t="str">
            <v>4.00</v>
          </cell>
          <cell r="C2289">
            <v>0</v>
          </cell>
        </row>
        <row r="2290">
          <cell r="A2290" t="str">
            <v>UEMPSE2003</v>
          </cell>
          <cell r="B2290">
            <v>29312</v>
          </cell>
          <cell r="C2290">
            <v>0</v>
          </cell>
        </row>
        <row r="2291">
          <cell r="A2291" t="str">
            <v>UEMPSE2004</v>
          </cell>
          <cell r="B2291">
            <v>29342</v>
          </cell>
          <cell r="C2291">
            <v>0</v>
          </cell>
        </row>
        <row r="2292">
          <cell r="A2292" t="str">
            <v>UEMPSE2005</v>
          </cell>
          <cell r="B2292">
            <v>32994</v>
          </cell>
          <cell r="C2292">
            <v>0</v>
          </cell>
        </row>
        <row r="2293">
          <cell r="A2293" t="str">
            <v>UEMPSE2006</v>
          </cell>
          <cell r="B2293" t="str">
            <v>5.60*</v>
          </cell>
          <cell r="C2293">
            <v>1</v>
          </cell>
        </row>
        <row r="2294">
          <cell r="A2294" t="str">
            <v>UEMPSE2007</v>
          </cell>
          <cell r="B2294" t="str">
            <v>4.90*</v>
          </cell>
          <cell r="C2294">
            <v>1</v>
          </cell>
        </row>
        <row r="2295">
          <cell r="A2295" t="str">
            <v>UEMPSE2008</v>
          </cell>
          <cell r="B2295" t="str">
            <v>4.40*</v>
          </cell>
          <cell r="C2295">
            <v>1</v>
          </cell>
        </row>
        <row r="2296">
          <cell r="A2296" t="str">
            <v>UEMPSP1996</v>
          </cell>
          <cell r="B2296" t="str">
            <v>14.30</v>
          </cell>
          <cell r="C2296">
            <v>0</v>
          </cell>
        </row>
        <row r="2297">
          <cell r="A2297" t="str">
            <v>UEMPSP1997</v>
          </cell>
          <cell r="B2297" t="str">
            <v>20.80</v>
          </cell>
          <cell r="C2297">
            <v>0</v>
          </cell>
        </row>
        <row r="2298">
          <cell r="A2298" t="str">
            <v>UEMPSP1998</v>
          </cell>
          <cell r="B2298" t="str">
            <v>18.70</v>
          </cell>
          <cell r="C2298">
            <v>0</v>
          </cell>
        </row>
        <row r="2299">
          <cell r="A2299" t="str">
            <v>UEMPSP1999</v>
          </cell>
          <cell r="B2299" t="str">
            <v>15.60</v>
          </cell>
          <cell r="C2299">
            <v>0</v>
          </cell>
        </row>
        <row r="2300">
          <cell r="A2300" t="str">
            <v>UEMPSP2000</v>
          </cell>
          <cell r="B2300" t="str">
            <v>13.90</v>
          </cell>
          <cell r="C2300">
            <v>0</v>
          </cell>
        </row>
        <row r="2301">
          <cell r="A2301" t="str">
            <v>UEMPSP2001</v>
          </cell>
          <cell r="B2301">
            <v>22190</v>
          </cell>
          <cell r="C2301">
            <v>0</v>
          </cell>
        </row>
        <row r="2302">
          <cell r="A2302" t="str">
            <v>UEMPSP2002</v>
          </cell>
          <cell r="B2302">
            <v>18568</v>
          </cell>
          <cell r="C2302">
            <v>0</v>
          </cell>
        </row>
        <row r="2303">
          <cell r="A2303" t="str">
            <v>UEMPSP2003</v>
          </cell>
          <cell r="B2303">
            <v>18568</v>
          </cell>
          <cell r="C2303">
            <v>0</v>
          </cell>
        </row>
        <row r="2304">
          <cell r="A2304" t="str">
            <v>UEMPSP2004</v>
          </cell>
          <cell r="B2304" t="str">
            <v>11.00</v>
          </cell>
          <cell r="C2304">
            <v>0</v>
          </cell>
        </row>
        <row r="2305">
          <cell r="A2305" t="str">
            <v>UEMPSP2005</v>
          </cell>
          <cell r="B2305" t="str">
            <v>9.10*</v>
          </cell>
          <cell r="C2305">
            <v>1</v>
          </cell>
        </row>
        <row r="2306">
          <cell r="A2306" t="str">
            <v>UEMPSP2006</v>
          </cell>
          <cell r="B2306" t="str">
            <v>8.30*</v>
          </cell>
          <cell r="C2306">
            <v>1</v>
          </cell>
        </row>
        <row r="2307">
          <cell r="A2307" t="str">
            <v>UEMPSP2007</v>
          </cell>
          <cell r="B2307" t="str">
            <v>7.90*</v>
          </cell>
          <cell r="C2307">
            <v>1</v>
          </cell>
        </row>
        <row r="2308">
          <cell r="A2308" t="str">
            <v>UEMPSP2008</v>
          </cell>
          <cell r="B2308" t="str">
            <v>7.50*</v>
          </cell>
          <cell r="C2308">
            <v>1</v>
          </cell>
        </row>
        <row r="2309">
          <cell r="A2309" t="str">
            <v>UEMPUK1996</v>
          </cell>
          <cell r="B2309">
            <v>11140</v>
          </cell>
          <cell r="C2309">
            <v>0</v>
          </cell>
        </row>
        <row r="2310">
          <cell r="A2310" t="str">
            <v>UEMPUK1997</v>
          </cell>
          <cell r="B2310">
            <v>18384</v>
          </cell>
          <cell r="C2310">
            <v>0</v>
          </cell>
        </row>
        <row r="2311">
          <cell r="A2311" t="str">
            <v>UEMPUK1998</v>
          </cell>
          <cell r="B2311">
            <v>25659</v>
          </cell>
          <cell r="C2311">
            <v>0</v>
          </cell>
        </row>
        <row r="2312">
          <cell r="A2312" t="str">
            <v>UEMPUK1999</v>
          </cell>
          <cell r="B2312" t="str">
            <v>6.20*</v>
          </cell>
          <cell r="C2312">
            <v>1</v>
          </cell>
        </row>
        <row r="2313">
          <cell r="A2313" t="str">
            <v>UEMPUK2000</v>
          </cell>
          <cell r="B2313" t="str">
            <v>6.90*</v>
          </cell>
          <cell r="C2313">
            <v>1</v>
          </cell>
        </row>
        <row r="2314">
          <cell r="A2314" t="str">
            <v>UEMPUK2001</v>
          </cell>
          <cell r="B2314" t="str">
            <v>7.20*</v>
          </cell>
          <cell r="C2314">
            <v>1</v>
          </cell>
        </row>
        <row r="2315">
          <cell r="A2315" t="str">
            <v>UEMPUS1996</v>
          </cell>
          <cell r="B2315">
            <v>14732</v>
          </cell>
          <cell r="C2315">
            <v>0</v>
          </cell>
        </row>
        <row r="2316">
          <cell r="A2316" t="str">
            <v>UEMPUS1997</v>
          </cell>
          <cell r="B2316">
            <v>32964</v>
          </cell>
          <cell r="C2316">
            <v>0</v>
          </cell>
        </row>
        <row r="2317">
          <cell r="A2317" t="str">
            <v>UEMPUS1998</v>
          </cell>
          <cell r="B2317">
            <v>18354</v>
          </cell>
          <cell r="C2317">
            <v>0</v>
          </cell>
        </row>
        <row r="2318">
          <cell r="A2318" t="str">
            <v>UEMPUS1999</v>
          </cell>
          <cell r="B2318">
            <v>43922</v>
          </cell>
          <cell r="C2318">
            <v>0</v>
          </cell>
        </row>
        <row r="2319">
          <cell r="A2319" t="str">
            <v>UEMPUS2000</v>
          </cell>
          <cell r="B2319" t="str">
            <v>4.00</v>
          </cell>
          <cell r="C2319">
            <v>0</v>
          </cell>
        </row>
        <row r="2320">
          <cell r="A2320" t="str">
            <v>UEMPUS2001</v>
          </cell>
          <cell r="B2320">
            <v>25659</v>
          </cell>
          <cell r="C2320">
            <v>0</v>
          </cell>
        </row>
        <row r="2321">
          <cell r="A2321" t="str">
            <v>UEMPUS2002</v>
          </cell>
          <cell r="B2321">
            <v>29342</v>
          </cell>
          <cell r="C2321">
            <v>0</v>
          </cell>
        </row>
        <row r="2322">
          <cell r="A2322" t="str">
            <v>UEMPUS2003</v>
          </cell>
          <cell r="B2322" t="str">
            <v>6.00</v>
          </cell>
          <cell r="C2322">
            <v>0</v>
          </cell>
        </row>
        <row r="2323">
          <cell r="A2323" t="str">
            <v>UEMPUS2004</v>
          </cell>
          <cell r="B2323">
            <v>18384</v>
          </cell>
          <cell r="C2323">
            <v>0</v>
          </cell>
        </row>
        <row r="2324">
          <cell r="A2324" t="str">
            <v>UEMPUS2005</v>
          </cell>
          <cell r="B2324">
            <v>38995</v>
          </cell>
          <cell r="C2324">
            <v>0</v>
          </cell>
        </row>
        <row r="2325">
          <cell r="A2325" t="str">
            <v>UEMPUS2006</v>
          </cell>
          <cell r="B2325" t="str">
            <v>4.70*</v>
          </cell>
          <cell r="C2325">
            <v>1</v>
          </cell>
        </row>
        <row r="2326">
          <cell r="A2326" t="str">
            <v>UEMPUS2007</v>
          </cell>
          <cell r="B2326" t="str">
            <v>5.00*</v>
          </cell>
          <cell r="C2326">
            <v>1</v>
          </cell>
        </row>
        <row r="2327">
          <cell r="A2327" t="str">
            <v>UEMPUS2008</v>
          </cell>
          <cell r="B2327" t="str">
            <v>5.30*</v>
          </cell>
          <cell r="C2327">
            <v>1</v>
          </cell>
        </row>
        <row r="2328">
          <cell r="A2328" t="str">
            <v>USDXEU1998</v>
          </cell>
          <cell r="B2328" t="str">
            <v>0.89</v>
          </cell>
          <cell r="C2328">
            <v>0</v>
          </cell>
        </row>
        <row r="2329">
          <cell r="A2329" t="str">
            <v>USDXEU1999</v>
          </cell>
          <cell r="B2329" t="str">
            <v>0.88</v>
          </cell>
          <cell r="C2329">
            <v>0</v>
          </cell>
        </row>
        <row r="2330">
          <cell r="A2330" t="str">
            <v>USDXEU2000</v>
          </cell>
          <cell r="B2330" t="str">
            <v>0.98</v>
          </cell>
          <cell r="C2330">
            <v>0</v>
          </cell>
        </row>
        <row r="2331">
          <cell r="A2331" t="str">
            <v>USDXEU2001</v>
          </cell>
          <cell r="B2331">
            <v>46023</v>
          </cell>
          <cell r="C2331">
            <v>0</v>
          </cell>
        </row>
        <row r="2332">
          <cell r="A2332" t="str">
            <v>USDXEU2002</v>
          </cell>
          <cell r="B2332" t="str">
            <v>1.00*</v>
          </cell>
          <cell r="C2332">
            <v>1</v>
          </cell>
        </row>
        <row r="2333">
          <cell r="A2333" t="str">
            <v>USDXEU2003</v>
          </cell>
          <cell r="B2333" t="str">
            <v>1.20*</v>
          </cell>
          <cell r="C2333">
            <v>1</v>
          </cell>
        </row>
        <row r="2334">
          <cell r="A2334" t="str">
            <v>USDXEU2004</v>
          </cell>
          <cell r="B2334" t="str">
            <v>1.25*</v>
          </cell>
          <cell r="C2334">
            <v>1</v>
          </cell>
        </row>
        <row r="2335">
          <cell r="A2335" t="str">
            <v>USDXEU2005</v>
          </cell>
          <cell r="B2335" t="str">
            <v>1.25*</v>
          </cell>
          <cell r="C2335">
            <v>1</v>
          </cell>
        </row>
        <row r="2336">
          <cell r="A2336" t="str">
            <v>USDXEU2006</v>
          </cell>
          <cell r="B2336" t="str">
            <v>1.25*</v>
          </cell>
          <cell r="C2336">
            <v>1</v>
          </cell>
        </row>
        <row r="2337">
          <cell r="A2337" t="str">
            <v>USDXEU2007</v>
          </cell>
          <cell r="B2337" t="str">
            <v>1.35*</v>
          </cell>
          <cell r="C2337">
            <v>1</v>
          </cell>
        </row>
        <row r="2338">
          <cell r="A2338" t="str">
            <v>USDXEU2008</v>
          </cell>
          <cell r="B2338" t="str">
            <v>1.40*</v>
          </cell>
          <cell r="C2338">
            <v>1</v>
          </cell>
        </row>
        <row r="2339">
          <cell r="A2339" t="str">
            <v>USDXJP1998</v>
          </cell>
          <cell r="B2339" t="str">
            <v>123.14</v>
          </cell>
          <cell r="C2339">
            <v>0</v>
          </cell>
        </row>
        <row r="2340">
          <cell r="A2340" t="str">
            <v>USDXJP1999</v>
          </cell>
          <cell r="B2340" t="str">
            <v>131.00</v>
          </cell>
          <cell r="C2340">
            <v>0</v>
          </cell>
        </row>
        <row r="2341">
          <cell r="A2341" t="str">
            <v>USDXJP2000</v>
          </cell>
          <cell r="B2341" t="str">
            <v>122.00</v>
          </cell>
          <cell r="C2341">
            <v>0</v>
          </cell>
        </row>
        <row r="2342">
          <cell r="A2342" t="str">
            <v>USDXJP2001</v>
          </cell>
          <cell r="B2342" t="str">
            <v>118.00</v>
          </cell>
          <cell r="C2342">
            <v>0</v>
          </cell>
        </row>
        <row r="2343">
          <cell r="A2343" t="str">
            <v>USDXJP2002</v>
          </cell>
          <cell r="B2343" t="str">
            <v>120.00*</v>
          </cell>
          <cell r="C2343">
            <v>1</v>
          </cell>
        </row>
        <row r="2344">
          <cell r="A2344" t="str">
            <v>USDXJP2003</v>
          </cell>
          <cell r="B2344" t="str">
            <v>105.00*</v>
          </cell>
          <cell r="C2344">
            <v>1</v>
          </cell>
        </row>
        <row r="2345">
          <cell r="A2345" t="str">
            <v>USDXJP2004</v>
          </cell>
          <cell r="B2345" t="str">
            <v>105.00*</v>
          </cell>
          <cell r="C2345">
            <v>1</v>
          </cell>
        </row>
        <row r="2346">
          <cell r="A2346" t="str">
            <v>USDXJP2005</v>
          </cell>
          <cell r="B2346" t="str">
            <v>105.00*</v>
          </cell>
          <cell r="C2346">
            <v>1</v>
          </cell>
        </row>
        <row r="2347">
          <cell r="A2347" t="str">
            <v>USDXJP2006</v>
          </cell>
          <cell r="B2347" t="str">
            <v>115.00*</v>
          </cell>
          <cell r="C2347">
            <v>1</v>
          </cell>
        </row>
        <row r="2348">
          <cell r="A2348" t="str">
            <v>USDXJP2007</v>
          </cell>
          <cell r="B2348" t="str">
            <v>100.00*</v>
          </cell>
          <cell r="C2348">
            <v>1</v>
          </cell>
        </row>
        <row r="2349">
          <cell r="A2349" t="str">
            <v>USDXJP2008</v>
          </cell>
          <cell r="B2349" t="str">
            <v>85.00*</v>
          </cell>
          <cell r="C2349">
            <v>1</v>
          </cell>
        </row>
        <row r="2350">
          <cell r="A2350" t="str">
            <v>WAGEDE1996</v>
          </cell>
          <cell r="B2350">
            <v>22007</v>
          </cell>
          <cell r="C2350">
            <v>0</v>
          </cell>
        </row>
        <row r="2351">
          <cell r="A2351" t="str">
            <v>WAGEDE1997</v>
          </cell>
          <cell r="B2351" t="str">
            <v>-0.20</v>
          </cell>
          <cell r="C2351">
            <v>0</v>
          </cell>
        </row>
        <row r="2352">
          <cell r="A2352" t="str">
            <v>WAGEDE1998</v>
          </cell>
          <cell r="B2352">
            <v>38992</v>
          </cell>
          <cell r="C2352">
            <v>0</v>
          </cell>
        </row>
        <row r="2353">
          <cell r="A2353" t="str">
            <v>WAGEDE1999</v>
          </cell>
          <cell r="B2353">
            <v>25600</v>
          </cell>
          <cell r="C2353">
            <v>0</v>
          </cell>
        </row>
        <row r="2354">
          <cell r="A2354" t="str">
            <v>WAGEDE2000</v>
          </cell>
          <cell r="B2354">
            <v>32905</v>
          </cell>
          <cell r="C2354">
            <v>0</v>
          </cell>
        </row>
        <row r="2355">
          <cell r="A2355" t="str">
            <v>WAGEDE2001</v>
          </cell>
          <cell r="B2355">
            <v>11018</v>
          </cell>
          <cell r="C2355">
            <v>0</v>
          </cell>
        </row>
        <row r="2356">
          <cell r="A2356" t="str">
            <v>WAGEDE2002</v>
          </cell>
          <cell r="B2356">
            <v>38993</v>
          </cell>
          <cell r="C2356">
            <v>0</v>
          </cell>
        </row>
        <row r="2357">
          <cell r="A2357" t="str">
            <v>WAGEDE2003</v>
          </cell>
          <cell r="B2357">
            <v>14611</v>
          </cell>
          <cell r="C2357">
            <v>0</v>
          </cell>
        </row>
        <row r="2358">
          <cell r="A2358" t="str">
            <v>WAGEDE2004</v>
          </cell>
          <cell r="B2358">
            <v>32874</v>
          </cell>
          <cell r="C2358">
            <v>0</v>
          </cell>
        </row>
        <row r="2359">
          <cell r="A2359" t="str">
            <v>WAGEDE2005</v>
          </cell>
          <cell r="B2359" t="str">
            <v>1.20*</v>
          </cell>
          <cell r="C2359">
            <v>1</v>
          </cell>
        </row>
        <row r="2360">
          <cell r="A2360" t="str">
            <v>WAGEDE2006</v>
          </cell>
          <cell r="B2360" t="str">
            <v>2.40*</v>
          </cell>
          <cell r="C2360">
            <v>1</v>
          </cell>
        </row>
        <row r="2361">
          <cell r="A2361" t="str">
            <v>WAGEDE2007</v>
          </cell>
          <cell r="B2361" t="str">
            <v>2.50*</v>
          </cell>
          <cell r="C2361">
            <v>1</v>
          </cell>
        </row>
        <row r="2362">
          <cell r="A2362" t="str">
            <v>WAGEDE2008</v>
          </cell>
          <cell r="B2362" t="str">
            <v>2.80*</v>
          </cell>
          <cell r="C2362">
            <v>1</v>
          </cell>
        </row>
        <row r="2363">
          <cell r="A2363" t="str">
            <v>WAGEDK1996</v>
          </cell>
          <cell r="B2363">
            <v>29281</v>
          </cell>
          <cell r="C2363">
            <v>0</v>
          </cell>
        </row>
        <row r="2364">
          <cell r="A2364" t="str">
            <v>WAGEDK1997</v>
          </cell>
          <cell r="B2364">
            <v>32933</v>
          </cell>
          <cell r="C2364">
            <v>0</v>
          </cell>
        </row>
        <row r="2365">
          <cell r="A2365" t="str">
            <v>WAGEDK1998</v>
          </cell>
          <cell r="B2365">
            <v>11049</v>
          </cell>
          <cell r="C2365">
            <v>0</v>
          </cell>
        </row>
        <row r="2366">
          <cell r="A2366" t="str">
            <v>WAGEDK1999</v>
          </cell>
          <cell r="B2366">
            <v>43922</v>
          </cell>
          <cell r="C2366">
            <v>0</v>
          </cell>
        </row>
        <row r="2367">
          <cell r="A2367" t="str">
            <v>WAGEDK2000</v>
          </cell>
          <cell r="B2367">
            <v>21976</v>
          </cell>
          <cell r="C2367">
            <v>0</v>
          </cell>
        </row>
        <row r="2368">
          <cell r="A2368" t="str">
            <v>WAGEDK2001</v>
          </cell>
          <cell r="B2368">
            <v>43922</v>
          </cell>
          <cell r="C2368">
            <v>0</v>
          </cell>
        </row>
        <row r="2369">
          <cell r="A2369" t="str">
            <v>WAGEDK2002</v>
          </cell>
          <cell r="B2369">
            <v>32933</v>
          </cell>
          <cell r="C2369">
            <v>0</v>
          </cell>
        </row>
        <row r="2370">
          <cell r="A2370" t="str">
            <v>WAGEDK2003</v>
          </cell>
          <cell r="B2370">
            <v>25628</v>
          </cell>
          <cell r="C2370">
            <v>0</v>
          </cell>
        </row>
        <row r="2371">
          <cell r="A2371" t="str">
            <v>WAGEDK2004</v>
          </cell>
          <cell r="B2371">
            <v>38993</v>
          </cell>
          <cell r="C2371">
            <v>0</v>
          </cell>
        </row>
        <row r="2372">
          <cell r="A2372" t="str">
            <v>WAGEDK2005</v>
          </cell>
          <cell r="B2372">
            <v>32905</v>
          </cell>
          <cell r="C2372">
            <v>0</v>
          </cell>
        </row>
        <row r="2373">
          <cell r="A2373" t="str">
            <v>WAGEDK2006</v>
          </cell>
          <cell r="B2373" t="str">
            <v>3.10*</v>
          </cell>
          <cell r="C2373">
            <v>1</v>
          </cell>
        </row>
        <row r="2374">
          <cell r="A2374" t="str">
            <v>WAGEDK2007</v>
          </cell>
          <cell r="B2374" t="str">
            <v>3.90*</v>
          </cell>
          <cell r="C2374">
            <v>1</v>
          </cell>
        </row>
        <row r="2375">
          <cell r="A2375" t="str">
            <v>WAGEDK2008</v>
          </cell>
          <cell r="B2375" t="str">
            <v>4.00*</v>
          </cell>
          <cell r="C2375">
            <v>1</v>
          </cell>
        </row>
        <row r="2376">
          <cell r="A2376" t="str">
            <v>WAGEEU111996</v>
          </cell>
          <cell r="B2376">
            <v>11018</v>
          </cell>
          <cell r="C2376">
            <v>0</v>
          </cell>
        </row>
        <row r="2377">
          <cell r="A2377" t="str">
            <v>WAGEEU111997</v>
          </cell>
          <cell r="B2377">
            <v>18295</v>
          </cell>
          <cell r="C2377">
            <v>0</v>
          </cell>
        </row>
        <row r="2378">
          <cell r="A2378" t="str">
            <v>WAGEEU111998</v>
          </cell>
          <cell r="B2378">
            <v>38991</v>
          </cell>
          <cell r="C2378">
            <v>0</v>
          </cell>
        </row>
        <row r="2379">
          <cell r="A2379" t="str">
            <v>WAGEEU111999</v>
          </cell>
          <cell r="B2379" t="str">
            <v>2.00</v>
          </cell>
          <cell r="C2379">
            <v>0</v>
          </cell>
        </row>
        <row r="2380">
          <cell r="A2380" t="str">
            <v>WAGEEU112000</v>
          </cell>
          <cell r="B2380">
            <v>18295</v>
          </cell>
          <cell r="C2380">
            <v>0</v>
          </cell>
        </row>
        <row r="2381">
          <cell r="A2381" t="str">
            <v>WAGEEU112001</v>
          </cell>
          <cell r="B2381">
            <v>21947</v>
          </cell>
          <cell r="C2381">
            <v>0</v>
          </cell>
        </row>
        <row r="2382">
          <cell r="A2382" t="str">
            <v>WAGEEU112002</v>
          </cell>
          <cell r="B2382">
            <v>21947</v>
          </cell>
          <cell r="C2382">
            <v>0</v>
          </cell>
        </row>
        <row r="2383">
          <cell r="A2383" t="str">
            <v>WAGEEU112003</v>
          </cell>
          <cell r="B2383" t="str">
            <v>2.00</v>
          </cell>
          <cell r="C2383">
            <v>0</v>
          </cell>
        </row>
        <row r="2384">
          <cell r="A2384" t="str">
            <v>WAGEEU112004</v>
          </cell>
          <cell r="B2384">
            <v>38992</v>
          </cell>
          <cell r="C2384">
            <v>0</v>
          </cell>
        </row>
        <row r="2385">
          <cell r="A2385" t="str">
            <v>WAGEEU112005</v>
          </cell>
          <cell r="B2385">
            <v>21916</v>
          </cell>
          <cell r="C2385">
            <v>0</v>
          </cell>
        </row>
        <row r="2386">
          <cell r="A2386" t="str">
            <v>WAGEEU112006</v>
          </cell>
          <cell r="B2386" t="str">
            <v>2.30*</v>
          </cell>
          <cell r="C2386">
            <v>1</v>
          </cell>
        </row>
        <row r="2387">
          <cell r="A2387" t="str">
            <v>WAGEEU112007</v>
          </cell>
          <cell r="B2387" t="str">
            <v>2.40*</v>
          </cell>
          <cell r="C2387">
            <v>1</v>
          </cell>
        </row>
        <row r="2388">
          <cell r="A2388" t="str">
            <v>WAGEEU112008</v>
          </cell>
          <cell r="B2388" t="str">
            <v>2.80*</v>
          </cell>
          <cell r="C2388">
            <v>1</v>
          </cell>
        </row>
        <row r="2389">
          <cell r="A2389" t="str">
            <v>WAGEFI1996</v>
          </cell>
          <cell r="B2389">
            <v>29281</v>
          </cell>
          <cell r="C2389">
            <v>0</v>
          </cell>
        </row>
        <row r="2390">
          <cell r="A2390" t="str">
            <v>WAGEFI1997</v>
          </cell>
          <cell r="B2390">
            <v>29252</v>
          </cell>
          <cell r="C2390">
            <v>0</v>
          </cell>
        </row>
        <row r="2391">
          <cell r="A2391" t="str">
            <v>WAGEFI1998</v>
          </cell>
          <cell r="B2391">
            <v>21976</v>
          </cell>
          <cell r="C2391">
            <v>0</v>
          </cell>
        </row>
        <row r="2392">
          <cell r="A2392" t="str">
            <v>WAGEFI1999</v>
          </cell>
          <cell r="B2392">
            <v>43891</v>
          </cell>
          <cell r="C2392">
            <v>0</v>
          </cell>
        </row>
        <row r="2393">
          <cell r="A2393" t="str">
            <v>WAGEFI2000</v>
          </cell>
          <cell r="B2393">
            <v>18354</v>
          </cell>
          <cell r="C2393">
            <v>0</v>
          </cell>
        </row>
        <row r="2394">
          <cell r="A2394" t="str">
            <v>WAGEFI2001</v>
          </cell>
          <cell r="B2394">
            <v>29312</v>
          </cell>
          <cell r="C2394">
            <v>0</v>
          </cell>
        </row>
        <row r="2395">
          <cell r="A2395" t="str">
            <v>WAGEFI2002</v>
          </cell>
          <cell r="B2395">
            <v>29281</v>
          </cell>
          <cell r="C2395">
            <v>0</v>
          </cell>
        </row>
        <row r="2396">
          <cell r="A2396" t="str">
            <v>WAGEFI2003</v>
          </cell>
          <cell r="B2396">
            <v>11049</v>
          </cell>
          <cell r="C2396">
            <v>0</v>
          </cell>
        </row>
        <row r="2397">
          <cell r="A2397" t="str">
            <v>WAGEFI2004</v>
          </cell>
          <cell r="B2397">
            <v>38994</v>
          </cell>
          <cell r="C2397">
            <v>0</v>
          </cell>
        </row>
        <row r="2398">
          <cell r="A2398" t="str">
            <v>WAGEFI2005</v>
          </cell>
          <cell r="B2398" t="str">
            <v>4.00</v>
          </cell>
          <cell r="C2398">
            <v>0</v>
          </cell>
        </row>
        <row r="2399">
          <cell r="A2399" t="str">
            <v>WAGEFI2006</v>
          </cell>
          <cell r="B2399" t="str">
            <v>3.00*</v>
          </cell>
          <cell r="C2399">
            <v>1</v>
          </cell>
        </row>
        <row r="2400">
          <cell r="A2400" t="str">
            <v>WAGEFI2007</v>
          </cell>
          <cell r="B2400" t="str">
            <v>3.60*</v>
          </cell>
          <cell r="C2400">
            <v>1</v>
          </cell>
        </row>
        <row r="2401">
          <cell r="A2401" t="str">
            <v>WAGEFI2008</v>
          </cell>
          <cell r="B2401" t="str">
            <v>4.00*</v>
          </cell>
          <cell r="C2401">
            <v>1</v>
          </cell>
        </row>
        <row r="2402">
          <cell r="A2402" t="str">
            <v>WAGEFR1996</v>
          </cell>
          <cell r="B2402">
            <v>43862</v>
          </cell>
          <cell r="C2402">
            <v>0</v>
          </cell>
        </row>
        <row r="2403">
          <cell r="A2403" t="str">
            <v>WAGEFR1997</v>
          </cell>
          <cell r="B2403">
            <v>38992</v>
          </cell>
          <cell r="C2403">
            <v>0</v>
          </cell>
        </row>
        <row r="2404">
          <cell r="A2404" t="str">
            <v>WAGEFR1998</v>
          </cell>
          <cell r="B2404">
            <v>29221</v>
          </cell>
          <cell r="C2404">
            <v>0</v>
          </cell>
        </row>
        <row r="2405">
          <cell r="A2405" t="str">
            <v>WAGEFR1999</v>
          </cell>
          <cell r="B2405">
            <v>21916</v>
          </cell>
          <cell r="C2405">
            <v>0</v>
          </cell>
        </row>
        <row r="2406">
          <cell r="A2406" t="str">
            <v>WAGEFR2000</v>
          </cell>
          <cell r="B2406">
            <v>29221</v>
          </cell>
          <cell r="C2406">
            <v>0</v>
          </cell>
        </row>
        <row r="2407">
          <cell r="A2407" t="str">
            <v>WAGEFR2001</v>
          </cell>
          <cell r="B2407">
            <v>18295</v>
          </cell>
          <cell r="C2407">
            <v>0</v>
          </cell>
        </row>
        <row r="2408">
          <cell r="A2408" t="str">
            <v>WAGEFR2002</v>
          </cell>
          <cell r="B2408">
            <v>18295</v>
          </cell>
          <cell r="C2408">
            <v>0</v>
          </cell>
        </row>
        <row r="2409">
          <cell r="A2409" t="str">
            <v>WAGEFR2003</v>
          </cell>
          <cell r="B2409">
            <v>14642</v>
          </cell>
          <cell r="C2409">
            <v>0</v>
          </cell>
        </row>
        <row r="2410">
          <cell r="A2410" t="str">
            <v>WAGEFR2004</v>
          </cell>
          <cell r="B2410">
            <v>18295</v>
          </cell>
          <cell r="C2410">
            <v>0</v>
          </cell>
        </row>
        <row r="2411">
          <cell r="A2411" t="str">
            <v>WAGEFR2005</v>
          </cell>
          <cell r="B2411" t="str">
            <v>2.80*</v>
          </cell>
          <cell r="C2411">
            <v>1</v>
          </cell>
        </row>
        <row r="2412">
          <cell r="A2412" t="str">
            <v>WAGEFR2006</v>
          </cell>
          <cell r="B2412" t="str">
            <v>2.40*</v>
          </cell>
          <cell r="C2412">
            <v>1</v>
          </cell>
        </row>
        <row r="2413">
          <cell r="A2413" t="str">
            <v>WAGEFR2007</v>
          </cell>
          <cell r="B2413" t="str">
            <v>2.50*</v>
          </cell>
          <cell r="C2413">
            <v>1</v>
          </cell>
        </row>
        <row r="2414">
          <cell r="A2414" t="str">
            <v>WAGEFR2008</v>
          </cell>
          <cell r="B2414" t="str">
            <v>2.80*</v>
          </cell>
          <cell r="C2414">
            <v>1</v>
          </cell>
        </row>
        <row r="2415">
          <cell r="A2415" t="str">
            <v>WAGEIT1996</v>
          </cell>
          <cell r="B2415">
            <v>38994</v>
          </cell>
          <cell r="C2415">
            <v>0</v>
          </cell>
        </row>
        <row r="2416">
          <cell r="A2416" t="str">
            <v>WAGEIT1997</v>
          </cell>
          <cell r="B2416">
            <v>21976</v>
          </cell>
          <cell r="C2416">
            <v>0</v>
          </cell>
        </row>
        <row r="2417">
          <cell r="A2417" t="str">
            <v>WAGEIT1998</v>
          </cell>
          <cell r="B2417">
            <v>29252</v>
          </cell>
          <cell r="C2417">
            <v>0</v>
          </cell>
        </row>
        <row r="2418">
          <cell r="A2418" t="str">
            <v>WAGEIT1999</v>
          </cell>
          <cell r="B2418">
            <v>10990</v>
          </cell>
          <cell r="C2418">
            <v>0</v>
          </cell>
        </row>
        <row r="2419">
          <cell r="A2419" t="str">
            <v>WAGEIT2000</v>
          </cell>
          <cell r="B2419">
            <v>38992</v>
          </cell>
          <cell r="C2419">
            <v>0</v>
          </cell>
        </row>
        <row r="2420">
          <cell r="A2420" t="str">
            <v>WAGEIT2001</v>
          </cell>
          <cell r="B2420">
            <v>32874</v>
          </cell>
          <cell r="C2420">
            <v>0</v>
          </cell>
        </row>
        <row r="2421">
          <cell r="A2421" t="str">
            <v>WAGEIT2002</v>
          </cell>
          <cell r="B2421">
            <v>25600</v>
          </cell>
          <cell r="C2421">
            <v>0</v>
          </cell>
        </row>
        <row r="2422">
          <cell r="A2422" t="str">
            <v>WAGEIT2003</v>
          </cell>
          <cell r="B2422">
            <v>21947</v>
          </cell>
          <cell r="C2422">
            <v>0</v>
          </cell>
        </row>
        <row r="2423">
          <cell r="A2423" t="str">
            <v>WAGEIT2004</v>
          </cell>
          <cell r="B2423">
            <v>32905</v>
          </cell>
          <cell r="C2423">
            <v>0</v>
          </cell>
        </row>
        <row r="2424">
          <cell r="A2424" t="str">
            <v>WAGEIT2005</v>
          </cell>
          <cell r="B2424" t="str">
            <v>2.70*</v>
          </cell>
          <cell r="C2424">
            <v>1</v>
          </cell>
        </row>
        <row r="2425">
          <cell r="A2425" t="str">
            <v>WAGEIT2006</v>
          </cell>
          <cell r="B2425" t="str">
            <v>2.40*</v>
          </cell>
          <cell r="C2425">
            <v>1</v>
          </cell>
        </row>
        <row r="2426">
          <cell r="A2426" t="str">
            <v>WAGEIT2007</v>
          </cell>
          <cell r="B2426" t="str">
            <v>2.70*</v>
          </cell>
          <cell r="C2426">
            <v>1</v>
          </cell>
        </row>
        <row r="2427">
          <cell r="A2427" t="str">
            <v>WAGEIT2008</v>
          </cell>
          <cell r="B2427" t="str">
            <v>3.00*</v>
          </cell>
          <cell r="C2427">
            <v>1</v>
          </cell>
        </row>
        <row r="2428">
          <cell r="A2428" t="str">
            <v>WAGEJP1996</v>
          </cell>
          <cell r="B2428" t="str">
            <v>-1.30</v>
          </cell>
          <cell r="C2428">
            <v>0</v>
          </cell>
        </row>
        <row r="2429">
          <cell r="A2429" t="str">
            <v>WAGEJP1997</v>
          </cell>
          <cell r="B2429" t="str">
            <v>-3.10</v>
          </cell>
          <cell r="C2429">
            <v>0</v>
          </cell>
        </row>
        <row r="2430">
          <cell r="A2430" t="str">
            <v>WAGEJP1998</v>
          </cell>
          <cell r="B2430">
            <v>11079</v>
          </cell>
          <cell r="C2430">
            <v>0</v>
          </cell>
        </row>
        <row r="2431">
          <cell r="A2431" t="str">
            <v>WAGEJP1999</v>
          </cell>
          <cell r="B2431" t="str">
            <v>-3.00</v>
          </cell>
          <cell r="C2431">
            <v>0</v>
          </cell>
        </row>
        <row r="2432">
          <cell r="A2432" t="str">
            <v>WAGEJP2000</v>
          </cell>
          <cell r="B2432" t="str">
            <v>-6.10</v>
          </cell>
          <cell r="C2432">
            <v>0</v>
          </cell>
        </row>
        <row r="2433">
          <cell r="A2433" t="str">
            <v>WAGEJP2001</v>
          </cell>
          <cell r="B2433">
            <v>43922</v>
          </cell>
          <cell r="C2433">
            <v>0</v>
          </cell>
        </row>
        <row r="2434">
          <cell r="A2434" t="str">
            <v>WAGEJP2002</v>
          </cell>
          <cell r="B2434" t="str">
            <v>-3.10</v>
          </cell>
          <cell r="C2434">
            <v>0</v>
          </cell>
        </row>
        <row r="2435">
          <cell r="A2435" t="str">
            <v>WAGEJP2003</v>
          </cell>
          <cell r="B2435" t="str">
            <v>-3.90</v>
          </cell>
          <cell r="C2435">
            <v>0</v>
          </cell>
        </row>
        <row r="2436">
          <cell r="A2436" t="str">
            <v>WAGEJP2004</v>
          </cell>
          <cell r="B2436" t="str">
            <v>-4.80</v>
          </cell>
          <cell r="C2436">
            <v>0</v>
          </cell>
        </row>
        <row r="2437">
          <cell r="A2437" t="str">
            <v>WAGEJP2005</v>
          </cell>
          <cell r="B2437" t="str">
            <v>-0.80</v>
          </cell>
          <cell r="C2437">
            <v>0</v>
          </cell>
        </row>
        <row r="2438">
          <cell r="A2438" t="str">
            <v>WAGEJP2006</v>
          </cell>
          <cell r="B2438" t="str">
            <v>-0.80*</v>
          </cell>
          <cell r="C2438">
            <v>1</v>
          </cell>
        </row>
        <row r="2439">
          <cell r="A2439" t="str">
            <v>WAGEJP2007</v>
          </cell>
          <cell r="B2439" t="str">
            <v>2.90*</v>
          </cell>
          <cell r="C2439">
            <v>1</v>
          </cell>
        </row>
        <row r="2440">
          <cell r="A2440" t="str">
            <v>WAGEJP2008</v>
          </cell>
          <cell r="B2440" t="str">
            <v>3.10*</v>
          </cell>
          <cell r="C2440">
            <v>1</v>
          </cell>
        </row>
        <row r="2441">
          <cell r="A2441" t="str">
            <v>WAGENO1996</v>
          </cell>
          <cell r="B2441">
            <v>14702</v>
          </cell>
          <cell r="C2441">
            <v>0</v>
          </cell>
        </row>
        <row r="2442">
          <cell r="A2442" t="str">
            <v>WAGENO1997</v>
          </cell>
          <cell r="B2442">
            <v>11049</v>
          </cell>
          <cell r="C2442">
            <v>0</v>
          </cell>
        </row>
        <row r="2443">
          <cell r="A2443" t="str">
            <v>WAGENO1998</v>
          </cell>
          <cell r="B2443">
            <v>43983</v>
          </cell>
          <cell r="C2443">
            <v>0</v>
          </cell>
        </row>
        <row r="2444">
          <cell r="A2444" t="str">
            <v>WAGENO1999</v>
          </cell>
          <cell r="B2444">
            <v>38995</v>
          </cell>
          <cell r="C2444">
            <v>0</v>
          </cell>
        </row>
        <row r="2445">
          <cell r="A2445" t="str">
            <v>WAGENO2000</v>
          </cell>
          <cell r="B2445">
            <v>14702</v>
          </cell>
          <cell r="C2445">
            <v>0</v>
          </cell>
        </row>
        <row r="2446">
          <cell r="A2446" t="str">
            <v>WAGENO2001</v>
          </cell>
          <cell r="B2446">
            <v>29312</v>
          </cell>
          <cell r="C2446">
            <v>0</v>
          </cell>
        </row>
        <row r="2447">
          <cell r="A2447" t="str">
            <v>WAGENO2002</v>
          </cell>
          <cell r="B2447">
            <v>25689</v>
          </cell>
          <cell r="C2447">
            <v>0</v>
          </cell>
        </row>
        <row r="2448">
          <cell r="A2448" t="str">
            <v>WAGENO2003</v>
          </cell>
          <cell r="B2448">
            <v>18354</v>
          </cell>
          <cell r="C2448">
            <v>0</v>
          </cell>
        </row>
        <row r="2449">
          <cell r="A2449" t="str">
            <v>WAGENO2004</v>
          </cell>
          <cell r="B2449">
            <v>18323</v>
          </cell>
          <cell r="C2449">
            <v>0</v>
          </cell>
        </row>
        <row r="2450">
          <cell r="A2450" t="str">
            <v>WAGENO2005</v>
          </cell>
          <cell r="B2450">
            <v>11018</v>
          </cell>
          <cell r="C2450">
            <v>0</v>
          </cell>
        </row>
        <row r="2451">
          <cell r="A2451" t="str">
            <v>WAGENO2006</v>
          </cell>
          <cell r="B2451" t="str">
            <v>4.20*</v>
          </cell>
          <cell r="C2451">
            <v>1</v>
          </cell>
        </row>
        <row r="2452">
          <cell r="A2452" t="str">
            <v>WAGENO2007</v>
          </cell>
          <cell r="B2452" t="str">
            <v>4.80*</v>
          </cell>
          <cell r="C2452">
            <v>1</v>
          </cell>
        </row>
        <row r="2453">
          <cell r="A2453" t="str">
            <v>WAGENO2008</v>
          </cell>
          <cell r="B2453" t="str">
            <v>4.60*</v>
          </cell>
          <cell r="C2453">
            <v>1</v>
          </cell>
        </row>
        <row r="2454">
          <cell r="A2454" t="str">
            <v>WAGESE1996</v>
          </cell>
          <cell r="B2454">
            <v>22068</v>
          </cell>
          <cell r="C2454">
            <v>0</v>
          </cell>
        </row>
        <row r="2455">
          <cell r="A2455" t="str">
            <v>WAGESE1997</v>
          </cell>
          <cell r="B2455">
            <v>18354</v>
          </cell>
          <cell r="C2455">
            <v>0</v>
          </cell>
        </row>
        <row r="2456">
          <cell r="A2456" t="str">
            <v>WAGESE1998</v>
          </cell>
          <cell r="B2456">
            <v>18323</v>
          </cell>
          <cell r="C2456">
            <v>0</v>
          </cell>
        </row>
        <row r="2457">
          <cell r="A2457" t="str">
            <v>WAGESE1999</v>
          </cell>
          <cell r="B2457">
            <v>29221</v>
          </cell>
          <cell r="C2457">
            <v>0</v>
          </cell>
        </row>
        <row r="2458">
          <cell r="A2458" t="str">
            <v>WAGESE2000</v>
          </cell>
          <cell r="B2458">
            <v>11018</v>
          </cell>
          <cell r="C2458">
            <v>0</v>
          </cell>
        </row>
        <row r="2459">
          <cell r="A2459" t="str">
            <v>WAGESE2001</v>
          </cell>
          <cell r="B2459">
            <v>32905</v>
          </cell>
          <cell r="C2459">
            <v>0</v>
          </cell>
        </row>
        <row r="2460">
          <cell r="A2460" t="str">
            <v>WAGESE2002</v>
          </cell>
          <cell r="B2460">
            <v>14671</v>
          </cell>
          <cell r="C2460">
            <v>0</v>
          </cell>
        </row>
        <row r="2461">
          <cell r="A2461" t="str">
            <v>WAGESE2003</v>
          </cell>
          <cell r="B2461">
            <v>32905</v>
          </cell>
          <cell r="C2461">
            <v>0</v>
          </cell>
        </row>
        <row r="2462">
          <cell r="A2462" t="str">
            <v>WAGESE2004</v>
          </cell>
          <cell r="B2462">
            <v>25600</v>
          </cell>
          <cell r="C2462">
            <v>0</v>
          </cell>
        </row>
        <row r="2463">
          <cell r="A2463" t="str">
            <v>WAGESE2005</v>
          </cell>
          <cell r="B2463" t="str">
            <v>3.00</v>
          </cell>
          <cell r="C2463">
            <v>0</v>
          </cell>
        </row>
        <row r="2464">
          <cell r="A2464" t="str">
            <v>WAGESE2006</v>
          </cell>
          <cell r="B2464" t="str">
            <v>3.30*</v>
          </cell>
          <cell r="C2464">
            <v>1</v>
          </cell>
        </row>
        <row r="2465">
          <cell r="A2465" t="str">
            <v>WAGESE2007</v>
          </cell>
          <cell r="B2465" t="str">
            <v>4.00*</v>
          </cell>
          <cell r="C2465">
            <v>1</v>
          </cell>
        </row>
        <row r="2466">
          <cell r="A2466" t="str">
            <v>WAGESE2008</v>
          </cell>
          <cell r="B2466" t="str">
            <v>3.80*</v>
          </cell>
          <cell r="C2466">
            <v>1</v>
          </cell>
        </row>
        <row r="2467">
          <cell r="A2467" t="str">
            <v>WAGESP1996</v>
          </cell>
          <cell r="B2467">
            <v>18354</v>
          </cell>
          <cell r="C2467">
            <v>0</v>
          </cell>
        </row>
        <row r="2468">
          <cell r="A2468" t="str">
            <v>WAGESP1997</v>
          </cell>
          <cell r="B2468">
            <v>38994</v>
          </cell>
          <cell r="C2468">
            <v>0</v>
          </cell>
        </row>
        <row r="2469">
          <cell r="A2469" t="str">
            <v>WAGESP1998</v>
          </cell>
          <cell r="B2469">
            <v>29252</v>
          </cell>
          <cell r="C2469">
            <v>0</v>
          </cell>
        </row>
        <row r="2470">
          <cell r="A2470" t="str">
            <v>WAGESP1999</v>
          </cell>
          <cell r="B2470">
            <v>21947</v>
          </cell>
          <cell r="C2470">
            <v>0</v>
          </cell>
        </row>
        <row r="2471">
          <cell r="A2471" t="str">
            <v>WAGESP2000</v>
          </cell>
          <cell r="B2471">
            <v>14642</v>
          </cell>
          <cell r="C2471">
            <v>0</v>
          </cell>
        </row>
        <row r="2472">
          <cell r="A2472" t="str">
            <v>WAGESP2001</v>
          </cell>
          <cell r="B2472">
            <v>29281</v>
          </cell>
          <cell r="C2472">
            <v>0</v>
          </cell>
        </row>
        <row r="2473">
          <cell r="A2473" t="str">
            <v>WAGESP2002</v>
          </cell>
          <cell r="B2473">
            <v>43922</v>
          </cell>
          <cell r="C2473">
            <v>0</v>
          </cell>
        </row>
        <row r="2474">
          <cell r="A2474" t="str">
            <v>WAGESP2003</v>
          </cell>
          <cell r="B2474">
            <v>11049</v>
          </cell>
          <cell r="C2474">
            <v>0</v>
          </cell>
        </row>
        <row r="2475">
          <cell r="A2475" t="str">
            <v>WAGESP2004</v>
          </cell>
          <cell r="B2475">
            <v>18323</v>
          </cell>
          <cell r="C2475">
            <v>0</v>
          </cell>
        </row>
        <row r="2476">
          <cell r="A2476" t="str">
            <v>WAGESP2005</v>
          </cell>
          <cell r="B2476" t="str">
            <v>2.40*</v>
          </cell>
          <cell r="C2476">
            <v>1</v>
          </cell>
        </row>
        <row r="2477">
          <cell r="A2477" t="str">
            <v>WAGESP2006</v>
          </cell>
          <cell r="B2477" t="str">
            <v>2.20*</v>
          </cell>
          <cell r="C2477">
            <v>1</v>
          </cell>
        </row>
        <row r="2478">
          <cell r="A2478" t="str">
            <v>WAGESP2007</v>
          </cell>
          <cell r="B2478" t="str">
            <v>3.60*</v>
          </cell>
          <cell r="C2478">
            <v>1</v>
          </cell>
        </row>
        <row r="2479">
          <cell r="A2479" t="str">
            <v>WAGESP2008</v>
          </cell>
          <cell r="B2479" t="str">
            <v>3.90*</v>
          </cell>
          <cell r="C2479">
            <v>1</v>
          </cell>
        </row>
        <row r="2480">
          <cell r="A2480" t="str">
            <v>WAGEUK1996</v>
          </cell>
          <cell r="B2480">
            <v>14702</v>
          </cell>
          <cell r="C2480">
            <v>0</v>
          </cell>
        </row>
        <row r="2481">
          <cell r="A2481" t="str">
            <v>WAGEUK1997</v>
          </cell>
          <cell r="B2481">
            <v>14702</v>
          </cell>
          <cell r="C2481">
            <v>0</v>
          </cell>
        </row>
        <row r="2482">
          <cell r="A2482" t="str">
            <v>WAGEUK1998</v>
          </cell>
          <cell r="B2482">
            <v>22007</v>
          </cell>
          <cell r="C2482">
            <v>0</v>
          </cell>
        </row>
        <row r="2483">
          <cell r="A2483" t="str">
            <v>WAGEUK1999</v>
          </cell>
          <cell r="B2483" t="str">
            <v>5.00*</v>
          </cell>
          <cell r="C2483">
            <v>1</v>
          </cell>
        </row>
        <row r="2484">
          <cell r="A2484" t="str">
            <v>WAGEUK2000</v>
          </cell>
          <cell r="B2484" t="str">
            <v>4.20*</v>
          </cell>
          <cell r="C2484">
            <v>1</v>
          </cell>
        </row>
        <row r="2485">
          <cell r="A2485" t="str">
            <v>WAGEUK2001</v>
          </cell>
          <cell r="B2485" t="str">
            <v>3.20*</v>
          </cell>
          <cell r="C2485">
            <v>1</v>
          </cell>
        </row>
        <row r="2486">
          <cell r="A2486" t="str">
            <v>WAGEUS1996</v>
          </cell>
          <cell r="B2486">
            <v>29252</v>
          </cell>
          <cell r="C2486">
            <v>0</v>
          </cell>
        </row>
        <row r="2487">
          <cell r="A2487" t="str">
            <v>WAGEUS1997</v>
          </cell>
          <cell r="B2487">
            <v>32905</v>
          </cell>
          <cell r="C2487">
            <v>0</v>
          </cell>
        </row>
        <row r="2488">
          <cell r="A2488" t="str">
            <v>WAGEUS1998</v>
          </cell>
          <cell r="B2488">
            <v>14671</v>
          </cell>
          <cell r="C2488">
            <v>0</v>
          </cell>
        </row>
        <row r="2489">
          <cell r="A2489" t="str">
            <v>WAGEUS1999</v>
          </cell>
          <cell r="B2489">
            <v>43891</v>
          </cell>
          <cell r="C2489">
            <v>0</v>
          </cell>
        </row>
        <row r="2490">
          <cell r="A2490" t="str">
            <v>WAGEUS2000</v>
          </cell>
          <cell r="B2490">
            <v>14702</v>
          </cell>
          <cell r="C2490">
            <v>0</v>
          </cell>
        </row>
        <row r="2491">
          <cell r="A2491" t="str">
            <v>WAGEUS2001</v>
          </cell>
          <cell r="B2491">
            <v>11049</v>
          </cell>
          <cell r="C2491">
            <v>0</v>
          </cell>
        </row>
        <row r="2492">
          <cell r="A2492" t="str">
            <v>WAGEUS2002</v>
          </cell>
          <cell r="B2492">
            <v>21976</v>
          </cell>
          <cell r="C2492">
            <v>0</v>
          </cell>
        </row>
        <row r="2493">
          <cell r="A2493" t="str">
            <v>WAGEUS2003</v>
          </cell>
          <cell r="B2493">
            <v>29281</v>
          </cell>
          <cell r="C2493">
            <v>0</v>
          </cell>
        </row>
        <row r="2494">
          <cell r="A2494" t="str">
            <v>WAGEUS2004</v>
          </cell>
          <cell r="B2494">
            <v>25628</v>
          </cell>
          <cell r="C2494">
            <v>0</v>
          </cell>
        </row>
        <row r="2495">
          <cell r="A2495" t="str">
            <v>WAGEUS2005</v>
          </cell>
          <cell r="B2495">
            <v>11018</v>
          </cell>
          <cell r="C2495">
            <v>0</v>
          </cell>
        </row>
        <row r="2496">
          <cell r="A2496" t="str">
            <v>WAGEUS2006</v>
          </cell>
          <cell r="B2496" t="str">
            <v>3.10*</v>
          </cell>
          <cell r="C2496">
            <v>1</v>
          </cell>
        </row>
        <row r="2497">
          <cell r="A2497" t="str">
            <v>WAGEUS2007</v>
          </cell>
          <cell r="B2497" t="str">
            <v>3.50*</v>
          </cell>
          <cell r="C2497">
            <v>1</v>
          </cell>
        </row>
        <row r="2498">
          <cell r="A2498" t="str">
            <v>WAGEUS2008</v>
          </cell>
          <cell r="B2498" t="str">
            <v>3.00*</v>
          </cell>
          <cell r="C2498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suse puu"/>
      <sheetName val="Loan - flat"/>
      <sheetName val="Loan - furniture"/>
      <sheetName val="Loan - car"/>
    </sheetNames>
    <sheetDataSet>
      <sheetData sheetId="0" refreshError="1"/>
      <sheetData sheetId="1" refreshError="1"/>
      <sheetData sheetId="2" refreshError="1">
        <row r="8">
          <cell r="F8">
            <v>30</v>
          </cell>
        </row>
        <row r="17">
          <cell r="I17" t="str">
            <v>Year</v>
          </cell>
          <cell r="J17" t="str">
            <v>Cumulative Interest</v>
          </cell>
          <cell r="K17" t="str">
            <v>Cumulative Principal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B3CA-8B5B-446E-911E-8B4A9EE0BEBF}">
  <dimension ref="A2:R1570"/>
  <sheetViews>
    <sheetView tabSelected="1" topLeftCell="A1326" zoomScale="80" zoomScaleNormal="80" workbookViewId="0">
      <selection activeCell="D1353" sqref="D1353:R1361"/>
    </sheetView>
  </sheetViews>
  <sheetFormatPr defaultColWidth="9.33203125" defaultRowHeight="15" x14ac:dyDescent="0.25"/>
  <cols>
    <col min="1" max="1" width="81.1640625" style="20" customWidth="1"/>
    <col min="2" max="2" width="12.1640625" style="1" customWidth="1"/>
    <col min="3" max="3" width="11.33203125" style="1" hidden="1" customWidth="1"/>
    <col min="4" max="18" width="14" style="1" customWidth="1"/>
    <col min="19" max="16384" width="9.33203125" style="2"/>
  </cols>
  <sheetData>
    <row r="2" spans="1:18" x14ac:dyDescent="0.2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x14ac:dyDescent="0.25">
      <c r="A3" s="3" t="s">
        <v>1</v>
      </c>
      <c r="B3" s="4"/>
      <c r="C3" s="5">
        <v>-4.0000000000000001E-3</v>
      </c>
      <c r="D3" s="5">
        <v>-4.0000000000000001E-3</v>
      </c>
      <c r="E3" s="5">
        <v>-4.0000000000000001E-3</v>
      </c>
      <c r="F3" s="5">
        <v>-4.0000000000000001E-3</v>
      </c>
      <c r="G3" s="6">
        <v>1.9008088135461722E-3</v>
      </c>
      <c r="H3" s="6">
        <v>1.8456733158230994E-3</v>
      </c>
      <c r="I3" s="6">
        <v>1.7908332528102555E-3</v>
      </c>
      <c r="J3" s="6">
        <v>1.7170197167882086E-3</v>
      </c>
      <c r="K3" s="6">
        <v>1.6051158251579433E-3</v>
      </c>
      <c r="L3" s="6">
        <v>1.5513417182712156E-3</v>
      </c>
      <c r="M3" s="6">
        <v>1.5042021647709452E-3</v>
      </c>
      <c r="N3" s="6">
        <v>1.5083245454254946E-3</v>
      </c>
      <c r="O3" s="6">
        <v>1.4741920661663348E-3</v>
      </c>
      <c r="P3" s="6">
        <v>1.4974734118816549E-3</v>
      </c>
      <c r="Q3" s="6">
        <v>1.5524097343725147E-3</v>
      </c>
      <c r="R3" s="6">
        <v>1.6070838732626979E-3</v>
      </c>
    </row>
    <row r="5" spans="1:18" x14ac:dyDescent="0.25">
      <c r="A5" s="3" t="s">
        <v>2</v>
      </c>
      <c r="B5" s="4" t="s">
        <v>3</v>
      </c>
      <c r="C5" s="4">
        <v>2020</v>
      </c>
      <c r="D5" s="4">
        <v>2021</v>
      </c>
      <c r="E5" s="4">
        <v>2022</v>
      </c>
      <c r="F5" s="4">
        <v>2023</v>
      </c>
      <c r="G5" s="4">
        <v>2024</v>
      </c>
      <c r="H5" s="4">
        <v>2025</v>
      </c>
      <c r="I5" s="4">
        <v>2026</v>
      </c>
      <c r="J5" s="4">
        <v>2027</v>
      </c>
      <c r="K5" s="4">
        <v>2028</v>
      </c>
      <c r="L5" s="4">
        <v>2029</v>
      </c>
      <c r="M5" s="4">
        <v>2030</v>
      </c>
      <c r="N5" s="4">
        <v>2031</v>
      </c>
      <c r="O5" s="4">
        <v>2032</v>
      </c>
      <c r="P5" s="4">
        <v>2033</v>
      </c>
      <c r="Q5" s="4">
        <v>2034</v>
      </c>
      <c r="R5" s="4">
        <v>2035</v>
      </c>
    </row>
    <row r="6" spans="1:18" x14ac:dyDescent="0.25">
      <c r="A6" s="106" t="s">
        <v>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x14ac:dyDescent="0.25">
      <c r="A7" s="3" t="s">
        <v>5</v>
      </c>
      <c r="B7" s="4" t="s">
        <v>6</v>
      </c>
      <c r="C7" s="7">
        <f t="shared" ref="C7:K7" si="0">C8+C10</f>
        <v>199235.27700000003</v>
      </c>
      <c r="D7" s="7">
        <f t="shared" si="0"/>
        <v>306605.65204050322</v>
      </c>
      <c r="E7" s="7">
        <f t="shared" si="0"/>
        <v>306699.8816278298</v>
      </c>
      <c r="F7" s="7">
        <f t="shared" si="0"/>
        <v>305706.94565455563</v>
      </c>
      <c r="G7" s="7">
        <f t="shared" si="0"/>
        <v>306176.90363542805</v>
      </c>
      <c r="H7" s="7">
        <f t="shared" si="0"/>
        <v>285520.14940748102</v>
      </c>
      <c r="I7" s="7">
        <f t="shared" si="0"/>
        <v>266871.71023730392</v>
      </c>
      <c r="J7" s="7">
        <f t="shared" si="0"/>
        <v>250540.0229606689</v>
      </c>
      <c r="K7" s="7">
        <f t="shared" si="0"/>
        <v>251269.54219131416</v>
      </c>
      <c r="L7" s="7">
        <f>L8+L10</f>
        <v>251585.44882391099</v>
      </c>
      <c r="M7" s="7">
        <f t="shared" ref="M7:R7" si="1">M8+M10</f>
        <v>251892.23140644119</v>
      </c>
      <c r="N7" s="7">
        <f t="shared" si="1"/>
        <v>252200.31747771549</v>
      </c>
      <c r="O7" s="7">
        <f t="shared" si="1"/>
        <v>252501.88592413298</v>
      </c>
      <c r="P7" s="7">
        <f t="shared" si="1"/>
        <v>252808.66851523786</v>
      </c>
      <c r="Q7" s="7">
        <f t="shared" si="1"/>
        <v>253127.18198740407</v>
      </c>
      <c r="R7" s="7">
        <f t="shared" si="1"/>
        <v>253457.42502657312</v>
      </c>
    </row>
    <row r="8" spans="1:18" x14ac:dyDescent="0.25">
      <c r="A8" s="3" t="s">
        <v>7</v>
      </c>
      <c r="B8" s="4" t="s">
        <v>6</v>
      </c>
      <c r="C8" s="7">
        <f t="shared" ref="C8:L8" si="2">C10/(1-C9)-C10</f>
        <v>0</v>
      </c>
      <c r="D8" s="7">
        <f t="shared" si="2"/>
        <v>106760.08804050324</v>
      </c>
      <c r="E8" s="7">
        <f t="shared" si="2"/>
        <v>106792.89878281037</v>
      </c>
      <c r="F8" s="7">
        <f t="shared" si="2"/>
        <v>106447.15847691629</v>
      </c>
      <c r="G8" s="7">
        <f t="shared" si="2"/>
        <v>106610.79784585608</v>
      </c>
      <c r="H8" s="7">
        <f t="shared" si="2"/>
        <v>85656.044822244323</v>
      </c>
      <c r="I8" s="7">
        <f t="shared" si="2"/>
        <v>66717.927559325966</v>
      </c>
      <c r="J8" s="7">
        <f t="shared" si="2"/>
        <v>50108.004592133773</v>
      </c>
      <c r="K8" s="7">
        <f t="shared" si="2"/>
        <v>50253.908438262821</v>
      </c>
      <c r="L8" s="7">
        <f t="shared" si="2"/>
        <v>50317.089764782198</v>
      </c>
      <c r="M8" s="7">
        <f>M10/(1-M9)-M10</f>
        <v>50378.446281288227</v>
      </c>
      <c r="N8" s="7">
        <f t="shared" ref="N8:R8" si="3">N10/(1-N9)-N10</f>
        <v>50440.063495543087</v>
      </c>
      <c r="O8" s="7">
        <f t="shared" si="3"/>
        <v>50500.37718482659</v>
      </c>
      <c r="P8" s="7">
        <f t="shared" si="3"/>
        <v>50561.733703047561</v>
      </c>
      <c r="Q8" s="7">
        <f t="shared" si="3"/>
        <v>50625.436397480807</v>
      </c>
      <c r="R8" s="7">
        <f t="shared" si="3"/>
        <v>50691.485005314607</v>
      </c>
    </row>
    <row r="9" spans="1:18" x14ac:dyDescent="0.25">
      <c r="A9" s="3" t="s">
        <v>7</v>
      </c>
      <c r="B9" s="4" t="s">
        <v>8</v>
      </c>
      <c r="C9" s="5">
        <v>0</v>
      </c>
      <c r="D9" s="8">
        <v>0.34820000000000001</v>
      </c>
      <c r="E9" s="8">
        <f>D9</f>
        <v>0.34820000000000001</v>
      </c>
      <c r="F9" s="8">
        <f t="shared" ref="F9:R9" si="4">E9</f>
        <v>0.34820000000000001</v>
      </c>
      <c r="G9" s="8">
        <f t="shared" si="4"/>
        <v>0.34820000000000001</v>
      </c>
      <c r="H9" s="102">
        <v>0.3</v>
      </c>
      <c r="I9" s="102">
        <v>0.25</v>
      </c>
      <c r="J9" s="102">
        <v>0.2</v>
      </c>
      <c r="K9" s="102">
        <f t="shared" si="4"/>
        <v>0.2</v>
      </c>
      <c r="L9" s="102">
        <f t="shared" si="4"/>
        <v>0.2</v>
      </c>
      <c r="M9" s="102">
        <f t="shared" si="4"/>
        <v>0.2</v>
      </c>
      <c r="N9" s="102">
        <f t="shared" si="4"/>
        <v>0.2</v>
      </c>
      <c r="O9" s="102">
        <f t="shared" si="4"/>
        <v>0.2</v>
      </c>
      <c r="P9" s="102">
        <f t="shared" si="4"/>
        <v>0.2</v>
      </c>
      <c r="Q9" s="102">
        <f t="shared" si="4"/>
        <v>0.2</v>
      </c>
      <c r="R9" s="102">
        <f t="shared" si="4"/>
        <v>0.2</v>
      </c>
    </row>
    <row r="10" spans="1:18" x14ac:dyDescent="0.25">
      <c r="A10" s="3" t="s">
        <v>9</v>
      </c>
      <c r="B10" s="4" t="s">
        <v>6</v>
      </c>
      <c r="C10" s="7">
        <f t="shared" ref="C10:R10" si="5">C11+C12</f>
        <v>199235.27700000003</v>
      </c>
      <c r="D10" s="7">
        <f>D11+D12</f>
        <v>199845.56399999998</v>
      </c>
      <c r="E10" s="7">
        <f t="shared" si="5"/>
        <v>199906.98284501943</v>
      </c>
      <c r="F10" s="7">
        <f t="shared" si="5"/>
        <v>199259.78717763934</v>
      </c>
      <c r="G10" s="7">
        <f t="shared" si="5"/>
        <v>199566.10578957197</v>
      </c>
      <c r="H10" s="7">
        <f t="shared" si="5"/>
        <v>199864.1045852367</v>
      </c>
      <c r="I10" s="7">
        <f t="shared" si="5"/>
        <v>200153.78267797796</v>
      </c>
      <c r="J10" s="7">
        <f t="shared" si="5"/>
        <v>200432.01836853512</v>
      </c>
      <c r="K10" s="7">
        <f t="shared" si="5"/>
        <v>201015.63375305134</v>
      </c>
      <c r="L10" s="7">
        <f t="shared" si="5"/>
        <v>201268.35905912879</v>
      </c>
      <c r="M10" s="7">
        <f t="shared" si="5"/>
        <v>201513.78512515296</v>
      </c>
      <c r="N10" s="7">
        <f t="shared" si="5"/>
        <v>201760.25398217241</v>
      </c>
      <c r="O10" s="7">
        <f t="shared" si="5"/>
        <v>202001.50873930639</v>
      </c>
      <c r="P10" s="7">
        <f t="shared" si="5"/>
        <v>202246.9348121903</v>
      </c>
      <c r="Q10" s="7">
        <f t="shared" si="5"/>
        <v>202501.74558992326</v>
      </c>
      <c r="R10" s="7">
        <f t="shared" si="5"/>
        <v>202765.94002125852</v>
      </c>
    </row>
    <row r="11" spans="1:18" x14ac:dyDescent="0.25">
      <c r="A11" s="3" t="s">
        <v>10</v>
      </c>
      <c r="B11" s="4" t="s">
        <v>6</v>
      </c>
      <c r="C11" s="7">
        <f>('[15]Müügikogused Konkurentsiamet'!E120+'[15]Müügikogused Konkurentsiamet'!E123+'[15]Müügikogused Konkurentsiamet'!E126+'[15]Müügikogused Konkurentsiamet'!E128+'[15]Müügikogused Konkurentsiamet'!E183)*1000</f>
        <v>158497.27700000003</v>
      </c>
      <c r="D11" s="7">
        <f>('[15]Müügikogused Konkurentsiamet'!J183+'[15]Müügikogused Konkurentsiamet'!J120+'[15]Müügikogused Konkurentsiamet'!J123+'[15]Müügikogused Konkurentsiamet'!J126+'[15]Müügikogused Konkurentsiamet'!J128)*1000</f>
        <v>161737.49799999999</v>
      </c>
      <c r="E11" s="7">
        <f t="shared" ref="E11:R11" si="6">(E13*E22*365)/1000</f>
        <v>161798.91684501944</v>
      </c>
      <c r="F11" s="7">
        <f t="shared" si="6"/>
        <v>161151.72117763935</v>
      </c>
      <c r="G11" s="7">
        <f t="shared" si="6"/>
        <v>161458.03978957198</v>
      </c>
      <c r="H11" s="7">
        <f t="shared" si="6"/>
        <v>161756.0385852367</v>
      </c>
      <c r="I11" s="7">
        <f t="shared" si="6"/>
        <v>162045.71667797797</v>
      </c>
      <c r="J11" s="7">
        <f t="shared" si="6"/>
        <v>162323.95236853513</v>
      </c>
      <c r="K11" s="7">
        <f t="shared" si="6"/>
        <v>162907.56775305135</v>
      </c>
      <c r="L11" s="7">
        <f t="shared" si="6"/>
        <v>163160.2930591288</v>
      </c>
      <c r="M11" s="7">
        <f t="shared" si="6"/>
        <v>163405.71912515297</v>
      </c>
      <c r="N11" s="7">
        <f t="shared" si="6"/>
        <v>163652.18798217241</v>
      </c>
      <c r="O11" s="7">
        <f t="shared" si="6"/>
        <v>163893.4427393064</v>
      </c>
      <c r="P11" s="7">
        <f t="shared" si="6"/>
        <v>164138.86881219031</v>
      </c>
      <c r="Q11" s="7">
        <f t="shared" si="6"/>
        <v>164393.67958992327</v>
      </c>
      <c r="R11" s="7">
        <f t="shared" si="6"/>
        <v>164657.87402125853</v>
      </c>
    </row>
    <row r="12" spans="1:18" x14ac:dyDescent="0.25">
      <c r="A12" s="3" t="s">
        <v>11</v>
      </c>
      <c r="B12" s="4" t="s">
        <v>6</v>
      </c>
      <c r="C12" s="4">
        <f>'[15]Müügikogused Konkurentsiamet'!E121*1000+102</f>
        <v>40738</v>
      </c>
      <c r="D12" s="9">
        <f>'[15]Müügikogused Konkurentsiamet'!J121*1000</f>
        <v>38108.065999999999</v>
      </c>
      <c r="E12" s="7">
        <f>D12</f>
        <v>38108.065999999999</v>
      </c>
      <c r="F12" s="7">
        <f t="shared" ref="F12:R13" si="7">E12</f>
        <v>38108.065999999999</v>
      </c>
      <c r="G12" s="7">
        <f t="shared" si="7"/>
        <v>38108.065999999999</v>
      </c>
      <c r="H12" s="7">
        <f t="shared" si="7"/>
        <v>38108.065999999999</v>
      </c>
      <c r="I12" s="7">
        <f t="shared" si="7"/>
        <v>38108.065999999999</v>
      </c>
      <c r="J12" s="7">
        <f t="shared" si="7"/>
        <v>38108.065999999999</v>
      </c>
      <c r="K12" s="7">
        <f t="shared" si="7"/>
        <v>38108.065999999999</v>
      </c>
      <c r="L12" s="7">
        <f t="shared" si="7"/>
        <v>38108.065999999999</v>
      </c>
      <c r="M12" s="7">
        <f t="shared" si="7"/>
        <v>38108.065999999999</v>
      </c>
      <c r="N12" s="7">
        <f t="shared" si="7"/>
        <v>38108.065999999999</v>
      </c>
      <c r="O12" s="7">
        <f t="shared" si="7"/>
        <v>38108.065999999999</v>
      </c>
      <c r="P12" s="7">
        <f t="shared" si="7"/>
        <v>38108.065999999999</v>
      </c>
      <c r="Q12" s="7">
        <f t="shared" si="7"/>
        <v>38108.065999999999</v>
      </c>
      <c r="R12" s="7">
        <f t="shared" si="7"/>
        <v>38108.065999999999</v>
      </c>
    </row>
    <row r="13" spans="1:18" x14ac:dyDescent="0.25">
      <c r="A13" s="10" t="s">
        <v>12</v>
      </c>
      <c r="B13" s="11" t="s">
        <v>13</v>
      </c>
      <c r="C13" s="12">
        <f>((C11/C22)/365)*1000</f>
        <v>72.369567366380565</v>
      </c>
      <c r="D13" s="12">
        <f>((D11/D22)/365)*1000</f>
        <v>70.809126524347192</v>
      </c>
      <c r="E13" s="12">
        <f>D13</f>
        <v>70.809126524347192</v>
      </c>
      <c r="F13" s="12">
        <f t="shared" si="7"/>
        <v>70.809126524347192</v>
      </c>
      <c r="G13" s="12">
        <f t="shared" si="7"/>
        <v>70.809126524347192</v>
      </c>
      <c r="H13" s="12">
        <f t="shared" si="7"/>
        <v>70.809126524347192</v>
      </c>
      <c r="I13" s="12">
        <f t="shared" si="7"/>
        <v>70.809126524347192</v>
      </c>
      <c r="J13" s="12">
        <f t="shared" si="7"/>
        <v>70.809126524347192</v>
      </c>
      <c r="K13" s="12">
        <f t="shared" si="7"/>
        <v>70.809126524347192</v>
      </c>
      <c r="L13" s="12">
        <f t="shared" si="7"/>
        <v>70.809126524347192</v>
      </c>
      <c r="M13" s="12">
        <f t="shared" si="7"/>
        <v>70.809126524347192</v>
      </c>
      <c r="N13" s="12">
        <f t="shared" si="7"/>
        <v>70.809126524347192</v>
      </c>
      <c r="O13" s="12">
        <f t="shared" si="7"/>
        <v>70.809126524347192</v>
      </c>
      <c r="P13" s="12">
        <f t="shared" si="7"/>
        <v>70.809126524347192</v>
      </c>
      <c r="Q13" s="12">
        <f t="shared" si="7"/>
        <v>70.809126524347192</v>
      </c>
      <c r="R13" s="12">
        <f t="shared" si="7"/>
        <v>70.809126524347192</v>
      </c>
    </row>
    <row r="14" spans="1:18" x14ac:dyDescent="0.25">
      <c r="A14" s="3" t="s">
        <v>14</v>
      </c>
      <c r="B14" s="4" t="s">
        <v>15</v>
      </c>
      <c r="C14" s="7">
        <f t="shared" ref="C14" si="8">C15+C18+C19+C20+C21</f>
        <v>6667</v>
      </c>
      <c r="D14" s="7">
        <f>D15+D18+D19+D20+D21+D16+D17</f>
        <v>6800</v>
      </c>
      <c r="E14" s="7">
        <f t="shared" ref="E14:R14" si="9">E15+E18+E19+E20+E21+E16+E17</f>
        <v>6830</v>
      </c>
      <c r="F14" s="7">
        <f t="shared" si="9"/>
        <v>6802.6799999999994</v>
      </c>
      <c r="G14" s="7">
        <f t="shared" si="9"/>
        <v>6815.610594099735</v>
      </c>
      <c r="H14" s="7">
        <f t="shared" si="9"/>
        <v>6828.189984704306</v>
      </c>
      <c r="I14" s="7">
        <f t="shared" si="9"/>
        <v>6840.4181343854207</v>
      </c>
      <c r="J14" s="7">
        <f t="shared" si="9"/>
        <v>6852.1632671932357</v>
      </c>
      <c r="K14" s="7">
        <f t="shared" si="9"/>
        <v>6863.1617828899734</v>
      </c>
      <c r="L14" s="7">
        <f t="shared" si="9"/>
        <v>6873.8088920830151</v>
      </c>
      <c r="M14" s="7">
        <f t="shared" si="9"/>
        <v>6884.1484902987086</v>
      </c>
      <c r="N14" s="7">
        <f t="shared" si="9"/>
        <v>6894.5320204409791</v>
      </c>
      <c r="O14" s="7">
        <f t="shared" si="9"/>
        <v>6904.6958848454424</v>
      </c>
      <c r="P14" s="7">
        <f t="shared" si="9"/>
        <v>6915.0354833501278</v>
      </c>
      <c r="Q14" s="7">
        <f t="shared" si="9"/>
        <v>6925.7704517480106</v>
      </c>
      <c r="R14" s="7">
        <f t="shared" si="9"/>
        <v>6936.9007457509351</v>
      </c>
    </row>
    <row r="15" spans="1:18" x14ac:dyDescent="0.25">
      <c r="A15" s="3" t="s">
        <v>16</v>
      </c>
      <c r="B15" s="4" t="s">
        <v>15</v>
      </c>
      <c r="C15" s="7">
        <f>'[15]Elanike arv'!D302</f>
        <v>5698</v>
      </c>
      <c r="D15" s="7">
        <v>5619</v>
      </c>
      <c r="E15" s="9">
        <v>5645</v>
      </c>
      <c r="F15" s="9">
        <f t="shared" ref="F15:M21" si="10">E15+(E15*F$3)</f>
        <v>5622.42</v>
      </c>
      <c r="G15" s="9">
        <f t="shared" si="10"/>
        <v>5633.1071454894582</v>
      </c>
      <c r="H15" s="9">
        <f t="shared" si="10"/>
        <v>5643.5040210330608</v>
      </c>
      <c r="I15" s="9">
        <f t="shared" si="10"/>
        <v>5653.6105956962956</v>
      </c>
      <c r="J15" s="9">
        <f t="shared" si="10"/>
        <v>5663.3179565601486</v>
      </c>
      <c r="K15" s="9">
        <f t="shared" si="10"/>
        <v>5672.4082378351241</v>
      </c>
      <c r="L15" s="7">
        <f t="shared" si="10"/>
        <v>5681.2080813775428</v>
      </c>
      <c r="M15" s="7">
        <f>L15+(L15*M$3)</f>
        <v>5689.7537668720652</v>
      </c>
      <c r="N15" s="7">
        <f t="shared" ref="N15:R21" si="11">M15+(M15*N$3)</f>
        <v>5698.3357621360656</v>
      </c>
      <c r="O15" s="7">
        <f t="shared" si="11"/>
        <v>5706.7362035069582</v>
      </c>
      <c r="P15" s="7">
        <f t="shared" si="11"/>
        <v>5715.281889240332</v>
      </c>
      <c r="Q15" s="7">
        <f t="shared" si="11"/>
        <v>5724.1543484798713</v>
      </c>
      <c r="R15" s="7">
        <f t="shared" si="11"/>
        <v>5733.35354462138</v>
      </c>
    </row>
    <row r="16" spans="1:18" x14ac:dyDescent="0.25">
      <c r="A16" s="13" t="s">
        <v>17</v>
      </c>
      <c r="B16" s="14" t="s">
        <v>15</v>
      </c>
      <c r="C16" s="15"/>
      <c r="D16" s="15">
        <v>64</v>
      </c>
      <c r="E16" s="101">
        <v>64</v>
      </c>
      <c r="F16" s="9">
        <f>E16+(E16*F$3)</f>
        <v>63.744</v>
      </c>
      <c r="G16" s="9">
        <f t="shared" si="10"/>
        <v>63.865165157010686</v>
      </c>
      <c r="H16" s="9">
        <f t="shared" si="10"/>
        <v>63.983039388151617</v>
      </c>
      <c r="I16" s="9">
        <f t="shared" si="10"/>
        <v>64.097622342703787</v>
      </c>
      <c r="J16" s="9">
        <f t="shared" si="10"/>
        <v>64.207679224065458</v>
      </c>
      <c r="K16" s="9">
        <f t="shared" si="10"/>
        <v>64.31073998608467</v>
      </c>
      <c r="L16" s="7">
        <f t="shared" si="10"/>
        <v>64.410507919957979</v>
      </c>
      <c r="M16" s="7">
        <f t="shared" si="10"/>
        <v>64.507394345405174</v>
      </c>
      <c r="N16" s="7">
        <f t="shared" si="11"/>
        <v>64.604692431657796</v>
      </c>
      <c r="O16" s="7">
        <f t="shared" si="11"/>
        <v>64.699932156677662</v>
      </c>
      <c r="P16" s="7">
        <f t="shared" si="11"/>
        <v>64.796818584832835</v>
      </c>
      <c r="Q16" s="7">
        <f t="shared" si="11"/>
        <v>64.8974097967603</v>
      </c>
      <c r="R16" s="7">
        <f t="shared" si="11"/>
        <v>65.001705377461192</v>
      </c>
    </row>
    <row r="17" spans="1:18" x14ac:dyDescent="0.25">
      <c r="A17" s="13" t="s">
        <v>18</v>
      </c>
      <c r="B17" s="14" t="s">
        <v>15</v>
      </c>
      <c r="C17" s="15"/>
      <c r="D17" s="15">
        <v>131</v>
      </c>
      <c r="E17" s="101">
        <v>131</v>
      </c>
      <c r="F17" s="9">
        <f>E17+(E17*F$3)</f>
        <v>130.476</v>
      </c>
      <c r="G17" s="9">
        <f t="shared" si="10"/>
        <v>130.72400993075624</v>
      </c>
      <c r="H17" s="9">
        <f t="shared" si="10"/>
        <v>130.96528374762283</v>
      </c>
      <c r="I17" s="9">
        <f t="shared" si="10"/>
        <v>131.1998207327218</v>
      </c>
      <c r="J17" s="9">
        <f t="shared" si="10"/>
        <v>131.42509341175898</v>
      </c>
      <c r="K17" s="9">
        <f t="shared" si="10"/>
        <v>131.63604590901704</v>
      </c>
      <c r="L17" s="7">
        <f t="shared" si="10"/>
        <v>131.84025839866396</v>
      </c>
      <c r="M17" s="7">
        <f t="shared" si="10"/>
        <v>132.03857280075118</v>
      </c>
      <c r="N17" s="7">
        <f t="shared" si="11"/>
        <v>132.2377298210495</v>
      </c>
      <c r="O17" s="7">
        <f t="shared" si="11"/>
        <v>132.43267363319953</v>
      </c>
      <c r="P17" s="7">
        <f t="shared" si="11"/>
        <v>132.63098804082964</v>
      </c>
      <c r="Q17" s="7">
        <f t="shared" si="11"/>
        <v>132.83688567774365</v>
      </c>
      <c r="R17" s="7">
        <f t="shared" si="11"/>
        <v>133.05036569449081</v>
      </c>
    </row>
    <row r="18" spans="1:18" x14ac:dyDescent="0.25">
      <c r="A18" s="3" t="s">
        <v>19</v>
      </c>
      <c r="B18" s="4" t="s">
        <v>15</v>
      </c>
      <c r="C18" s="7">
        <f>'[15]Elanike arv'!D2110</f>
        <v>158</v>
      </c>
      <c r="D18" s="7">
        <v>161</v>
      </c>
      <c r="E18" s="9">
        <v>125</v>
      </c>
      <c r="F18" s="9">
        <f t="shared" si="10"/>
        <v>124.5</v>
      </c>
      <c r="G18" s="9">
        <f t="shared" si="10"/>
        <v>124.73665069728649</v>
      </c>
      <c r="H18" s="9">
        <f t="shared" si="10"/>
        <v>124.96687380498362</v>
      </c>
      <c r="I18" s="9">
        <f t="shared" si="10"/>
        <v>125.19066863809333</v>
      </c>
      <c r="J18" s="9">
        <f t="shared" si="10"/>
        <v>125.40562348450284</v>
      </c>
      <c r="K18" s="9">
        <f t="shared" si="10"/>
        <v>125.60691403532161</v>
      </c>
      <c r="L18" s="7">
        <f t="shared" si="10"/>
        <v>125.80177328116791</v>
      </c>
      <c r="M18" s="7">
        <f t="shared" si="10"/>
        <v>125.99100458086947</v>
      </c>
      <c r="N18" s="7">
        <f t="shared" si="11"/>
        <v>126.18103990558161</v>
      </c>
      <c r="O18" s="7">
        <f t="shared" si="11"/>
        <v>126.36705499351103</v>
      </c>
      <c r="P18" s="7">
        <f t="shared" si="11"/>
        <v>126.5562862985016</v>
      </c>
      <c r="Q18" s="7">
        <f t="shared" si="11"/>
        <v>126.75275350929743</v>
      </c>
      <c r="R18" s="7">
        <f t="shared" si="11"/>
        <v>126.95645581535386</v>
      </c>
    </row>
    <row r="19" spans="1:18" x14ac:dyDescent="0.25">
      <c r="A19" s="3" t="s">
        <v>20</v>
      </c>
      <c r="B19" s="4" t="s">
        <v>15</v>
      </c>
      <c r="C19" s="7">
        <f>'[15]Elanike arv'!D1414</f>
        <v>65</v>
      </c>
      <c r="D19" s="7">
        <v>63</v>
      </c>
      <c r="E19" s="9">
        <v>59</v>
      </c>
      <c r="F19" s="9">
        <f t="shared" si="10"/>
        <v>58.764000000000003</v>
      </c>
      <c r="G19" s="9">
        <f t="shared" si="10"/>
        <v>58.875699129119234</v>
      </c>
      <c r="H19" s="9">
        <f t="shared" si="10"/>
        <v>58.98436443595228</v>
      </c>
      <c r="I19" s="9">
        <f t="shared" si="10"/>
        <v>59.089995597180064</v>
      </c>
      <c r="J19" s="9">
        <f t="shared" si="10"/>
        <v>59.191454284685349</v>
      </c>
      <c r="K19" s="9">
        <f t="shared" si="10"/>
        <v>59.286463424671808</v>
      </c>
      <c r="L19" s="7">
        <f t="shared" si="10"/>
        <v>59.378436988711265</v>
      </c>
      <c r="M19" s="7">
        <f t="shared" si="10"/>
        <v>59.467754162170401</v>
      </c>
      <c r="N19" s="7">
        <f t="shared" si="11"/>
        <v>59.55745083543453</v>
      </c>
      <c r="O19" s="7">
        <f t="shared" si="11"/>
        <v>59.645249956937221</v>
      </c>
      <c r="P19" s="7">
        <f t="shared" si="11"/>
        <v>59.734567132892771</v>
      </c>
      <c r="Q19" s="7">
        <f t="shared" si="11"/>
        <v>59.827299656388405</v>
      </c>
      <c r="R19" s="7">
        <f t="shared" si="11"/>
        <v>59.923447144847039</v>
      </c>
    </row>
    <row r="20" spans="1:18" x14ac:dyDescent="0.25">
      <c r="A20" s="3" t="s">
        <v>21</v>
      </c>
      <c r="B20" s="4" t="s">
        <v>15</v>
      </c>
      <c r="C20" s="7">
        <f>'[15]Elanike arv'!D4502</f>
        <v>271</v>
      </c>
      <c r="D20" s="7">
        <v>285</v>
      </c>
      <c r="E20" s="9">
        <v>288</v>
      </c>
      <c r="F20" s="9">
        <f t="shared" si="10"/>
        <v>286.84800000000001</v>
      </c>
      <c r="G20" s="9">
        <f t="shared" si="10"/>
        <v>287.39324320654811</v>
      </c>
      <c r="H20" s="9">
        <f t="shared" si="10"/>
        <v>287.9236772466823</v>
      </c>
      <c r="I20" s="9">
        <f t="shared" si="10"/>
        <v>288.43930054216708</v>
      </c>
      <c r="J20" s="9">
        <f t="shared" si="10"/>
        <v>288.93455650829458</v>
      </c>
      <c r="K20" s="9">
        <f t="shared" si="10"/>
        <v>289.39832993738105</v>
      </c>
      <c r="L20" s="7">
        <f t="shared" si="10"/>
        <v>289.84728563981093</v>
      </c>
      <c r="M20" s="7">
        <f t="shared" si="10"/>
        <v>290.28327455432333</v>
      </c>
      <c r="N20" s="7">
        <f t="shared" si="11"/>
        <v>290.72111594246007</v>
      </c>
      <c r="O20" s="7">
        <f t="shared" si="11"/>
        <v>291.14969470504946</v>
      </c>
      <c r="P20" s="7">
        <f t="shared" si="11"/>
        <v>291.58568363174771</v>
      </c>
      <c r="Q20" s="7">
        <f t="shared" si="11"/>
        <v>292.03834408542133</v>
      </c>
      <c r="R20" s="7">
        <f t="shared" si="11"/>
        <v>292.50767419857533</v>
      </c>
    </row>
    <row r="21" spans="1:18" x14ac:dyDescent="0.25">
      <c r="A21" s="3" t="s">
        <v>22</v>
      </c>
      <c r="B21" s="4" t="s">
        <v>15</v>
      </c>
      <c r="C21" s="7">
        <f>'[15]Elanike arv'!D1600</f>
        <v>475</v>
      </c>
      <c r="D21" s="7">
        <v>477</v>
      </c>
      <c r="E21" s="9">
        <v>518</v>
      </c>
      <c r="F21" s="9">
        <f t="shared" si="10"/>
        <v>515.928</v>
      </c>
      <c r="G21" s="9">
        <f t="shared" si="10"/>
        <v>516.90868048955519</v>
      </c>
      <c r="H21" s="9">
        <f t="shared" si="10"/>
        <v>517.86272504785211</v>
      </c>
      <c r="I21" s="9">
        <f t="shared" si="10"/>
        <v>518.79013083625875</v>
      </c>
      <c r="J21" s="9">
        <f t="shared" si="10"/>
        <v>519.68090371977974</v>
      </c>
      <c r="K21" s="9">
        <f t="shared" si="10"/>
        <v>520.51505176237276</v>
      </c>
      <c r="L21" s="7">
        <f t="shared" si="10"/>
        <v>521.32254847715978</v>
      </c>
      <c r="M21" s="7">
        <f t="shared" si="10"/>
        <v>522.10672298312306</v>
      </c>
      <c r="N21" s="7">
        <f t="shared" si="11"/>
        <v>522.89422936873018</v>
      </c>
      <c r="O21" s="7">
        <f t="shared" si="11"/>
        <v>523.6650758931097</v>
      </c>
      <c r="P21" s="7">
        <f t="shared" si="11"/>
        <v>524.44925042099067</v>
      </c>
      <c r="Q21" s="7">
        <f t="shared" si="11"/>
        <v>525.26341054252862</v>
      </c>
      <c r="R21" s="7">
        <f t="shared" si="11"/>
        <v>526.1075528988265</v>
      </c>
    </row>
    <row r="22" spans="1:18" x14ac:dyDescent="0.25">
      <c r="A22" s="3" t="s">
        <v>23</v>
      </c>
      <c r="B22" s="4" t="s">
        <v>15</v>
      </c>
      <c r="C22" s="7">
        <f t="shared" ref="C22" si="12">C23+C26+C27+C28+C29</f>
        <v>6000.2999999999993</v>
      </c>
      <c r="D22" s="7">
        <f>D23+D26+D27+D28+D29+D24+D25</f>
        <v>6257.9000000000005</v>
      </c>
      <c r="E22" s="9">
        <f t="shared" ref="E22:R22" si="13">E23+E26+E27+E28+E29+E24+E25</f>
        <v>6260.2763999999997</v>
      </c>
      <c r="F22" s="9">
        <f t="shared" si="13"/>
        <v>6235.2352944000004</v>
      </c>
      <c r="G22" s="9">
        <f t="shared" si="13"/>
        <v>6247.0872846021302</v>
      </c>
      <c r="H22" s="9">
        <f t="shared" si="13"/>
        <v>6258.6173669049385</v>
      </c>
      <c r="I22" s="9">
        <f t="shared" si="13"/>
        <v>6269.8255070022069</v>
      </c>
      <c r="J22" s="9">
        <f t="shared" si="13"/>
        <v>6280.5909210185509</v>
      </c>
      <c r="K22" s="9">
        <f t="shared" si="13"/>
        <v>6303.1719968972202</v>
      </c>
      <c r="L22" s="7">
        <f t="shared" si="13"/>
        <v>6312.9503705734469</v>
      </c>
      <c r="M22" s="7">
        <f t="shared" si="13"/>
        <v>6322.4463241869544</v>
      </c>
      <c r="N22" s="7">
        <f t="shared" si="13"/>
        <v>6331.9826251648628</v>
      </c>
      <c r="O22" s="7">
        <f t="shared" si="13"/>
        <v>6341.3171837139807</v>
      </c>
      <c r="P22" s="7">
        <f t="shared" si="13"/>
        <v>6350.8131375929024</v>
      </c>
      <c r="Q22" s="7">
        <f t="shared" si="13"/>
        <v>6360.672201728883</v>
      </c>
      <c r="R22" s="7">
        <f t="shared" si="13"/>
        <v>6370.8943354473913</v>
      </c>
    </row>
    <row r="23" spans="1:18" x14ac:dyDescent="0.25">
      <c r="A23" s="3" t="s">
        <v>16</v>
      </c>
      <c r="B23" s="4" t="s">
        <v>15</v>
      </c>
      <c r="C23" s="7">
        <f>C15*C30</f>
        <v>5128.2</v>
      </c>
      <c r="D23" s="7">
        <v>5338.05</v>
      </c>
      <c r="E23" s="9">
        <f>D23+(D23*E$3)+27</f>
        <v>5343.6977999999999</v>
      </c>
      <c r="F23" s="9">
        <f t="shared" ref="E23:R29" si="14">E23+(E23*F$3)</f>
        <v>5322.3230088</v>
      </c>
      <c r="G23" s="9">
        <f t="shared" si="14"/>
        <v>5332.4397272836668</v>
      </c>
      <c r="H23" s="9">
        <f t="shared" si="14"/>
        <v>5342.2816689965493</v>
      </c>
      <c r="I23" s="9">
        <f t="shared" si="14"/>
        <v>5351.8488046552675</v>
      </c>
      <c r="J23" s="9">
        <f t="shared" si="14"/>
        <v>5361.0380345741296</v>
      </c>
      <c r="K23" s="9">
        <f>J23+(J23*K$3)+'[16]Uued liitujad'!I24</f>
        <v>5382.1431215626981</v>
      </c>
      <c r="L23" s="7">
        <f t="shared" si="14"/>
        <v>5390.4926647208849</v>
      </c>
      <c r="M23" s="7">
        <f t="shared" si="14"/>
        <v>5398.60105545634</v>
      </c>
      <c r="N23" s="7">
        <f t="shared" si="14"/>
        <v>5406.7438979392446</v>
      </c>
      <c r="O23" s="7">
        <f t="shared" si="14"/>
        <v>5414.7144768973794</v>
      </c>
      <c r="P23" s="7">
        <f t="shared" si="14"/>
        <v>5422.8228678594642</v>
      </c>
      <c r="Q23" s="7">
        <f t="shared" si="14"/>
        <v>5431.2413108673072</v>
      </c>
      <c r="R23" s="7">
        <f t="shared" si="14"/>
        <v>5439.9697711898007</v>
      </c>
    </row>
    <row r="24" spans="1:18" x14ac:dyDescent="0.25">
      <c r="A24" s="3" t="s">
        <v>17</v>
      </c>
      <c r="B24" s="4" t="s">
        <v>15</v>
      </c>
      <c r="C24" s="7"/>
      <c r="D24" s="7">
        <v>36</v>
      </c>
      <c r="E24" s="7">
        <v>36</v>
      </c>
      <c r="F24" s="7">
        <f t="shared" si="14"/>
        <v>35.856000000000002</v>
      </c>
      <c r="G24" s="7">
        <f t="shared" si="14"/>
        <v>35.924155400818513</v>
      </c>
      <c r="H24" s="7">
        <f t="shared" si="14"/>
        <v>35.990459655835288</v>
      </c>
      <c r="I24" s="7">
        <f t="shared" si="14"/>
        <v>36.054912567770884</v>
      </c>
      <c r="J24" s="7">
        <f t="shared" si="14"/>
        <v>36.116819563536822</v>
      </c>
      <c r="K24" s="7">
        <f t="shared" si="14"/>
        <v>36.174791242172631</v>
      </c>
      <c r="L24" s="7">
        <f t="shared" si="14"/>
        <v>36.230910704976367</v>
      </c>
      <c r="M24" s="7">
        <f t="shared" si="14"/>
        <v>36.285409319290416</v>
      </c>
      <c r="N24" s="7">
        <f t="shared" si="14"/>
        <v>36.340139492807509</v>
      </c>
      <c r="O24" s="7">
        <f t="shared" si="14"/>
        <v>36.393711838131182</v>
      </c>
      <c r="P24" s="7">
        <f t="shared" si="14"/>
        <v>36.448210453968464</v>
      </c>
      <c r="Q24" s="7">
        <f t="shared" si="14"/>
        <v>36.504793010677666</v>
      </c>
      <c r="R24" s="7">
        <f t="shared" si="14"/>
        <v>36.563459274821916</v>
      </c>
    </row>
    <row r="25" spans="1:18" x14ac:dyDescent="0.25">
      <c r="A25" s="3" t="s">
        <v>18</v>
      </c>
      <c r="B25" s="4" t="s">
        <v>15</v>
      </c>
      <c r="C25" s="7"/>
      <c r="D25" s="7">
        <v>66</v>
      </c>
      <c r="E25" s="7">
        <v>66</v>
      </c>
      <c r="F25" s="7">
        <f t="shared" si="14"/>
        <v>65.736000000000004</v>
      </c>
      <c r="G25" s="7">
        <f t="shared" si="14"/>
        <v>65.86095156816728</v>
      </c>
      <c r="H25" s="7">
        <f t="shared" si="14"/>
        <v>65.982509369031362</v>
      </c>
      <c r="I25" s="7">
        <f t="shared" si="14"/>
        <v>66.100673040913293</v>
      </c>
      <c r="J25" s="7">
        <f t="shared" si="14"/>
        <v>66.214169199817505</v>
      </c>
      <c r="K25" s="7">
        <f t="shared" si="14"/>
        <v>66.320450610649814</v>
      </c>
      <c r="L25" s="7">
        <f t="shared" si="14"/>
        <v>66.423336292456668</v>
      </c>
      <c r="M25" s="7">
        <f t="shared" si="14"/>
        <v>66.523250418699092</v>
      </c>
      <c r="N25" s="7">
        <f t="shared" si="14"/>
        <v>66.623589070147105</v>
      </c>
      <c r="O25" s="7">
        <f t="shared" si="14"/>
        <v>66.721805036573841</v>
      </c>
      <c r="P25" s="7">
        <f t="shared" si="14"/>
        <v>66.821719165608854</v>
      </c>
      <c r="Q25" s="7">
        <f t="shared" si="14"/>
        <v>66.925453852909058</v>
      </c>
      <c r="R25" s="7">
        <f t="shared" si="14"/>
        <v>67.03300867050686</v>
      </c>
    </row>
    <row r="26" spans="1:18" x14ac:dyDescent="0.25">
      <c r="A26" s="3" t="s">
        <v>19</v>
      </c>
      <c r="B26" s="4" t="s">
        <v>15</v>
      </c>
      <c r="C26" s="7">
        <f>C18*C30</f>
        <v>142.20000000000002</v>
      </c>
      <c r="D26" s="7">
        <v>94.8</v>
      </c>
      <c r="E26" s="7">
        <f t="shared" si="14"/>
        <v>94.4208</v>
      </c>
      <c r="F26" s="7">
        <f t="shared" si="14"/>
        <v>94.043116799999993</v>
      </c>
      <c r="G26" s="7">
        <f t="shared" si="14"/>
        <v>94.221874785266792</v>
      </c>
      <c r="H26" s="7">
        <f t="shared" si="14"/>
        <v>94.39577758532478</v>
      </c>
      <c r="I26" s="7">
        <f t="shared" si="14"/>
        <v>94.56482468274946</v>
      </c>
      <c r="J26" s="7">
        <f t="shared" si="14"/>
        <v>94.727194351244364</v>
      </c>
      <c r="K26" s="7">
        <f t="shared" si="14"/>
        <v>94.879242469970364</v>
      </c>
      <c r="L26" s="7">
        <f t="shared" si="14"/>
        <v>95.026432597012004</v>
      </c>
      <c r="M26" s="7">
        <f t="shared" si="14"/>
        <v>95.169371562634893</v>
      </c>
      <c r="N26" s="7">
        <f t="shared" si="14"/>
        <v>95.312917861735528</v>
      </c>
      <c r="O26" s="7">
        <f t="shared" si="14"/>
        <v>95.453427409050462</v>
      </c>
      <c r="P26" s="7">
        <f t="shared" si="14"/>
        <v>95.596366378668492</v>
      </c>
      <c r="Q26" s="7">
        <f t="shared" si="14"/>
        <v>95.744771108405374</v>
      </c>
      <c r="R26" s="7">
        <f t="shared" si="14"/>
        <v>95.898640986002917</v>
      </c>
    </row>
    <row r="27" spans="1:18" x14ac:dyDescent="0.25">
      <c r="A27" s="3" t="s">
        <v>20</v>
      </c>
      <c r="B27" s="4" t="s">
        <v>15</v>
      </c>
      <c r="C27" s="7">
        <f>C19*C30</f>
        <v>58.5</v>
      </c>
      <c r="D27" s="7">
        <v>45.5</v>
      </c>
      <c r="E27" s="7">
        <f t="shared" si="14"/>
        <v>45.317999999999998</v>
      </c>
      <c r="F27" s="7">
        <f t="shared" si="14"/>
        <v>45.136727999999998</v>
      </c>
      <c r="G27" s="7">
        <f t="shared" si="14"/>
        <v>45.222524290397033</v>
      </c>
      <c r="H27" s="7">
        <f t="shared" si="14"/>
        <v>45.305990296753983</v>
      </c>
      <c r="I27" s="7">
        <f t="shared" si="14"/>
        <v>45.387125770728908</v>
      </c>
      <c r="J27" s="7">
        <f t="shared" si="14"/>
        <v>45.465056360565598</v>
      </c>
      <c r="K27" s="7">
        <f t="shared" si="14"/>
        <v>45.538033042021638</v>
      </c>
      <c r="L27" s="7">
        <f t="shared" si="14"/>
        <v>45.60867809244774</v>
      </c>
      <c r="M27" s="7">
        <f t="shared" si="14"/>
        <v>45.677282764766744</v>
      </c>
      <c r="N27" s="7">
        <f t="shared" si="14"/>
        <v>45.74617893152918</v>
      </c>
      <c r="O27" s="7">
        <f t="shared" si="14"/>
        <v>45.813617585567464</v>
      </c>
      <c r="P27" s="7">
        <f t="shared" si="14"/>
        <v>45.882222259803967</v>
      </c>
      <c r="Q27" s="7">
        <f t="shared" si="14"/>
        <v>45.953450268274729</v>
      </c>
      <c r="R27" s="7">
        <f t="shared" si="14"/>
        <v>46.027301317121655</v>
      </c>
    </row>
    <row r="28" spans="1:18" x14ac:dyDescent="0.25">
      <c r="A28" s="3" t="s">
        <v>21</v>
      </c>
      <c r="B28" s="4" t="s">
        <v>15</v>
      </c>
      <c r="C28" s="7">
        <f>C20*C30</f>
        <v>243.9</v>
      </c>
      <c r="D28" s="7">
        <v>216.8</v>
      </c>
      <c r="E28" s="7">
        <f t="shared" si="14"/>
        <v>215.93280000000001</v>
      </c>
      <c r="F28" s="7">
        <f>E28+(E28*F$3)</f>
        <v>215.06906880000003</v>
      </c>
      <c r="G28" s="7">
        <f t="shared" si="14"/>
        <v>215.47787398149623</v>
      </c>
      <c r="H28" s="7">
        <f t="shared" si="14"/>
        <v>215.87557574365417</v>
      </c>
      <c r="I28" s="7">
        <f t="shared" si="14"/>
        <v>216.26217290316546</v>
      </c>
      <c r="J28" s="7">
        <f t="shared" si="14"/>
        <v>216.63349931803566</v>
      </c>
      <c r="K28" s="7">
        <f t="shared" si="14"/>
        <v>216.98122117605038</v>
      </c>
      <c r="L28" s="7">
        <f t="shared" si="14"/>
        <v>217.31783319654221</v>
      </c>
      <c r="M28" s="7">
        <f t="shared" si="14"/>
        <v>217.64472315167978</v>
      </c>
      <c r="N28" s="7">
        <f t="shared" si="14"/>
        <v>217.97300202979179</v>
      </c>
      <c r="O28" s="7">
        <f t="shared" si="14"/>
        <v>218.29433610002258</v>
      </c>
      <c r="P28" s="7">
        <f t="shared" si="14"/>
        <v>218.62122606429671</v>
      </c>
      <c r="Q28" s="7">
        <f t="shared" si="14"/>
        <v>218.96061578377939</v>
      </c>
      <c r="R28" s="7">
        <f t="shared" si="14"/>
        <v>219.31250385828517</v>
      </c>
    </row>
    <row r="29" spans="1:18" x14ac:dyDescent="0.25">
      <c r="A29" s="3" t="s">
        <v>22</v>
      </c>
      <c r="B29" s="4" t="s">
        <v>15</v>
      </c>
      <c r="C29" s="7">
        <f>C21*C30</f>
        <v>427.5</v>
      </c>
      <c r="D29" s="7">
        <v>460.75</v>
      </c>
      <c r="E29" s="7">
        <f t="shared" si="14"/>
        <v>458.90699999999998</v>
      </c>
      <c r="F29" s="7">
        <f>E29+(E29*F$3)</f>
        <v>457.071372</v>
      </c>
      <c r="G29" s="7">
        <f t="shared" si="14"/>
        <v>457.94017729231723</v>
      </c>
      <c r="H29" s="7">
        <f t="shared" si="14"/>
        <v>458.78538525778896</v>
      </c>
      <c r="I29" s="7">
        <f t="shared" si="14"/>
        <v>459.60699338161197</v>
      </c>
      <c r="J29" s="7">
        <f t="shared" si="14"/>
        <v>460.39614765122195</v>
      </c>
      <c r="K29" s="7">
        <f t="shared" si="14"/>
        <v>461.13513679365866</v>
      </c>
      <c r="L29" s="7">
        <f t="shared" si="14"/>
        <v>461.85051496912735</v>
      </c>
      <c r="M29" s="7">
        <f t="shared" si="14"/>
        <v>462.54523151354448</v>
      </c>
      <c r="N29" s="7">
        <f t="shared" si="14"/>
        <v>463.24289983960585</v>
      </c>
      <c r="O29" s="7">
        <f t="shared" si="14"/>
        <v>463.92580884725731</v>
      </c>
      <c r="P29" s="7">
        <f t="shared" si="14"/>
        <v>464.62052541109176</v>
      </c>
      <c r="Q29" s="7">
        <f t="shared" si="14"/>
        <v>465.34180683752919</v>
      </c>
      <c r="R29" s="7">
        <f t="shared" si="14"/>
        <v>466.08965015085272</v>
      </c>
    </row>
    <row r="30" spans="1:18" x14ac:dyDescent="0.25">
      <c r="A30" s="10" t="s">
        <v>24</v>
      </c>
      <c r="B30" s="11" t="s">
        <v>8</v>
      </c>
      <c r="C30" s="16">
        <v>0.9</v>
      </c>
      <c r="D30" s="16">
        <f>D22/D14</f>
        <v>0.92027941176470596</v>
      </c>
      <c r="E30" s="16">
        <f>E22/E14</f>
        <v>0.91658512445095164</v>
      </c>
      <c r="F30" s="16">
        <f t="shared" ref="F30:R30" si="15">F22/F14</f>
        <v>0.91658512445095186</v>
      </c>
      <c r="G30" s="16">
        <f t="shared" si="15"/>
        <v>0.91658512445095164</v>
      </c>
      <c r="H30" s="16">
        <f t="shared" si="15"/>
        <v>0.91658512445095175</v>
      </c>
      <c r="I30" s="16">
        <f t="shared" si="15"/>
        <v>0.91658512445095164</v>
      </c>
      <c r="J30" s="16">
        <f t="shared" si="15"/>
        <v>0.91658512445095153</v>
      </c>
      <c r="K30" s="16">
        <f t="shared" si="15"/>
        <v>0.91840644243753355</v>
      </c>
      <c r="L30" s="16">
        <f t="shared" si="15"/>
        <v>0.91840644243753367</v>
      </c>
      <c r="M30" s="16">
        <f t="shared" si="15"/>
        <v>0.91840644243753355</v>
      </c>
      <c r="N30" s="16">
        <f t="shared" si="15"/>
        <v>0.918406442437534</v>
      </c>
      <c r="O30" s="16">
        <f t="shared" si="15"/>
        <v>0.91840644243753355</v>
      </c>
      <c r="P30" s="16">
        <f t="shared" si="15"/>
        <v>0.91840644243753378</v>
      </c>
      <c r="Q30" s="16">
        <f t="shared" si="15"/>
        <v>0.918406442437534</v>
      </c>
      <c r="R30" s="16">
        <f t="shared" si="15"/>
        <v>0.91840644243753378</v>
      </c>
    </row>
    <row r="32" spans="1:18" x14ac:dyDescent="0.25">
      <c r="A32" s="3" t="s">
        <v>2</v>
      </c>
      <c r="B32" s="4" t="s">
        <v>3</v>
      </c>
      <c r="C32" s="4">
        <v>2020</v>
      </c>
      <c r="D32" s="4">
        <v>2021</v>
      </c>
      <c r="E32" s="4">
        <v>2022</v>
      </c>
      <c r="F32" s="4">
        <v>2023</v>
      </c>
      <c r="G32" s="4">
        <v>2024</v>
      </c>
      <c r="H32" s="4">
        <v>2025</v>
      </c>
      <c r="I32" s="4">
        <v>2026</v>
      </c>
      <c r="J32" s="4">
        <v>2027</v>
      </c>
      <c r="K32" s="4">
        <v>2028</v>
      </c>
      <c r="L32" s="4">
        <v>2029</v>
      </c>
      <c r="M32" s="4">
        <v>2030</v>
      </c>
      <c r="N32" s="4">
        <v>2031</v>
      </c>
      <c r="O32" s="4">
        <v>2032</v>
      </c>
      <c r="P32" s="4">
        <v>2033</v>
      </c>
      <c r="Q32" s="4">
        <v>2034</v>
      </c>
      <c r="R32" s="4">
        <v>2035</v>
      </c>
    </row>
    <row r="33" spans="1:18" x14ac:dyDescent="0.25">
      <c r="A33" s="106" t="s">
        <v>25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1:18" x14ac:dyDescent="0.25">
      <c r="A34" s="3" t="s">
        <v>5</v>
      </c>
      <c r="B34" s="4" t="s">
        <v>6</v>
      </c>
      <c r="C34" s="7">
        <f t="shared" ref="C34:R34" si="16">C35+C37</f>
        <v>7402</v>
      </c>
      <c r="D34" s="7">
        <f t="shared" si="16"/>
        <v>9836.9999999999982</v>
      </c>
      <c r="E34" s="7">
        <f t="shared" si="16"/>
        <v>9797.6863119144964</v>
      </c>
      <c r="F34" s="7">
        <f t="shared" si="16"/>
        <v>9758.5298785813375</v>
      </c>
      <c r="G34" s="7">
        <f t="shared" si="16"/>
        <v>9777.0626730844251</v>
      </c>
      <c r="H34" s="7">
        <f t="shared" si="16"/>
        <v>9795.0921046210169</v>
      </c>
      <c r="I34" s="7">
        <f t="shared" si="16"/>
        <v>9812.6181195469489</v>
      </c>
      <c r="J34" s="7">
        <f t="shared" si="16"/>
        <v>9829.4518497730951</v>
      </c>
      <c r="K34" s="7">
        <f t="shared" si="16"/>
        <v>9949.2545164490057</v>
      </c>
      <c r="L34" s="7">
        <f t="shared" si="16"/>
        <v>9964.6759026699729</v>
      </c>
      <c r="M34" s="7">
        <f t="shared" si="16"/>
        <v>9979.651886719992</v>
      </c>
      <c r="N34" s="7">
        <f t="shared" si="16"/>
        <v>9994.6915022398243</v>
      </c>
      <c r="O34" s="7">
        <f t="shared" si="16"/>
        <v>10009.412951568176</v>
      </c>
      <c r="P34" s="7">
        <f t="shared" si="16"/>
        <v>10024.388936036774</v>
      </c>
      <c r="Q34" s="7">
        <f t="shared" si="16"/>
        <v>10039.937578464696</v>
      </c>
      <c r="R34" s="7">
        <f t="shared" si="16"/>
        <v>10056.058814704496</v>
      </c>
    </row>
    <row r="35" spans="1:18" x14ac:dyDescent="0.25">
      <c r="A35" s="3" t="s">
        <v>7</v>
      </c>
      <c r="B35" s="4" t="s">
        <v>6</v>
      </c>
      <c r="C35" s="7">
        <f t="shared" ref="C35:R35" si="17">C37/(1-C36)-C37</f>
        <v>0</v>
      </c>
      <c r="D35" s="7">
        <f t="shared" si="17"/>
        <v>2956.3579999999984</v>
      </c>
      <c r="E35" s="7">
        <f t="shared" si="17"/>
        <v>2944.5428799144975</v>
      </c>
      <c r="F35" s="7">
        <f t="shared" si="17"/>
        <v>2932.7750203093383</v>
      </c>
      <c r="G35" s="7">
        <f t="shared" si="17"/>
        <v>2938.3447646715986</v>
      </c>
      <c r="H35" s="7">
        <f t="shared" si="17"/>
        <v>2943.7632310900863</v>
      </c>
      <c r="I35" s="7">
        <f t="shared" si="17"/>
        <v>2949.0304034428764</v>
      </c>
      <c r="J35" s="7">
        <f t="shared" si="17"/>
        <v>2954.0895203508671</v>
      </c>
      <c r="K35" s="7">
        <f t="shared" si="17"/>
        <v>2990.0943563830579</v>
      </c>
      <c r="L35" s="7">
        <f t="shared" si="17"/>
        <v>2994.7290151738935</v>
      </c>
      <c r="M35" s="7">
        <f t="shared" si="17"/>
        <v>2999.2298152403919</v>
      </c>
      <c r="N35" s="7">
        <f t="shared" si="17"/>
        <v>3003.7497387596541</v>
      </c>
      <c r="O35" s="7">
        <f t="shared" si="17"/>
        <v>3008.1740423576484</v>
      </c>
      <c r="P35" s="7">
        <f t="shared" si="17"/>
        <v>3012.6748425499445</v>
      </c>
      <c r="Q35" s="7">
        <f t="shared" si="17"/>
        <v>3017.3477462229066</v>
      </c>
      <c r="R35" s="7">
        <f t="shared" si="17"/>
        <v>3022.1927340980128</v>
      </c>
    </row>
    <row r="36" spans="1:18" x14ac:dyDescent="0.25">
      <c r="A36" s="3" t="s">
        <v>7</v>
      </c>
      <c r="B36" s="4" t="s">
        <v>8</v>
      </c>
      <c r="C36" s="8">
        <v>0</v>
      </c>
      <c r="D36" s="8">
        <v>0.30053451255464064</v>
      </c>
      <c r="E36" s="8">
        <f>D36</f>
        <v>0.30053451255464064</v>
      </c>
      <c r="F36" s="8">
        <f t="shared" ref="F36:R36" si="18">E36</f>
        <v>0.30053451255464064</v>
      </c>
      <c r="G36" s="8">
        <f t="shared" si="18"/>
        <v>0.30053451255464064</v>
      </c>
      <c r="H36" s="8">
        <f t="shared" si="18"/>
        <v>0.30053451255464064</v>
      </c>
      <c r="I36" s="8">
        <f t="shared" si="18"/>
        <v>0.30053451255464064</v>
      </c>
      <c r="J36" s="8">
        <f t="shared" si="18"/>
        <v>0.30053451255464064</v>
      </c>
      <c r="K36" s="8">
        <f t="shared" si="18"/>
        <v>0.30053451255464064</v>
      </c>
      <c r="L36" s="8">
        <f t="shared" si="18"/>
        <v>0.30053451255464064</v>
      </c>
      <c r="M36" s="8">
        <f t="shared" si="18"/>
        <v>0.30053451255464064</v>
      </c>
      <c r="N36" s="8">
        <f t="shared" si="18"/>
        <v>0.30053451255464064</v>
      </c>
      <c r="O36" s="8">
        <f t="shared" si="18"/>
        <v>0.30053451255464064</v>
      </c>
      <c r="P36" s="8">
        <f t="shared" si="18"/>
        <v>0.30053451255464064</v>
      </c>
      <c r="Q36" s="8">
        <f t="shared" si="18"/>
        <v>0.30053451255464064</v>
      </c>
      <c r="R36" s="8">
        <f t="shared" si="18"/>
        <v>0.30053451255464064</v>
      </c>
    </row>
    <row r="37" spans="1:18" x14ac:dyDescent="0.25">
      <c r="A37" s="3" t="s">
        <v>9</v>
      </c>
      <c r="B37" s="4" t="s">
        <v>6</v>
      </c>
      <c r="C37" s="7">
        <f t="shared" ref="C37:R37" si="19">C38+C39</f>
        <v>7402</v>
      </c>
      <c r="D37" s="7">
        <f>D38+D39</f>
        <v>6880.6419999999998</v>
      </c>
      <c r="E37" s="7">
        <f t="shared" si="19"/>
        <v>6853.1434319999989</v>
      </c>
      <c r="F37" s="7">
        <f t="shared" si="19"/>
        <v>6825.7548582719992</v>
      </c>
      <c r="G37" s="7">
        <f t="shared" si="19"/>
        <v>6838.7179084128265</v>
      </c>
      <c r="H37" s="7">
        <f t="shared" si="19"/>
        <v>6851.3288735309307</v>
      </c>
      <c r="I37" s="7">
        <f t="shared" si="19"/>
        <v>6863.5877161040726</v>
      </c>
      <c r="J37" s="7">
        <f t="shared" si="19"/>
        <v>6875.362329422228</v>
      </c>
      <c r="K37" s="7">
        <f t="shared" si="19"/>
        <v>6959.1601600659478</v>
      </c>
      <c r="L37" s="7">
        <f t="shared" si="19"/>
        <v>6969.9468874960794</v>
      </c>
      <c r="M37" s="7">
        <f t="shared" si="19"/>
        <v>6980.4220714796002</v>
      </c>
      <c r="N37" s="7">
        <f t="shared" si="19"/>
        <v>6990.9417634801703</v>
      </c>
      <c r="O37" s="7">
        <f t="shared" si="19"/>
        <v>7001.2389092105277</v>
      </c>
      <c r="P37" s="7">
        <f t="shared" si="19"/>
        <v>7011.7140934868294</v>
      </c>
      <c r="Q37" s="7">
        <f t="shared" si="19"/>
        <v>7022.5898322417897</v>
      </c>
      <c r="R37" s="7">
        <f t="shared" si="19"/>
        <v>7033.8660806064836</v>
      </c>
    </row>
    <row r="38" spans="1:18" x14ac:dyDescent="0.25">
      <c r="A38" s="3" t="s">
        <v>10</v>
      </c>
      <c r="B38" s="4" t="s">
        <v>6</v>
      </c>
      <c r="C38" s="7">
        <f>'[15]Müügikogused Konkurentsiamet'!E124*1000-C39</f>
        <v>7396</v>
      </c>
      <c r="D38" s="7">
        <f>'[15]Müügikogused Konkurentsiamet'!J124*1000-D39</f>
        <v>6874.6419999999998</v>
      </c>
      <c r="E38" s="7">
        <f t="shared" ref="E38:R38" si="20">(E40*E42*365)/1000</f>
        <v>6847.1434319999989</v>
      </c>
      <c r="F38" s="7">
        <f t="shared" si="20"/>
        <v>6819.7548582719992</v>
      </c>
      <c r="G38" s="7">
        <f t="shared" si="20"/>
        <v>6832.7179084128265</v>
      </c>
      <c r="H38" s="7">
        <f t="shared" si="20"/>
        <v>6845.3288735309307</v>
      </c>
      <c r="I38" s="7">
        <f t="shared" si="20"/>
        <v>6857.5877161040726</v>
      </c>
      <c r="J38" s="7">
        <f t="shared" si="20"/>
        <v>6869.362329422228</v>
      </c>
      <c r="K38" s="7">
        <f>(K40*K42*365)/1000</f>
        <v>6953.1601600659478</v>
      </c>
      <c r="L38" s="7">
        <f t="shared" si="20"/>
        <v>6963.9468874960794</v>
      </c>
      <c r="M38" s="7">
        <f t="shared" si="20"/>
        <v>6974.4220714796002</v>
      </c>
      <c r="N38" s="7">
        <f t="shared" si="20"/>
        <v>6984.9417634801703</v>
      </c>
      <c r="O38" s="7">
        <f t="shared" si="20"/>
        <v>6995.2389092105277</v>
      </c>
      <c r="P38" s="7">
        <f t="shared" si="20"/>
        <v>7005.7140934868294</v>
      </c>
      <c r="Q38" s="7">
        <f t="shared" si="20"/>
        <v>7016.5898322417897</v>
      </c>
      <c r="R38" s="7">
        <f t="shared" si="20"/>
        <v>7027.8660806064836</v>
      </c>
    </row>
    <row r="39" spans="1:18" x14ac:dyDescent="0.25">
      <c r="A39" s="3" t="s">
        <v>11</v>
      </c>
      <c r="B39" s="4" t="s">
        <v>6</v>
      </c>
      <c r="C39" s="4">
        <v>6</v>
      </c>
      <c r="D39" s="4">
        <v>6</v>
      </c>
      <c r="E39" s="4">
        <f>D39</f>
        <v>6</v>
      </c>
      <c r="F39" s="4">
        <f t="shared" ref="F39:R40" si="21">E39</f>
        <v>6</v>
      </c>
      <c r="G39" s="4">
        <f t="shared" si="21"/>
        <v>6</v>
      </c>
      <c r="H39" s="4">
        <f t="shared" si="21"/>
        <v>6</v>
      </c>
      <c r="I39" s="4">
        <f t="shared" si="21"/>
        <v>6</v>
      </c>
      <c r="J39" s="4">
        <f t="shared" si="21"/>
        <v>6</v>
      </c>
      <c r="K39" s="4">
        <f t="shared" si="21"/>
        <v>6</v>
      </c>
      <c r="L39" s="4">
        <f t="shared" si="21"/>
        <v>6</v>
      </c>
      <c r="M39" s="4">
        <f t="shared" si="21"/>
        <v>6</v>
      </c>
      <c r="N39" s="4">
        <f t="shared" si="21"/>
        <v>6</v>
      </c>
      <c r="O39" s="4">
        <f t="shared" si="21"/>
        <v>6</v>
      </c>
      <c r="P39" s="4">
        <f t="shared" si="21"/>
        <v>6</v>
      </c>
      <c r="Q39" s="4">
        <f t="shared" si="21"/>
        <v>6</v>
      </c>
      <c r="R39" s="4">
        <f t="shared" si="21"/>
        <v>6</v>
      </c>
    </row>
    <row r="40" spans="1:18" x14ac:dyDescent="0.25">
      <c r="A40" s="10" t="s">
        <v>12</v>
      </c>
      <c r="B40" s="11" t="s">
        <v>13</v>
      </c>
      <c r="C40" s="12">
        <f>((C38/C42)/365)*1000</f>
        <v>85.454679903129801</v>
      </c>
      <c r="D40" s="12">
        <f>((D38/D42)/365)*1000</f>
        <v>79.74981749043387</v>
      </c>
      <c r="E40" s="12">
        <f t="shared" ref="E40:M40" si="22">D40</f>
        <v>79.74981749043387</v>
      </c>
      <c r="F40" s="12">
        <f t="shared" si="22"/>
        <v>79.74981749043387</v>
      </c>
      <c r="G40" s="12">
        <f t="shared" si="22"/>
        <v>79.74981749043387</v>
      </c>
      <c r="H40" s="12">
        <f t="shared" si="22"/>
        <v>79.74981749043387</v>
      </c>
      <c r="I40" s="12">
        <f t="shared" si="22"/>
        <v>79.74981749043387</v>
      </c>
      <c r="J40" s="12">
        <f t="shared" si="22"/>
        <v>79.74981749043387</v>
      </c>
      <c r="K40" s="12">
        <f t="shared" si="22"/>
        <v>79.74981749043387</v>
      </c>
      <c r="L40" s="12">
        <f t="shared" si="22"/>
        <v>79.74981749043387</v>
      </c>
      <c r="M40" s="12">
        <f t="shared" si="22"/>
        <v>79.74981749043387</v>
      </c>
      <c r="N40" s="12">
        <f t="shared" si="21"/>
        <v>79.74981749043387</v>
      </c>
      <c r="O40" s="12">
        <f t="shared" si="21"/>
        <v>79.74981749043387</v>
      </c>
      <c r="P40" s="12">
        <f t="shared" si="21"/>
        <v>79.74981749043387</v>
      </c>
      <c r="Q40" s="12">
        <f t="shared" si="21"/>
        <v>79.74981749043387</v>
      </c>
      <c r="R40" s="12">
        <f t="shared" si="21"/>
        <v>79.74981749043387</v>
      </c>
    </row>
    <row r="41" spans="1:18" x14ac:dyDescent="0.25">
      <c r="A41" s="3" t="s">
        <v>14</v>
      </c>
      <c r="B41" s="4" t="s">
        <v>15</v>
      </c>
      <c r="C41" s="7">
        <f>'[15]Elanike arv'!D169</f>
        <v>304</v>
      </c>
      <c r="D41" s="7">
        <v>296</v>
      </c>
      <c r="E41" s="9">
        <v>295</v>
      </c>
      <c r="F41" s="9">
        <f t="shared" ref="F41:R42" si="23">E41+(E41*F$3)</f>
        <v>293.82</v>
      </c>
      <c r="G41" s="9">
        <f t="shared" si="23"/>
        <v>294.3784956455961</v>
      </c>
      <c r="H41" s="9">
        <f t="shared" si="23"/>
        <v>294.92182217976131</v>
      </c>
      <c r="I41" s="9">
        <f t="shared" si="23"/>
        <v>295.4499779859002</v>
      </c>
      <c r="J41" s="9">
        <f t="shared" si="23"/>
        <v>295.95727142342662</v>
      </c>
      <c r="K41" s="9">
        <f t="shared" si="23"/>
        <v>296.43231712335893</v>
      </c>
      <c r="L41" s="7">
        <f>K41+(K41*L$3)</f>
        <v>296.89218494355617</v>
      </c>
      <c r="M41" s="7">
        <f>L41+(L41*M$3)</f>
        <v>297.33877081085183</v>
      </c>
      <c r="N41" s="7">
        <f t="shared" si="23"/>
        <v>297.78725417717249</v>
      </c>
      <c r="O41" s="7">
        <f t="shared" si="23"/>
        <v>298.22624978468593</v>
      </c>
      <c r="P41" s="7">
        <f t="shared" si="23"/>
        <v>298.67283566446366</v>
      </c>
      <c r="Q41" s="7">
        <f t="shared" si="23"/>
        <v>299.13649828194184</v>
      </c>
      <c r="R41" s="7">
        <f t="shared" si="23"/>
        <v>299.617235724235</v>
      </c>
    </row>
    <row r="42" spans="1:18" x14ac:dyDescent="0.25">
      <c r="A42" s="3" t="s">
        <v>23</v>
      </c>
      <c r="B42" s="4" t="s">
        <v>15</v>
      </c>
      <c r="C42" s="7">
        <f>C41*C43</f>
        <v>237.12</v>
      </c>
      <c r="D42" s="7">
        <f>C42+(C42*D$3)</f>
        <v>236.17152000000002</v>
      </c>
      <c r="E42" s="9">
        <f>D42+(D42*E$3)</f>
        <v>235.22683392000002</v>
      </c>
      <c r="F42" s="9">
        <f t="shared" si="23"/>
        <v>234.28592658432001</v>
      </c>
      <c r="G42" s="9">
        <f t="shared" si="23"/>
        <v>234.73125933846131</v>
      </c>
      <c r="H42" s="9">
        <f t="shared" si="23"/>
        <v>235.16449656021186</v>
      </c>
      <c r="I42" s="9">
        <f t="shared" si="23"/>
        <v>235.58563696053227</v>
      </c>
      <c r="J42" s="9">
        <f t="shared" si="23"/>
        <v>235.99014214418563</v>
      </c>
      <c r="K42" s="9">
        <f>J42+(J42*K$3)+'[16]Uued liitujad'!I23</f>
        <v>238.86893365592252</v>
      </c>
      <c r="L42" s="7">
        <f>K42+(K42*L$3)</f>
        <v>239.2395009979019</v>
      </c>
      <c r="M42" s="7">
        <f>L42+(L42*M$3)</f>
        <v>239.59936557320165</v>
      </c>
      <c r="N42" s="7">
        <f t="shared" si="23"/>
        <v>239.96075917736408</v>
      </c>
      <c r="O42" s="7">
        <f t="shared" si="23"/>
        <v>240.31450742473461</v>
      </c>
      <c r="P42" s="7">
        <f t="shared" si="23"/>
        <v>240.67437201009258</v>
      </c>
      <c r="Q42" s="7">
        <f t="shared" si="23"/>
        <v>241.04799724801504</v>
      </c>
      <c r="R42" s="7">
        <f t="shared" si="23"/>
        <v>241.43538159707458</v>
      </c>
    </row>
    <row r="43" spans="1:18" x14ac:dyDescent="0.25">
      <c r="A43" s="10" t="s">
        <v>24</v>
      </c>
      <c r="B43" s="11" t="s">
        <v>8</v>
      </c>
      <c r="C43" s="16">
        <v>0.78</v>
      </c>
      <c r="D43" s="16">
        <f>D42/D41</f>
        <v>0.79787675675675684</v>
      </c>
      <c r="E43" s="16">
        <f>E42/E41</f>
        <v>0.79737909803389839</v>
      </c>
      <c r="F43" s="16">
        <f t="shared" ref="F43:R43" si="24">F42/F41</f>
        <v>0.79737909803389839</v>
      </c>
      <c r="G43" s="16">
        <f t="shared" si="24"/>
        <v>0.79737909803389839</v>
      </c>
      <c r="H43" s="16">
        <f t="shared" si="24"/>
        <v>0.7973790980338985</v>
      </c>
      <c r="I43" s="16">
        <f t="shared" si="24"/>
        <v>0.7973790980338985</v>
      </c>
      <c r="J43" s="16">
        <f t="shared" si="24"/>
        <v>0.79737909803389861</v>
      </c>
      <c r="K43" s="16">
        <f t="shared" si="24"/>
        <v>0.80581272640566493</v>
      </c>
      <c r="L43" s="16">
        <f t="shared" si="24"/>
        <v>0.80581272640566493</v>
      </c>
      <c r="M43" s="16">
        <f t="shared" si="24"/>
        <v>0.80581272640566493</v>
      </c>
      <c r="N43" s="16">
        <f t="shared" si="24"/>
        <v>0.80581272640566493</v>
      </c>
      <c r="O43" s="16">
        <f t="shared" si="24"/>
        <v>0.80581272640566493</v>
      </c>
      <c r="P43" s="16">
        <f t="shared" si="24"/>
        <v>0.80581272640566493</v>
      </c>
      <c r="Q43" s="16">
        <f t="shared" si="24"/>
        <v>0.80581272640566481</v>
      </c>
      <c r="R43" s="16">
        <f t="shared" si="24"/>
        <v>0.80581272640566493</v>
      </c>
    </row>
    <row r="45" spans="1:18" x14ac:dyDescent="0.25">
      <c r="A45" s="3" t="s">
        <v>2</v>
      </c>
      <c r="B45" s="4" t="s">
        <v>3</v>
      </c>
      <c r="C45" s="4">
        <v>2020</v>
      </c>
      <c r="D45" s="4">
        <v>2021</v>
      </c>
      <c r="E45" s="4">
        <v>2022</v>
      </c>
      <c r="F45" s="4">
        <v>2023</v>
      </c>
      <c r="G45" s="4">
        <v>2024</v>
      </c>
      <c r="H45" s="4">
        <v>2025</v>
      </c>
      <c r="I45" s="4">
        <v>2026</v>
      </c>
      <c r="J45" s="4">
        <v>2027</v>
      </c>
      <c r="K45" s="4">
        <v>2028</v>
      </c>
      <c r="L45" s="4">
        <v>2029</v>
      </c>
      <c r="M45" s="4">
        <v>2030</v>
      </c>
      <c r="N45" s="4">
        <v>2031</v>
      </c>
      <c r="O45" s="4">
        <v>2032</v>
      </c>
      <c r="P45" s="4">
        <v>2033</v>
      </c>
      <c r="Q45" s="4">
        <v>2034</v>
      </c>
      <c r="R45" s="4">
        <v>2035</v>
      </c>
    </row>
    <row r="46" spans="1:18" x14ac:dyDescent="0.25">
      <c r="A46" s="106" t="s">
        <v>26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</row>
    <row r="47" spans="1:18" x14ac:dyDescent="0.25">
      <c r="A47" s="3" t="s">
        <v>5</v>
      </c>
      <c r="B47" s="4" t="s">
        <v>6</v>
      </c>
      <c r="C47" s="7">
        <f t="shared" ref="C47:R47" si="25">C48+C50</f>
        <v>615</v>
      </c>
      <c r="D47" s="7">
        <f t="shared" si="25"/>
        <v>1921</v>
      </c>
      <c r="E47" s="7">
        <f t="shared" si="25"/>
        <v>1913.3160000000003</v>
      </c>
      <c r="F47" s="7">
        <f t="shared" si="25"/>
        <v>1905.6627359999998</v>
      </c>
      <c r="G47" s="7">
        <f t="shared" si="25"/>
        <v>1909.2850365242352</v>
      </c>
      <c r="H47" s="7">
        <f t="shared" si="25"/>
        <v>1912.8089529684485</v>
      </c>
      <c r="I47" s="7">
        <f t="shared" si="25"/>
        <v>1916.234474847698</v>
      </c>
      <c r="J47" s="7">
        <f t="shared" si="25"/>
        <v>1919.5246872230009</v>
      </c>
      <c r="K47" s="7">
        <f t="shared" si="25"/>
        <v>1922.6057466752432</v>
      </c>
      <c r="L47" s="7">
        <f t="shared" si="25"/>
        <v>1925.5883651778486</v>
      </c>
      <c r="M47" s="7">
        <f t="shared" si="25"/>
        <v>1928.4848393652069</v>
      </c>
      <c r="N47" s="7">
        <f t="shared" si="25"/>
        <v>1931.3936203839021</v>
      </c>
      <c r="O47" s="7">
        <f t="shared" si="25"/>
        <v>1934.2408655357167</v>
      </c>
      <c r="P47" s="7">
        <f t="shared" si="25"/>
        <v>1937.1373398040314</v>
      </c>
      <c r="Q47" s="7">
        <f t="shared" si="25"/>
        <v>1940.14457066716</v>
      </c>
      <c r="R47" s="7">
        <f t="shared" si="25"/>
        <v>1943.2625457184772</v>
      </c>
    </row>
    <row r="48" spans="1:18" x14ac:dyDescent="0.25">
      <c r="A48" s="3" t="s">
        <v>7</v>
      </c>
      <c r="B48" s="4" t="s">
        <v>6</v>
      </c>
      <c r="C48" s="7">
        <f t="shared" ref="C48:R48" si="26">C50/(1-C49)-C50</f>
        <v>0</v>
      </c>
      <c r="D48" s="7">
        <f t="shared" si="26"/>
        <v>1280</v>
      </c>
      <c r="E48" s="7">
        <f t="shared" si="26"/>
        <v>1274.8800000000001</v>
      </c>
      <c r="F48" s="7">
        <f t="shared" si="26"/>
        <v>1269.7804799999999</v>
      </c>
      <c r="G48" s="7">
        <f t="shared" si="26"/>
        <v>1272.1940899276528</v>
      </c>
      <c r="H48" s="7">
        <f t="shared" si="26"/>
        <v>1274.5421446119803</v>
      </c>
      <c r="I48" s="7">
        <f t="shared" si="26"/>
        <v>1276.8246370666598</v>
      </c>
      <c r="J48" s="7">
        <f t="shared" si="26"/>
        <v>1279.0169701433842</v>
      </c>
      <c r="K48" s="7">
        <f t="shared" si="26"/>
        <v>1281.0699405228065</v>
      </c>
      <c r="L48" s="7">
        <f t="shared" si="26"/>
        <v>1283.0573177655629</v>
      </c>
      <c r="M48" s="7">
        <f t="shared" si="26"/>
        <v>1284.9872953604709</v>
      </c>
      <c r="N48" s="7">
        <f t="shared" si="26"/>
        <v>1286.925473238623</v>
      </c>
      <c r="O48" s="7">
        <f t="shared" si="26"/>
        <v>1288.8226485610189</v>
      </c>
      <c r="P48" s="7">
        <f t="shared" si="26"/>
        <v>1290.75262620987</v>
      </c>
      <c r="Q48" s="7">
        <f t="shared" si="26"/>
        <v>1292.7564031514653</v>
      </c>
      <c r="R48" s="7">
        <f t="shared" si="26"/>
        <v>1294.833971119027</v>
      </c>
    </row>
    <row r="49" spans="1:18" x14ac:dyDescent="0.25">
      <c r="A49" s="3" t="s">
        <v>7</v>
      </c>
      <c r="B49" s="4" t="s">
        <v>8</v>
      </c>
      <c r="C49" s="8">
        <v>0</v>
      </c>
      <c r="D49" s="8">
        <v>0.66631962519521082</v>
      </c>
      <c r="E49" s="8">
        <f>D49</f>
        <v>0.66631962519521082</v>
      </c>
      <c r="F49" s="8">
        <f t="shared" ref="F49:R49" si="27">E49</f>
        <v>0.66631962519521082</v>
      </c>
      <c r="G49" s="8">
        <f t="shared" si="27"/>
        <v>0.66631962519521082</v>
      </c>
      <c r="H49" s="8">
        <f t="shared" si="27"/>
        <v>0.66631962519521082</v>
      </c>
      <c r="I49" s="8">
        <f t="shared" si="27"/>
        <v>0.66631962519521082</v>
      </c>
      <c r="J49" s="8">
        <f t="shared" si="27"/>
        <v>0.66631962519521082</v>
      </c>
      <c r="K49" s="8">
        <f t="shared" si="27"/>
        <v>0.66631962519521082</v>
      </c>
      <c r="L49" s="8">
        <f t="shared" si="27"/>
        <v>0.66631962519521082</v>
      </c>
      <c r="M49" s="8">
        <f t="shared" si="27"/>
        <v>0.66631962519521082</v>
      </c>
      <c r="N49" s="8">
        <f t="shared" si="27"/>
        <v>0.66631962519521082</v>
      </c>
      <c r="O49" s="8">
        <f t="shared" si="27"/>
        <v>0.66631962519521082</v>
      </c>
      <c r="P49" s="8">
        <f t="shared" si="27"/>
        <v>0.66631962519521082</v>
      </c>
      <c r="Q49" s="8">
        <f t="shared" si="27"/>
        <v>0.66631962519521082</v>
      </c>
      <c r="R49" s="8">
        <f t="shared" si="27"/>
        <v>0.66631962519521082</v>
      </c>
    </row>
    <row r="50" spans="1:18" x14ac:dyDescent="0.25">
      <c r="A50" s="3" t="s">
        <v>9</v>
      </c>
      <c r="B50" s="4" t="s">
        <v>6</v>
      </c>
      <c r="C50" s="7">
        <f t="shared" ref="C50:R50" si="28">C51+C52</f>
        <v>615</v>
      </c>
      <c r="D50" s="7">
        <f t="shared" si="28"/>
        <v>641</v>
      </c>
      <c r="E50" s="7">
        <f t="shared" si="28"/>
        <v>638.43600000000004</v>
      </c>
      <c r="F50" s="7">
        <f t="shared" si="28"/>
        <v>635.88225599999998</v>
      </c>
      <c r="G50" s="7">
        <f t="shared" si="28"/>
        <v>637.09094659658251</v>
      </c>
      <c r="H50" s="7">
        <f t="shared" si="28"/>
        <v>638.26680835646823</v>
      </c>
      <c r="I50" s="7">
        <f t="shared" si="28"/>
        <v>639.40983778103816</v>
      </c>
      <c r="J50" s="7">
        <f t="shared" si="28"/>
        <v>640.50771707961667</v>
      </c>
      <c r="K50" s="7">
        <f t="shared" si="28"/>
        <v>641.53580615243675</v>
      </c>
      <c r="L50" s="7">
        <f t="shared" si="28"/>
        <v>642.53104741228583</v>
      </c>
      <c r="M50" s="7">
        <f t="shared" si="28"/>
        <v>643.49754400473591</v>
      </c>
      <c r="N50" s="7">
        <f t="shared" si="28"/>
        <v>644.4681471452792</v>
      </c>
      <c r="O50" s="7">
        <f t="shared" si="28"/>
        <v>645.41821697469777</v>
      </c>
      <c r="P50" s="7">
        <f t="shared" si="28"/>
        <v>646.38471359416144</v>
      </c>
      <c r="Q50" s="7">
        <f t="shared" si="28"/>
        <v>647.3881675156947</v>
      </c>
      <c r="R50" s="7">
        <f t="shared" si="28"/>
        <v>648.42857459945014</v>
      </c>
    </row>
    <row r="51" spans="1:18" x14ac:dyDescent="0.25">
      <c r="A51" s="3" t="s">
        <v>10</v>
      </c>
      <c r="B51" s="4" t="s">
        <v>6</v>
      </c>
      <c r="C51" s="7">
        <f>'[15]Müügikogused Konkurentsiamet'!E138*1000</f>
        <v>615</v>
      </c>
      <c r="D51" s="7">
        <f>'[15]Müügikogused Konkurentsiamet'!J138*1000</f>
        <v>641</v>
      </c>
      <c r="E51" s="7">
        <f t="shared" ref="E51:R51" si="29">(E53*E55*365)/1000</f>
        <v>638.43600000000004</v>
      </c>
      <c r="F51" s="7">
        <f t="shared" si="29"/>
        <v>635.88225599999998</v>
      </c>
      <c r="G51" s="7">
        <f t="shared" si="29"/>
        <v>637.09094659658251</v>
      </c>
      <c r="H51" s="7">
        <f t="shared" si="29"/>
        <v>638.26680835646823</v>
      </c>
      <c r="I51" s="7">
        <f t="shared" si="29"/>
        <v>639.40983778103816</v>
      </c>
      <c r="J51" s="7">
        <f t="shared" si="29"/>
        <v>640.50771707961667</v>
      </c>
      <c r="K51" s="7">
        <f t="shared" si="29"/>
        <v>641.53580615243675</v>
      </c>
      <c r="L51" s="7">
        <f t="shared" si="29"/>
        <v>642.53104741228583</v>
      </c>
      <c r="M51" s="7">
        <f t="shared" si="29"/>
        <v>643.49754400473591</v>
      </c>
      <c r="N51" s="7">
        <f t="shared" si="29"/>
        <v>644.4681471452792</v>
      </c>
      <c r="O51" s="7">
        <f t="shared" si="29"/>
        <v>645.41821697469777</v>
      </c>
      <c r="P51" s="7">
        <f t="shared" si="29"/>
        <v>646.38471359416144</v>
      </c>
      <c r="Q51" s="7">
        <f t="shared" si="29"/>
        <v>647.3881675156947</v>
      </c>
      <c r="R51" s="7">
        <f t="shared" si="29"/>
        <v>648.42857459945014</v>
      </c>
    </row>
    <row r="52" spans="1:18" x14ac:dyDescent="0.25">
      <c r="A52" s="3" t="s">
        <v>11</v>
      </c>
      <c r="B52" s="4" t="s">
        <v>6</v>
      </c>
      <c r="C52" s="4">
        <v>0</v>
      </c>
      <c r="D52" s="4">
        <v>0</v>
      </c>
      <c r="E52" s="4">
        <f>D52</f>
        <v>0</v>
      </c>
      <c r="F52" s="4">
        <f t="shared" ref="F52:R53" si="30">E52</f>
        <v>0</v>
      </c>
      <c r="G52" s="4">
        <f t="shared" si="30"/>
        <v>0</v>
      </c>
      <c r="H52" s="4">
        <f t="shared" si="30"/>
        <v>0</v>
      </c>
      <c r="I52" s="4">
        <f t="shared" si="30"/>
        <v>0</v>
      </c>
      <c r="J52" s="4">
        <f t="shared" si="30"/>
        <v>0</v>
      </c>
      <c r="K52" s="4">
        <f t="shared" si="30"/>
        <v>0</v>
      </c>
      <c r="L52" s="4">
        <f t="shared" si="30"/>
        <v>0</v>
      </c>
      <c r="M52" s="4">
        <f t="shared" si="30"/>
        <v>0</v>
      </c>
      <c r="N52" s="4">
        <f t="shared" si="30"/>
        <v>0</v>
      </c>
      <c r="O52" s="4">
        <f t="shared" si="30"/>
        <v>0</v>
      </c>
      <c r="P52" s="4">
        <f t="shared" si="30"/>
        <v>0</v>
      </c>
      <c r="Q52" s="4">
        <f t="shared" si="30"/>
        <v>0</v>
      </c>
      <c r="R52" s="4">
        <f t="shared" si="30"/>
        <v>0</v>
      </c>
    </row>
    <row r="53" spans="1:18" x14ac:dyDescent="0.25">
      <c r="A53" s="10" t="s">
        <v>12</v>
      </c>
      <c r="B53" s="11" t="s">
        <v>13</v>
      </c>
      <c r="C53" s="12">
        <f>((C51/C55)/365)*1000</f>
        <v>48.140900195694719</v>
      </c>
      <c r="D53" s="12">
        <f>((D51/D55)/365)*1000</f>
        <v>50.377635787769478</v>
      </c>
      <c r="E53" s="12">
        <f>D53</f>
        <v>50.377635787769478</v>
      </c>
      <c r="F53" s="12">
        <f t="shared" si="30"/>
        <v>50.377635787769478</v>
      </c>
      <c r="G53" s="12">
        <f t="shared" si="30"/>
        <v>50.377635787769478</v>
      </c>
      <c r="H53" s="12">
        <f t="shared" si="30"/>
        <v>50.377635787769478</v>
      </c>
      <c r="I53" s="12">
        <f t="shared" si="30"/>
        <v>50.377635787769478</v>
      </c>
      <c r="J53" s="12">
        <f t="shared" si="30"/>
        <v>50.377635787769478</v>
      </c>
      <c r="K53" s="12">
        <f t="shared" si="30"/>
        <v>50.377635787769478</v>
      </c>
      <c r="L53" s="12">
        <f t="shared" si="30"/>
        <v>50.377635787769478</v>
      </c>
      <c r="M53" s="12">
        <f t="shared" si="30"/>
        <v>50.377635787769478</v>
      </c>
      <c r="N53" s="12">
        <f t="shared" si="30"/>
        <v>50.377635787769478</v>
      </c>
      <c r="O53" s="12">
        <f t="shared" si="30"/>
        <v>50.377635787769478</v>
      </c>
      <c r="P53" s="12">
        <f t="shared" si="30"/>
        <v>50.377635787769478</v>
      </c>
      <c r="Q53" s="12">
        <f t="shared" si="30"/>
        <v>50.377635787769478</v>
      </c>
      <c r="R53" s="12">
        <f t="shared" si="30"/>
        <v>50.377635787769478</v>
      </c>
    </row>
    <row r="54" spans="1:18" x14ac:dyDescent="0.25">
      <c r="A54" s="3" t="s">
        <v>14</v>
      </c>
      <c r="B54" s="4" t="s">
        <v>15</v>
      </c>
      <c r="C54" s="7">
        <f>'[15]Elanike arv'!D1265</f>
        <v>175</v>
      </c>
      <c r="D54" s="7">
        <v>183</v>
      </c>
      <c r="E54" s="9">
        <v>189</v>
      </c>
      <c r="F54" s="7">
        <f t="shared" ref="F54:R55" si="31">E54+(E54*F$3)</f>
        <v>188.244</v>
      </c>
      <c r="G54" s="7">
        <f t="shared" si="31"/>
        <v>188.60181585429717</v>
      </c>
      <c r="H54" s="7">
        <f t="shared" si="31"/>
        <v>188.94991319313522</v>
      </c>
      <c r="I54" s="7">
        <f t="shared" si="31"/>
        <v>189.28829098079709</v>
      </c>
      <c r="J54" s="7">
        <f t="shared" si="31"/>
        <v>189.61330270856826</v>
      </c>
      <c r="K54" s="7">
        <f t="shared" si="31"/>
        <v>189.91765402140624</v>
      </c>
      <c r="L54" s="7">
        <f t="shared" si="31"/>
        <v>190.21228120112585</v>
      </c>
      <c r="M54" s="7">
        <f t="shared" si="31"/>
        <v>190.4983989262746</v>
      </c>
      <c r="N54" s="7">
        <f t="shared" si="31"/>
        <v>190.78573233723935</v>
      </c>
      <c r="O54" s="7">
        <f t="shared" si="31"/>
        <v>191.06698715018865</v>
      </c>
      <c r="P54" s="7">
        <f t="shared" si="31"/>
        <v>191.3531048833344</v>
      </c>
      <c r="Q54" s="7">
        <f t="shared" si="31"/>
        <v>191.65016330605769</v>
      </c>
      <c r="R54" s="7">
        <f t="shared" si="31"/>
        <v>191.95816119281503</v>
      </c>
    </row>
    <row r="55" spans="1:18" x14ac:dyDescent="0.25">
      <c r="A55" s="3" t="s">
        <v>23</v>
      </c>
      <c r="B55" s="4" t="s">
        <v>15</v>
      </c>
      <c r="C55" s="7">
        <f>C54*C56</f>
        <v>35</v>
      </c>
      <c r="D55" s="7">
        <f t="shared" ref="D55:M55" si="32">C55+(C55*D$3)</f>
        <v>34.86</v>
      </c>
      <c r="E55" s="7">
        <f t="shared" si="32"/>
        <v>34.720559999999999</v>
      </c>
      <c r="F55" s="7">
        <f t="shared" si="32"/>
        <v>34.581677759999998</v>
      </c>
      <c r="G55" s="7">
        <f t="shared" si="32"/>
        <v>34.647410917873422</v>
      </c>
      <c r="H55" s="7">
        <f t="shared" si="32"/>
        <v>34.711358719666897</v>
      </c>
      <c r="I55" s="7">
        <f t="shared" si="32"/>
        <v>34.773520975112305</v>
      </c>
      <c r="J55" s="7">
        <f t="shared" si="32"/>
        <v>34.833227796248721</v>
      </c>
      <c r="K55" s="7">
        <f t="shared" si="32"/>
        <v>34.88913916142581</v>
      </c>
      <c r="L55" s="7">
        <f t="shared" si="32"/>
        <v>34.943264138521499</v>
      </c>
      <c r="M55" s="7">
        <f t="shared" si="32"/>
        <v>34.995825872082825</v>
      </c>
      <c r="N55" s="7">
        <f t="shared" si="31"/>
        <v>35.048610935233121</v>
      </c>
      <c r="O55" s="7">
        <f t="shared" si="31"/>
        <v>35.100279319403995</v>
      </c>
      <c r="P55" s="7">
        <f t="shared" si="31"/>
        <v>35.152841054434425</v>
      </c>
      <c r="Q55" s="7">
        <f t="shared" si="31"/>
        <v>35.207412667078181</v>
      </c>
      <c r="R55" s="7">
        <f t="shared" si="31"/>
        <v>35.263993932194744</v>
      </c>
    </row>
    <row r="56" spans="1:18" x14ac:dyDescent="0.25">
      <c r="A56" s="10" t="s">
        <v>24</v>
      </c>
      <c r="B56" s="11" t="s">
        <v>8</v>
      </c>
      <c r="C56" s="16">
        <v>0.2</v>
      </c>
      <c r="D56" s="16">
        <f t="shared" ref="D56:R56" si="33">D55/D54</f>
        <v>0.19049180327868853</v>
      </c>
      <c r="E56" s="16">
        <f>E55/E54</f>
        <v>0.18370666666666666</v>
      </c>
      <c r="F56" s="16">
        <f t="shared" si="33"/>
        <v>0.18370666666666666</v>
      </c>
      <c r="G56" s="16">
        <f t="shared" si="33"/>
        <v>0.18370666666666668</v>
      </c>
      <c r="H56" s="16">
        <f t="shared" si="33"/>
        <v>0.18370666666666668</v>
      </c>
      <c r="I56" s="16">
        <f t="shared" si="33"/>
        <v>0.18370666666666671</v>
      </c>
      <c r="J56" s="16">
        <f t="shared" si="33"/>
        <v>0.18370666666666671</v>
      </c>
      <c r="K56" s="16">
        <f t="shared" si="33"/>
        <v>0.18370666666666671</v>
      </c>
      <c r="L56" s="16">
        <f t="shared" si="33"/>
        <v>0.18370666666666671</v>
      </c>
      <c r="M56" s="16">
        <f t="shared" si="33"/>
        <v>0.18370666666666668</v>
      </c>
      <c r="N56" s="16">
        <f t="shared" si="33"/>
        <v>0.18370666666666668</v>
      </c>
      <c r="O56" s="16">
        <f t="shared" si="33"/>
        <v>0.18370666666666668</v>
      </c>
      <c r="P56" s="16">
        <f t="shared" si="33"/>
        <v>0.18370666666666671</v>
      </c>
      <c r="Q56" s="16">
        <f t="shared" si="33"/>
        <v>0.18370666666666671</v>
      </c>
      <c r="R56" s="16">
        <f t="shared" si="33"/>
        <v>0.18370666666666668</v>
      </c>
    </row>
    <row r="58" spans="1:18" x14ac:dyDescent="0.25">
      <c r="A58" s="3" t="s">
        <v>2</v>
      </c>
      <c r="B58" s="4" t="s">
        <v>3</v>
      </c>
      <c r="C58" s="4">
        <v>2020</v>
      </c>
      <c r="D58" s="4">
        <v>2021</v>
      </c>
      <c r="E58" s="4">
        <v>2022</v>
      </c>
      <c r="F58" s="4">
        <v>2023</v>
      </c>
      <c r="G58" s="4">
        <v>2024</v>
      </c>
      <c r="H58" s="4">
        <v>2025</v>
      </c>
      <c r="I58" s="4">
        <v>2026</v>
      </c>
      <c r="J58" s="4">
        <v>2027</v>
      </c>
      <c r="K58" s="4">
        <v>2028</v>
      </c>
      <c r="L58" s="4">
        <v>2029</v>
      </c>
      <c r="M58" s="4">
        <v>2030</v>
      </c>
      <c r="N58" s="4">
        <v>2031</v>
      </c>
      <c r="O58" s="4">
        <v>2032</v>
      </c>
      <c r="P58" s="4">
        <v>2033</v>
      </c>
      <c r="Q58" s="4">
        <v>2034</v>
      </c>
      <c r="R58" s="4">
        <v>2035</v>
      </c>
    </row>
    <row r="59" spans="1:18" x14ac:dyDescent="0.25">
      <c r="A59" s="106" t="s">
        <v>27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18" x14ac:dyDescent="0.25">
      <c r="A60" s="17" t="s">
        <v>5</v>
      </c>
      <c r="B60" s="18" t="s">
        <v>6</v>
      </c>
      <c r="C60" s="19">
        <f t="shared" ref="C60:R60" si="34">C61+C63</f>
        <v>1075</v>
      </c>
      <c r="D60" s="19">
        <f t="shared" si="34"/>
        <v>1342</v>
      </c>
      <c r="E60" s="19">
        <f t="shared" si="34"/>
        <v>1337.488024635873</v>
      </c>
      <c r="F60" s="19">
        <f t="shared" si="34"/>
        <v>1332.9940971732028</v>
      </c>
      <c r="G60" s="19">
        <f t="shared" si="34"/>
        <v>1335.1210793083947</v>
      </c>
      <c r="H60" s="19">
        <f t="shared" si="34"/>
        <v>1337.1902912008377</v>
      </c>
      <c r="I60" s="19">
        <f t="shared" si="34"/>
        <v>1339.201726693869</v>
      </c>
      <c r="J60" s="19">
        <f t="shared" si="34"/>
        <v>1341.1337096688965</v>
      </c>
      <c r="K60" s="19">
        <f t="shared" si="34"/>
        <v>1696.8566101808835</v>
      </c>
      <c r="L60" s="19">
        <f t="shared" si="34"/>
        <v>1699.1570179478065</v>
      </c>
      <c r="M60" s="19">
        <f t="shared" si="34"/>
        <v>1701.390985084895</v>
      </c>
      <c r="N60" s="19">
        <f t="shared" si="34"/>
        <v>1703.6344441266203</v>
      </c>
      <c r="O60" s="19">
        <f t="shared" si="34"/>
        <v>2649.6003896418333</v>
      </c>
      <c r="P60" s="19">
        <f t="shared" si="34"/>
        <v>2653.2476272443987</v>
      </c>
      <c r="Q60" s="19">
        <f t="shared" si="34"/>
        <v>2657.0343294442359</v>
      </c>
      <c r="R60" s="19">
        <f t="shared" si="34"/>
        <v>2660.9604806189345</v>
      </c>
    </row>
    <row r="61" spans="1:18" x14ac:dyDescent="0.25">
      <c r="A61" s="3" t="s">
        <v>7</v>
      </c>
      <c r="B61" s="4" t="s">
        <v>6</v>
      </c>
      <c r="C61" s="7">
        <f t="shared" ref="C61:R61" si="35">C63/(1-C62)-C63</f>
        <v>0</v>
      </c>
      <c r="D61" s="7">
        <f t="shared" si="35"/>
        <v>313.5809999999999</v>
      </c>
      <c r="E61" s="7">
        <f t="shared" si="35"/>
        <v>312.52670063587288</v>
      </c>
      <c r="F61" s="7">
        <f t="shared" si="35"/>
        <v>311.47661846920266</v>
      </c>
      <c r="G61" s="7">
        <f t="shared" si="35"/>
        <v>311.97362382310394</v>
      </c>
      <c r="H61" s="7">
        <f t="shared" si="35"/>
        <v>312.45713018260039</v>
      </c>
      <c r="I61" s="7">
        <f t="shared" si="35"/>
        <v>312.92713610908345</v>
      </c>
      <c r="J61" s="7">
        <f t="shared" si="35"/>
        <v>313.37857661079147</v>
      </c>
      <c r="K61" s="7">
        <f t="shared" si="35"/>
        <v>396.49924938683421</v>
      </c>
      <c r="L61" s="7">
        <f t="shared" si="35"/>
        <v>397.03677857309299</v>
      </c>
      <c r="M61" s="7">
        <f t="shared" si="35"/>
        <v>397.55878278234445</v>
      </c>
      <c r="N61" s="7">
        <f t="shared" si="35"/>
        <v>398.08300493567026</v>
      </c>
      <c r="O61" s="7">
        <f t="shared" si="35"/>
        <v>619.12394916861058</v>
      </c>
      <c r="P61" s="7">
        <f t="shared" si="35"/>
        <v>619.97618792766411</v>
      </c>
      <c r="Q61" s="7">
        <f t="shared" si="35"/>
        <v>620.86101494892137</v>
      </c>
      <c r="R61" s="7">
        <f t="shared" si="35"/>
        <v>621.77842658194163</v>
      </c>
    </row>
    <row r="62" spans="1:18" x14ac:dyDescent="0.25">
      <c r="A62" s="3" t="s">
        <v>7</v>
      </c>
      <c r="B62" s="4" t="s">
        <v>8</v>
      </c>
      <c r="C62" s="8">
        <v>0</v>
      </c>
      <c r="D62" s="8">
        <v>0.23366691505216089</v>
      </c>
      <c r="E62" s="8">
        <f>D62</f>
        <v>0.23366691505216089</v>
      </c>
      <c r="F62" s="8">
        <f t="shared" ref="F62:R62" si="36">E62</f>
        <v>0.23366691505216089</v>
      </c>
      <c r="G62" s="8">
        <f t="shared" si="36"/>
        <v>0.23366691505216089</v>
      </c>
      <c r="H62" s="8">
        <f t="shared" si="36"/>
        <v>0.23366691505216089</v>
      </c>
      <c r="I62" s="8">
        <f t="shared" si="36"/>
        <v>0.23366691505216089</v>
      </c>
      <c r="J62" s="8">
        <f t="shared" si="36"/>
        <v>0.23366691505216089</v>
      </c>
      <c r="K62" s="8">
        <f t="shared" si="36"/>
        <v>0.23366691505216089</v>
      </c>
      <c r="L62" s="8">
        <f t="shared" si="36"/>
        <v>0.23366691505216089</v>
      </c>
      <c r="M62" s="8">
        <f t="shared" si="36"/>
        <v>0.23366691505216089</v>
      </c>
      <c r="N62" s="8">
        <f t="shared" si="36"/>
        <v>0.23366691505216089</v>
      </c>
      <c r="O62" s="8">
        <f t="shared" si="36"/>
        <v>0.23366691505216089</v>
      </c>
      <c r="P62" s="8">
        <f t="shared" si="36"/>
        <v>0.23366691505216089</v>
      </c>
      <c r="Q62" s="8">
        <f t="shared" si="36"/>
        <v>0.23366691505216089</v>
      </c>
      <c r="R62" s="8">
        <f t="shared" si="36"/>
        <v>0.23366691505216089</v>
      </c>
    </row>
    <row r="63" spans="1:18" x14ac:dyDescent="0.25">
      <c r="A63" s="3" t="s">
        <v>9</v>
      </c>
      <c r="B63" s="4" t="s">
        <v>6</v>
      </c>
      <c r="C63" s="7">
        <f t="shared" ref="C63:R63" si="37">C64+C65</f>
        <v>1075</v>
      </c>
      <c r="D63" s="7">
        <f t="shared" si="37"/>
        <v>1028.4190000000001</v>
      </c>
      <c r="E63" s="7">
        <f t="shared" si="37"/>
        <v>1024.9613240000001</v>
      </c>
      <c r="F63" s="7">
        <f t="shared" si="37"/>
        <v>1021.5174787040002</v>
      </c>
      <c r="G63" s="7">
        <f t="shared" si="37"/>
        <v>1023.1474554852907</v>
      </c>
      <c r="H63" s="7">
        <f t="shared" si="37"/>
        <v>1024.7331610182373</v>
      </c>
      <c r="I63" s="7">
        <f t="shared" si="37"/>
        <v>1026.2745905847855</v>
      </c>
      <c r="J63" s="7">
        <f t="shared" si="37"/>
        <v>1027.755133058105</v>
      </c>
      <c r="K63" s="7">
        <f t="shared" si="37"/>
        <v>1300.3573607940493</v>
      </c>
      <c r="L63" s="7">
        <f t="shared" si="37"/>
        <v>1302.1202393747135</v>
      </c>
      <c r="M63" s="7">
        <f t="shared" si="37"/>
        <v>1303.8322023025505</v>
      </c>
      <c r="N63" s="7">
        <f t="shared" si="37"/>
        <v>1305.5514391909501</v>
      </c>
      <c r="O63" s="7">
        <f t="shared" si="37"/>
        <v>2030.4764404732227</v>
      </c>
      <c r="P63" s="7">
        <f t="shared" si="37"/>
        <v>2033.2714393167346</v>
      </c>
      <c r="Q63" s="7">
        <f t="shared" si="37"/>
        <v>2036.1733144953146</v>
      </c>
      <c r="R63" s="7">
        <f t="shared" si="37"/>
        <v>2039.1820540369929</v>
      </c>
    </row>
    <row r="64" spans="1:18" x14ac:dyDescent="0.25">
      <c r="A64" s="3" t="s">
        <v>10</v>
      </c>
      <c r="B64" s="4" t="s">
        <v>6</v>
      </c>
      <c r="C64" s="7">
        <f>'[15]Müügikogused Konkurentsiamet'!E129*1000-C65</f>
        <v>932</v>
      </c>
      <c r="D64" s="7">
        <f>'[15]Müügikogused Konkurentsiamet'!J129*1000-D65</f>
        <v>864.4190000000001</v>
      </c>
      <c r="E64" s="7">
        <f t="shared" ref="E64:R64" si="38">(E66*E68*365)/1000</f>
        <v>860.9613240000001</v>
      </c>
      <c r="F64" s="7">
        <f t="shared" si="38"/>
        <v>857.51747870400015</v>
      </c>
      <c r="G64" s="7">
        <f t="shared" si="38"/>
        <v>859.14745548529072</v>
      </c>
      <c r="H64" s="7">
        <f t="shared" si="38"/>
        <v>860.73316101823718</v>
      </c>
      <c r="I64" s="7">
        <f t="shared" si="38"/>
        <v>862.27459058478541</v>
      </c>
      <c r="J64" s="7">
        <f t="shared" si="38"/>
        <v>863.75513305810489</v>
      </c>
      <c r="K64" s="7">
        <f t="shared" si="38"/>
        <v>1136.3573607940493</v>
      </c>
      <c r="L64" s="7">
        <f t="shared" si="38"/>
        <v>1138.1202393747135</v>
      </c>
      <c r="M64" s="7">
        <f t="shared" si="38"/>
        <v>1139.8322023025505</v>
      </c>
      <c r="N64" s="7">
        <f t="shared" si="38"/>
        <v>1141.5514391909501</v>
      </c>
      <c r="O64" s="7">
        <f t="shared" si="38"/>
        <v>1866.4764404732227</v>
      </c>
      <c r="P64" s="7">
        <f t="shared" si="38"/>
        <v>1869.2714393167346</v>
      </c>
      <c r="Q64" s="7">
        <f t="shared" si="38"/>
        <v>1872.1733144953146</v>
      </c>
      <c r="R64" s="7">
        <f t="shared" si="38"/>
        <v>1875.1820540369929</v>
      </c>
    </row>
    <row r="65" spans="1:18" x14ac:dyDescent="0.25">
      <c r="A65" s="3" t="s">
        <v>11</v>
      </c>
      <c r="B65" s="4" t="s">
        <v>6</v>
      </c>
      <c r="C65" s="4">
        <v>143</v>
      </c>
      <c r="D65" s="4">
        <v>164</v>
      </c>
      <c r="E65" s="4">
        <f>D65</f>
        <v>164</v>
      </c>
      <c r="F65" s="4">
        <f t="shared" ref="F65:R66" si="39">E65</f>
        <v>164</v>
      </c>
      <c r="G65" s="4">
        <f t="shared" si="39"/>
        <v>164</v>
      </c>
      <c r="H65" s="4">
        <f t="shared" si="39"/>
        <v>164</v>
      </c>
      <c r="I65" s="4">
        <f t="shared" si="39"/>
        <v>164</v>
      </c>
      <c r="J65" s="4">
        <f t="shared" si="39"/>
        <v>164</v>
      </c>
      <c r="K65" s="4">
        <f t="shared" si="39"/>
        <v>164</v>
      </c>
      <c r="L65" s="4">
        <f t="shared" si="39"/>
        <v>164</v>
      </c>
      <c r="M65" s="4">
        <f t="shared" si="39"/>
        <v>164</v>
      </c>
      <c r="N65" s="4">
        <f t="shared" si="39"/>
        <v>164</v>
      </c>
      <c r="O65" s="4">
        <f t="shared" si="39"/>
        <v>164</v>
      </c>
      <c r="P65" s="4">
        <f t="shared" si="39"/>
        <v>164</v>
      </c>
      <c r="Q65" s="4">
        <f t="shared" si="39"/>
        <v>164</v>
      </c>
      <c r="R65" s="4">
        <f t="shared" si="39"/>
        <v>164</v>
      </c>
    </row>
    <row r="66" spans="1:18" x14ac:dyDescent="0.25">
      <c r="A66" s="10" t="s">
        <v>12</v>
      </c>
      <c r="B66" s="11" t="s">
        <v>13</v>
      </c>
      <c r="C66" s="12">
        <f>((C64/C68)/365)*1000</f>
        <v>53.196347031963469</v>
      </c>
      <c r="D66" s="12">
        <f>((D64/D68)/365)*1000</f>
        <v>49.537132548458686</v>
      </c>
      <c r="E66" s="12">
        <f t="shared" ref="E66:M66" si="40">D66</f>
        <v>49.537132548458686</v>
      </c>
      <c r="F66" s="12">
        <f t="shared" si="40"/>
        <v>49.537132548458686</v>
      </c>
      <c r="G66" s="12">
        <f t="shared" si="40"/>
        <v>49.537132548458686</v>
      </c>
      <c r="H66" s="12">
        <f t="shared" si="40"/>
        <v>49.537132548458686</v>
      </c>
      <c r="I66" s="12">
        <f t="shared" si="40"/>
        <v>49.537132548458686</v>
      </c>
      <c r="J66" s="12">
        <f t="shared" si="40"/>
        <v>49.537132548458686</v>
      </c>
      <c r="K66" s="12">
        <f t="shared" si="40"/>
        <v>49.537132548458686</v>
      </c>
      <c r="L66" s="12">
        <f t="shared" si="40"/>
        <v>49.537132548458686</v>
      </c>
      <c r="M66" s="12">
        <f t="shared" si="40"/>
        <v>49.537132548458686</v>
      </c>
      <c r="N66" s="12">
        <f t="shared" si="39"/>
        <v>49.537132548458686</v>
      </c>
      <c r="O66" s="12">
        <f t="shared" si="39"/>
        <v>49.537132548458686</v>
      </c>
      <c r="P66" s="12">
        <f t="shared" si="39"/>
        <v>49.537132548458686</v>
      </c>
      <c r="Q66" s="12">
        <f t="shared" si="39"/>
        <v>49.537132548458686</v>
      </c>
      <c r="R66" s="12">
        <f t="shared" si="39"/>
        <v>49.537132548458686</v>
      </c>
    </row>
    <row r="67" spans="1:18" x14ac:dyDescent="0.25">
      <c r="A67" s="3" t="s">
        <v>14</v>
      </c>
      <c r="B67" s="4" t="s">
        <v>15</v>
      </c>
      <c r="C67" s="7">
        <f>'[15]Elanike arv'!D2674</f>
        <v>192</v>
      </c>
      <c r="D67" s="7">
        <v>189</v>
      </c>
      <c r="E67" s="9">
        <v>178</v>
      </c>
      <c r="F67" s="9">
        <f t="shared" ref="F67:R68" si="41">E67+(E67*F$3)</f>
        <v>177.28800000000001</v>
      </c>
      <c r="G67" s="9">
        <f t="shared" si="41"/>
        <v>177.62499059293597</v>
      </c>
      <c r="H67" s="9">
        <f t="shared" si="41"/>
        <v>177.95282829829668</v>
      </c>
      <c r="I67" s="9">
        <f t="shared" si="41"/>
        <v>178.27151214064492</v>
      </c>
      <c r="J67" s="9">
        <f t="shared" si="41"/>
        <v>178.57760784193206</v>
      </c>
      <c r="K67" s="9">
        <f t="shared" si="41"/>
        <v>178.86424558629801</v>
      </c>
      <c r="L67" s="9">
        <f t="shared" si="41"/>
        <v>179.14172515238315</v>
      </c>
      <c r="M67" s="9">
        <f t="shared" si="41"/>
        <v>179.41119052315815</v>
      </c>
      <c r="N67" s="9">
        <f t="shared" si="41"/>
        <v>179.68180082554824</v>
      </c>
      <c r="O67" s="9">
        <f t="shared" si="41"/>
        <v>179.94668631075973</v>
      </c>
      <c r="P67" s="7">
        <f t="shared" si="41"/>
        <v>180.21615168906629</v>
      </c>
      <c r="Q67" s="7">
        <f t="shared" si="41"/>
        <v>180.49592099723955</v>
      </c>
      <c r="R67" s="7">
        <f t="shared" si="41"/>
        <v>180.78599308106391</v>
      </c>
    </row>
    <row r="68" spans="1:18" x14ac:dyDescent="0.25">
      <c r="A68" s="3" t="s">
        <v>23</v>
      </c>
      <c r="B68" s="4" t="s">
        <v>15</v>
      </c>
      <c r="C68" s="7">
        <f>C67*C69</f>
        <v>48</v>
      </c>
      <c r="D68" s="7">
        <f>C68+(C68*D$3)</f>
        <v>47.808</v>
      </c>
      <c r="E68" s="9">
        <f>D68+(D68*E$3)</f>
        <v>47.616768</v>
      </c>
      <c r="F68" s="9">
        <f t="shared" si="41"/>
        <v>47.426300928000003</v>
      </c>
      <c r="G68" s="9">
        <f t="shared" si="41"/>
        <v>47.516449258797842</v>
      </c>
      <c r="H68" s="9">
        <f t="shared" si="41"/>
        <v>47.60414910125747</v>
      </c>
      <c r="I68" s="9">
        <f t="shared" si="41"/>
        <v>47.689400194439742</v>
      </c>
      <c r="J68" s="9">
        <f t="shared" si="41"/>
        <v>47.771283834855396</v>
      </c>
      <c r="K68" s="9">
        <f>J68+(J68*K$3)+'[16]Uued liitujad'!I30</f>
        <v>62.847962278526836</v>
      </c>
      <c r="L68" s="9">
        <f t="shared" si="41"/>
        <v>62.945460944317851</v>
      </c>
      <c r="M68" s="9">
        <f t="shared" si="41"/>
        <v>63.040143642932797</v>
      </c>
      <c r="N68" s="9">
        <f t="shared" si="41"/>
        <v>63.135228638936582</v>
      </c>
      <c r="O68" s="9">
        <f>N68+(N68*O$3)+'[16]Uued liitujad'!L30</f>
        <v>103.2283020920917</v>
      </c>
      <c r="P68" s="7">
        <f t="shared" si="41"/>
        <v>103.38288372982829</v>
      </c>
      <c r="Q68" s="7">
        <f t="shared" si="41"/>
        <v>103.54337632489798</v>
      </c>
      <c r="R68" s="7">
        <f t="shared" si="41"/>
        <v>103.70977921517289</v>
      </c>
    </row>
    <row r="69" spans="1:18" x14ac:dyDescent="0.25">
      <c r="A69" s="10" t="s">
        <v>24</v>
      </c>
      <c r="B69" s="11" t="s">
        <v>8</v>
      </c>
      <c r="C69" s="16">
        <v>0.25</v>
      </c>
      <c r="D69" s="16">
        <f t="shared" ref="D69:R69" si="42">D68/D67</f>
        <v>0.25295238095238093</v>
      </c>
      <c r="E69" s="16">
        <f>E68/E67</f>
        <v>0.26750993258426964</v>
      </c>
      <c r="F69" s="16">
        <f t="shared" si="42"/>
        <v>0.26750993258426964</v>
      </c>
      <c r="G69" s="16">
        <f t="shared" si="42"/>
        <v>0.26750993258426969</v>
      </c>
      <c r="H69" s="16">
        <f t="shared" si="42"/>
        <v>0.26750993258426969</v>
      </c>
      <c r="I69" s="16">
        <f t="shared" si="42"/>
        <v>0.26750993258426969</v>
      </c>
      <c r="J69" s="16">
        <f t="shared" si="42"/>
        <v>0.26750993258426969</v>
      </c>
      <c r="K69" s="16">
        <f t="shared" si="42"/>
        <v>0.35137241695520471</v>
      </c>
      <c r="L69" s="16">
        <f t="shared" si="42"/>
        <v>0.35137241695520471</v>
      </c>
      <c r="M69" s="16">
        <f t="shared" si="42"/>
        <v>0.35137241695520471</v>
      </c>
      <c r="N69" s="16">
        <f t="shared" si="42"/>
        <v>0.35137241695520471</v>
      </c>
      <c r="O69" s="16">
        <f t="shared" si="42"/>
        <v>0.57366047804748743</v>
      </c>
      <c r="P69" s="16">
        <f t="shared" si="42"/>
        <v>0.57366047804748754</v>
      </c>
      <c r="Q69" s="16">
        <f t="shared" si="42"/>
        <v>0.57366047804748754</v>
      </c>
      <c r="R69" s="16">
        <f t="shared" si="42"/>
        <v>0.57366047804748754</v>
      </c>
    </row>
    <row r="71" spans="1:18" x14ac:dyDescent="0.25">
      <c r="A71" s="3" t="s">
        <v>2</v>
      </c>
      <c r="B71" s="4" t="s">
        <v>3</v>
      </c>
      <c r="C71" s="4">
        <v>2020</v>
      </c>
      <c r="D71" s="4">
        <v>2021</v>
      </c>
      <c r="E71" s="4">
        <v>2022</v>
      </c>
      <c r="F71" s="4">
        <v>2023</v>
      </c>
      <c r="G71" s="4">
        <v>2024</v>
      </c>
      <c r="H71" s="4">
        <v>2025</v>
      </c>
      <c r="I71" s="4">
        <v>2026</v>
      </c>
      <c r="J71" s="4">
        <v>2027</v>
      </c>
      <c r="K71" s="4">
        <v>2028</v>
      </c>
      <c r="L71" s="4">
        <v>2029</v>
      </c>
      <c r="M71" s="4">
        <v>2030</v>
      </c>
      <c r="N71" s="4">
        <v>2031</v>
      </c>
      <c r="O71" s="4">
        <v>2032</v>
      </c>
      <c r="P71" s="4">
        <v>2033</v>
      </c>
      <c r="Q71" s="4">
        <v>2034</v>
      </c>
      <c r="R71" s="4">
        <v>2035</v>
      </c>
    </row>
    <row r="72" spans="1:18" x14ac:dyDescent="0.25">
      <c r="A72" s="106" t="s">
        <v>28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</row>
    <row r="73" spans="1:18" x14ac:dyDescent="0.25">
      <c r="A73" s="17" t="s">
        <v>5</v>
      </c>
      <c r="B73" s="18" t="s">
        <v>6</v>
      </c>
      <c r="C73" s="19">
        <f t="shared" ref="C73:R73" si="43">C74+C76</f>
        <v>10924</v>
      </c>
      <c r="D73" s="19">
        <f t="shared" si="43"/>
        <v>11626</v>
      </c>
      <c r="E73" s="19">
        <f t="shared" si="43"/>
        <v>11615.447044127191</v>
      </c>
      <c r="F73" s="19">
        <f t="shared" si="43"/>
        <v>11604.936300077876</v>
      </c>
      <c r="G73" s="19">
        <f t="shared" si="43"/>
        <v>11609.911049894417</v>
      </c>
      <c r="H73" s="19">
        <f t="shared" si="43"/>
        <v>11614.750682212903</v>
      </c>
      <c r="I73" s="19">
        <f t="shared" si="43"/>
        <v>11619.455182633654</v>
      </c>
      <c r="J73" s="19">
        <f t="shared" si="43"/>
        <v>11623.973853379195</v>
      </c>
      <c r="K73" s="19">
        <f t="shared" si="43"/>
        <v>11628.2052802976</v>
      </c>
      <c r="L73" s="19">
        <f t="shared" si="43"/>
        <v>11371.583431939089</v>
      </c>
      <c r="M73" s="19">
        <f t="shared" si="43"/>
        <v>11375.472197123398</v>
      </c>
      <c r="N73" s="19">
        <f t="shared" si="43"/>
        <v>11379.377485285</v>
      </c>
      <c r="O73" s="19">
        <f t="shared" si="43"/>
        <v>11383.200156264047</v>
      </c>
      <c r="P73" s="19">
        <f t="shared" si="43"/>
        <v>11387.088921557044</v>
      </c>
      <c r="Q73" s="19">
        <f t="shared" si="43"/>
        <v>11391.126387084185</v>
      </c>
      <c r="R73" s="19">
        <f t="shared" si="43"/>
        <v>11395.312536188509</v>
      </c>
    </row>
    <row r="74" spans="1:18" x14ac:dyDescent="0.25">
      <c r="A74" s="3" t="s">
        <v>7</v>
      </c>
      <c r="B74" s="4" t="s">
        <v>6</v>
      </c>
      <c r="C74" s="7">
        <f t="shared" ref="C74:R74" si="44">C76/(1-C75)-C76</f>
        <v>0</v>
      </c>
      <c r="D74" s="7">
        <f t="shared" si="44"/>
        <v>828.84799999999996</v>
      </c>
      <c r="E74" s="7">
        <f t="shared" si="44"/>
        <v>828.09565212719099</v>
      </c>
      <c r="F74" s="9">
        <f t="shared" si="44"/>
        <v>827.34631364587585</v>
      </c>
      <c r="G74" s="9">
        <f t="shared" si="44"/>
        <v>827.7009765940893</v>
      </c>
      <c r="H74" s="9">
        <f t="shared" si="44"/>
        <v>828.04600666186161</v>
      </c>
      <c r="I74" s="9">
        <f t="shared" si="44"/>
        <v>828.38140282259883</v>
      </c>
      <c r="J74" s="9">
        <f t="shared" si="44"/>
        <v>828.70355069891957</v>
      </c>
      <c r="K74" s="9">
        <f t="shared" si="44"/>
        <v>829.00522021022698</v>
      </c>
      <c r="L74" s="9">
        <f t="shared" si="44"/>
        <v>568.57917159695535</v>
      </c>
      <c r="M74" s="9">
        <f t="shared" si="44"/>
        <v>568.77360985617088</v>
      </c>
      <c r="N74" s="9">
        <f t="shared" si="44"/>
        <v>568.96887426425019</v>
      </c>
      <c r="O74" s="9">
        <f t="shared" si="44"/>
        <v>569.16000781320326</v>
      </c>
      <c r="P74" s="9">
        <f t="shared" si="44"/>
        <v>569.35444607785212</v>
      </c>
      <c r="Q74" s="9">
        <f t="shared" si="44"/>
        <v>569.55631935420934</v>
      </c>
      <c r="R74" s="9">
        <f t="shared" si="44"/>
        <v>569.76562680942516</v>
      </c>
    </row>
    <row r="75" spans="1:18" x14ac:dyDescent="0.25">
      <c r="A75" s="3" t="s">
        <v>7</v>
      </c>
      <c r="B75" s="4" t="s">
        <v>8</v>
      </c>
      <c r="C75" s="8">
        <v>0</v>
      </c>
      <c r="D75" s="8">
        <v>7.1292619989678299E-2</v>
      </c>
      <c r="E75" s="8">
        <f>D75</f>
        <v>7.1292619989678299E-2</v>
      </c>
      <c r="F75" s="102">
        <f t="shared" ref="F75:R75" si="45">E75</f>
        <v>7.1292619989678299E-2</v>
      </c>
      <c r="G75" s="102">
        <f t="shared" si="45"/>
        <v>7.1292619989678299E-2</v>
      </c>
      <c r="H75" s="102">
        <f t="shared" si="45"/>
        <v>7.1292619989678299E-2</v>
      </c>
      <c r="I75" s="102">
        <f t="shared" si="45"/>
        <v>7.1292619989678299E-2</v>
      </c>
      <c r="J75" s="102">
        <f t="shared" si="45"/>
        <v>7.1292619989678299E-2</v>
      </c>
      <c r="K75" s="102">
        <f t="shared" si="45"/>
        <v>7.1292619989678299E-2</v>
      </c>
      <c r="L75" s="102">
        <v>0.05</v>
      </c>
      <c r="M75" s="102">
        <f t="shared" si="45"/>
        <v>0.05</v>
      </c>
      <c r="N75" s="102">
        <f t="shared" si="45"/>
        <v>0.05</v>
      </c>
      <c r="O75" s="102">
        <f t="shared" si="45"/>
        <v>0.05</v>
      </c>
      <c r="P75" s="102">
        <f t="shared" si="45"/>
        <v>0.05</v>
      </c>
      <c r="Q75" s="102">
        <f t="shared" si="45"/>
        <v>0.05</v>
      </c>
      <c r="R75" s="102">
        <f t="shared" si="45"/>
        <v>0.05</v>
      </c>
    </row>
    <row r="76" spans="1:18" x14ac:dyDescent="0.25">
      <c r="A76" s="3" t="s">
        <v>9</v>
      </c>
      <c r="B76" s="4" t="s">
        <v>6</v>
      </c>
      <c r="C76" s="7">
        <f t="shared" ref="C76:R76" si="46">C77+C78</f>
        <v>10924</v>
      </c>
      <c r="D76" s="7">
        <f t="shared" si="46"/>
        <v>10797.152</v>
      </c>
      <c r="E76" s="7">
        <f t="shared" si="46"/>
        <v>10787.351392</v>
      </c>
      <c r="F76" s="9">
        <f t="shared" si="46"/>
        <v>10777.589986432</v>
      </c>
      <c r="G76" s="9">
        <f t="shared" si="46"/>
        <v>10782.210073300328</v>
      </c>
      <c r="H76" s="9">
        <f t="shared" si="46"/>
        <v>10786.704675551042</v>
      </c>
      <c r="I76" s="9">
        <f t="shared" si="46"/>
        <v>10791.073779811055</v>
      </c>
      <c r="J76" s="9">
        <f t="shared" si="46"/>
        <v>10795.270302680276</v>
      </c>
      <c r="K76" s="9">
        <f t="shared" si="46"/>
        <v>10799.200060087373</v>
      </c>
      <c r="L76" s="9">
        <f t="shared" si="46"/>
        <v>10803.004260342133</v>
      </c>
      <c r="M76" s="9">
        <f t="shared" si="46"/>
        <v>10806.698587267227</v>
      </c>
      <c r="N76" s="9">
        <f t="shared" si="46"/>
        <v>10810.40861102075</v>
      </c>
      <c r="O76" s="9">
        <f t="shared" si="46"/>
        <v>10814.040148450844</v>
      </c>
      <c r="P76" s="9">
        <f t="shared" si="46"/>
        <v>10817.734475479192</v>
      </c>
      <c r="Q76" s="9">
        <f t="shared" si="46"/>
        <v>10821.570067729976</v>
      </c>
      <c r="R76" s="9">
        <f t="shared" si="46"/>
        <v>10825.546909379083</v>
      </c>
    </row>
    <row r="77" spans="1:18" x14ac:dyDescent="0.25">
      <c r="A77" s="3" t="s">
        <v>10</v>
      </c>
      <c r="B77" s="4" t="s">
        <v>6</v>
      </c>
      <c r="C77" s="7">
        <f>'[15]Müügikogused Konkurentsiamet'!E122*1000-C78</f>
        <v>2555</v>
      </c>
      <c r="D77" s="7">
        <f>'[15]Müügikogused Konkurentsiamet'!J122*1000-D78</f>
        <v>2450.152</v>
      </c>
      <c r="E77" s="7">
        <f t="shared" ref="E77:R77" si="47">(E79*E81*365)/1000</f>
        <v>2440.351392</v>
      </c>
      <c r="F77" s="9">
        <f t="shared" si="47"/>
        <v>2430.5899864319999</v>
      </c>
      <c r="G77" s="9">
        <f t="shared" si="47"/>
        <v>2435.2100733003272</v>
      </c>
      <c r="H77" s="9">
        <f t="shared" si="47"/>
        <v>2439.704675551041</v>
      </c>
      <c r="I77" s="9">
        <f t="shared" si="47"/>
        <v>2444.0737798110549</v>
      </c>
      <c r="J77" s="9">
        <f t="shared" si="47"/>
        <v>2448.270302680276</v>
      </c>
      <c r="K77" s="9">
        <f t="shared" si="47"/>
        <v>2452.2000600873721</v>
      </c>
      <c r="L77" s="9">
        <f t="shared" si="47"/>
        <v>2456.0042603421334</v>
      </c>
      <c r="M77" s="9">
        <f t="shared" si="47"/>
        <v>2459.6985872672267</v>
      </c>
      <c r="N77" s="9">
        <f t="shared" si="47"/>
        <v>2463.40861102075</v>
      </c>
      <c r="O77" s="9">
        <f t="shared" si="47"/>
        <v>2467.0401484508429</v>
      </c>
      <c r="P77" s="9">
        <f t="shared" si="47"/>
        <v>2470.7344754791925</v>
      </c>
      <c r="Q77" s="9">
        <f t="shared" si="47"/>
        <v>2474.570067729976</v>
      </c>
      <c r="R77" s="9">
        <f t="shared" si="47"/>
        <v>2478.546909379083</v>
      </c>
    </row>
    <row r="78" spans="1:18" x14ac:dyDescent="0.25">
      <c r="A78" s="3" t="s">
        <v>11</v>
      </c>
      <c r="B78" s="4" t="s">
        <v>6</v>
      </c>
      <c r="C78" s="4">
        <v>8369</v>
      </c>
      <c r="D78" s="4">
        <v>8347</v>
      </c>
      <c r="E78" s="4">
        <f>D78</f>
        <v>8347</v>
      </c>
      <c r="F78" s="103">
        <f t="shared" ref="F78:R79" si="48">E78</f>
        <v>8347</v>
      </c>
      <c r="G78" s="103">
        <f t="shared" si="48"/>
        <v>8347</v>
      </c>
      <c r="H78" s="103">
        <f t="shared" si="48"/>
        <v>8347</v>
      </c>
      <c r="I78" s="103">
        <f t="shared" si="48"/>
        <v>8347</v>
      </c>
      <c r="J78" s="103">
        <f t="shared" si="48"/>
        <v>8347</v>
      </c>
      <c r="K78" s="103">
        <f t="shared" si="48"/>
        <v>8347</v>
      </c>
      <c r="L78" s="103">
        <f t="shared" si="48"/>
        <v>8347</v>
      </c>
      <c r="M78" s="103">
        <f t="shared" si="48"/>
        <v>8347</v>
      </c>
      <c r="N78" s="103">
        <f t="shared" si="48"/>
        <v>8347</v>
      </c>
      <c r="O78" s="103">
        <f t="shared" si="48"/>
        <v>8347</v>
      </c>
      <c r="P78" s="103">
        <f t="shared" si="48"/>
        <v>8347</v>
      </c>
      <c r="Q78" s="103">
        <f t="shared" si="48"/>
        <v>8347</v>
      </c>
      <c r="R78" s="103">
        <f t="shared" si="48"/>
        <v>8347</v>
      </c>
    </row>
    <row r="79" spans="1:18" x14ac:dyDescent="0.25">
      <c r="A79" s="10" t="s">
        <v>12</v>
      </c>
      <c r="B79" s="11" t="s">
        <v>13</v>
      </c>
      <c r="C79" s="12">
        <f>((C77/C81)/365)*1000</f>
        <v>51.622418879056049</v>
      </c>
      <c r="D79" s="12">
        <f>((D77/D81)/365)*1000</f>
        <v>49.702832017446276</v>
      </c>
      <c r="E79" s="12">
        <f t="shared" ref="E79:M79" si="49">D79</f>
        <v>49.702832017446276</v>
      </c>
      <c r="F79" s="12">
        <f t="shared" si="49"/>
        <v>49.702832017446276</v>
      </c>
      <c r="G79" s="12">
        <f t="shared" si="49"/>
        <v>49.702832017446276</v>
      </c>
      <c r="H79" s="12">
        <f t="shared" si="49"/>
        <v>49.702832017446276</v>
      </c>
      <c r="I79" s="12">
        <f t="shared" si="49"/>
        <v>49.702832017446276</v>
      </c>
      <c r="J79" s="12">
        <f t="shared" si="49"/>
        <v>49.702832017446276</v>
      </c>
      <c r="K79" s="12">
        <f t="shared" si="49"/>
        <v>49.702832017446276</v>
      </c>
      <c r="L79" s="12">
        <f t="shared" si="49"/>
        <v>49.702832017446276</v>
      </c>
      <c r="M79" s="12">
        <f t="shared" si="49"/>
        <v>49.702832017446276</v>
      </c>
      <c r="N79" s="12">
        <f t="shared" si="48"/>
        <v>49.702832017446276</v>
      </c>
      <c r="O79" s="12">
        <f t="shared" si="48"/>
        <v>49.702832017446276</v>
      </c>
      <c r="P79" s="12">
        <f t="shared" si="48"/>
        <v>49.702832017446276</v>
      </c>
      <c r="Q79" s="12">
        <f t="shared" si="48"/>
        <v>49.702832017446276</v>
      </c>
      <c r="R79" s="12">
        <f t="shared" si="48"/>
        <v>49.702832017446276</v>
      </c>
    </row>
    <row r="80" spans="1:18" x14ac:dyDescent="0.25">
      <c r="A80" s="3" t="s">
        <v>14</v>
      </c>
      <c r="B80" s="4" t="s">
        <v>15</v>
      </c>
      <c r="C80" s="7">
        <f>'[15]Elanike arv'!D421</f>
        <v>226</v>
      </c>
      <c r="D80" s="7">
        <v>229</v>
      </c>
      <c r="E80" s="9">
        <v>375</v>
      </c>
      <c r="F80" s="7">
        <f t="shared" ref="F80:R81" si="50">E80+(E80*F$3)</f>
        <v>373.5</v>
      </c>
      <c r="G80" s="7">
        <f t="shared" si="50"/>
        <v>374.20995209185952</v>
      </c>
      <c r="H80" s="7">
        <f t="shared" si="50"/>
        <v>374.90062141495093</v>
      </c>
      <c r="I80" s="7">
        <f t="shared" si="50"/>
        <v>375.57200591428006</v>
      </c>
      <c r="J80" s="7">
        <f t="shared" si="50"/>
        <v>376.21687045350859</v>
      </c>
      <c r="K80" s="7">
        <f t="shared" si="50"/>
        <v>376.82074210596494</v>
      </c>
      <c r="L80" s="7">
        <f t="shared" si="50"/>
        <v>377.40531984350383</v>
      </c>
      <c r="M80" s="7">
        <f t="shared" si="50"/>
        <v>377.97301374260849</v>
      </c>
      <c r="N80" s="7">
        <f t="shared" si="50"/>
        <v>378.54311971674491</v>
      </c>
      <c r="O80" s="7">
        <f t="shared" si="50"/>
        <v>379.10116498053321</v>
      </c>
      <c r="P80" s="7">
        <f t="shared" si="50"/>
        <v>379.66885889550491</v>
      </c>
      <c r="Q80" s="7">
        <f t="shared" si="50"/>
        <v>380.25826052789239</v>
      </c>
      <c r="R80" s="7">
        <f t="shared" si="50"/>
        <v>380.86936744606169</v>
      </c>
    </row>
    <row r="81" spans="1:18" x14ac:dyDescent="0.25">
      <c r="A81" s="3" t="s">
        <v>23</v>
      </c>
      <c r="B81" s="4" t="s">
        <v>15</v>
      </c>
      <c r="C81" s="7">
        <f>C80*C82</f>
        <v>135.6</v>
      </c>
      <c r="D81" s="7">
        <f>C81+(C81*D$3)</f>
        <v>135.05760000000001</v>
      </c>
      <c r="E81" s="7">
        <f>D81+(D81*E$3)</f>
        <v>134.51736959999999</v>
      </c>
      <c r="F81" s="7">
        <f t="shared" si="50"/>
        <v>133.97930012160001</v>
      </c>
      <c r="G81" s="7">
        <f t="shared" si="50"/>
        <v>134.23396915610388</v>
      </c>
      <c r="H81" s="7">
        <f t="shared" si="50"/>
        <v>134.48172121105233</v>
      </c>
      <c r="I81" s="7">
        <f t="shared" si="50"/>
        <v>134.72255554929225</v>
      </c>
      <c r="J81" s="7">
        <f t="shared" si="50"/>
        <v>134.9538768334665</v>
      </c>
      <c r="K81" s="7">
        <f t="shared" si="50"/>
        <v>135.17049343683831</v>
      </c>
      <c r="L81" s="7">
        <f t="shared" si="50"/>
        <v>135.38018906238619</v>
      </c>
      <c r="M81" s="7">
        <f t="shared" si="50"/>
        <v>135.58382823584094</v>
      </c>
      <c r="N81" s="7">
        <f t="shared" si="50"/>
        <v>135.78833265193182</v>
      </c>
      <c r="O81" s="7">
        <f t="shared" si="50"/>
        <v>135.98851073460526</v>
      </c>
      <c r="P81" s="7">
        <f t="shared" si="50"/>
        <v>136.19214991375171</v>
      </c>
      <c r="Q81" s="7">
        <f t="shared" si="50"/>
        <v>136.40357593302292</v>
      </c>
      <c r="R81" s="7">
        <f t="shared" si="50"/>
        <v>136.62278792016025</v>
      </c>
    </row>
    <row r="82" spans="1:18" x14ac:dyDescent="0.25">
      <c r="A82" s="10" t="s">
        <v>24</v>
      </c>
      <c r="B82" s="11" t="s">
        <v>8</v>
      </c>
      <c r="C82" s="16">
        <v>0.6</v>
      </c>
      <c r="D82" s="16">
        <f>D81/D80</f>
        <v>0.58977117903930132</v>
      </c>
      <c r="E82" s="16">
        <f>E81/E80</f>
        <v>0.35871298559999998</v>
      </c>
      <c r="F82" s="16">
        <f t="shared" ref="F82:R82" si="51">F81/F80</f>
        <v>0.35871298560000003</v>
      </c>
      <c r="G82" s="16">
        <f t="shared" si="51"/>
        <v>0.35871298559999998</v>
      </c>
      <c r="H82" s="16">
        <f t="shared" si="51"/>
        <v>0.35871298559999998</v>
      </c>
      <c r="I82" s="16">
        <f t="shared" si="51"/>
        <v>0.35871298559999998</v>
      </c>
      <c r="J82" s="16">
        <f t="shared" si="51"/>
        <v>0.35871298560000003</v>
      </c>
      <c r="K82" s="16">
        <f t="shared" si="51"/>
        <v>0.35871298559999998</v>
      </c>
      <c r="L82" s="16">
        <f t="shared" si="51"/>
        <v>0.35871298560000003</v>
      </c>
      <c r="M82" s="16">
        <f t="shared" si="51"/>
        <v>0.35871298560000003</v>
      </c>
      <c r="N82" s="16">
        <f t="shared" si="51"/>
        <v>0.35871298560000009</v>
      </c>
      <c r="O82" s="16">
        <f t="shared" si="51"/>
        <v>0.35871298560000003</v>
      </c>
      <c r="P82" s="16">
        <f t="shared" si="51"/>
        <v>0.35871298560000003</v>
      </c>
      <c r="Q82" s="16">
        <f t="shared" si="51"/>
        <v>0.35871298560000003</v>
      </c>
      <c r="R82" s="16">
        <f t="shared" si="51"/>
        <v>0.35871298560000003</v>
      </c>
    </row>
    <row r="84" spans="1:18" x14ac:dyDescent="0.25">
      <c r="A84" s="3" t="s">
        <v>2</v>
      </c>
      <c r="B84" s="4" t="s">
        <v>3</v>
      </c>
      <c r="C84" s="4">
        <v>2020</v>
      </c>
      <c r="D84" s="4">
        <v>2021</v>
      </c>
      <c r="E84" s="4">
        <v>2022</v>
      </c>
      <c r="F84" s="4">
        <v>2023</v>
      </c>
      <c r="G84" s="4">
        <v>2024</v>
      </c>
      <c r="H84" s="4">
        <v>2025</v>
      </c>
      <c r="I84" s="4">
        <v>2026</v>
      </c>
      <c r="J84" s="4">
        <v>2027</v>
      </c>
      <c r="K84" s="4">
        <v>2028</v>
      </c>
      <c r="L84" s="4">
        <v>2029</v>
      </c>
      <c r="M84" s="4">
        <v>2030</v>
      </c>
      <c r="N84" s="4">
        <v>2031</v>
      </c>
      <c r="O84" s="4">
        <v>2032</v>
      </c>
      <c r="P84" s="4">
        <v>2033</v>
      </c>
      <c r="Q84" s="4">
        <v>2034</v>
      </c>
      <c r="R84" s="4">
        <v>2035</v>
      </c>
    </row>
    <row r="85" spans="1:18" x14ac:dyDescent="0.25">
      <c r="A85" s="107" t="s">
        <v>29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9"/>
    </row>
    <row r="86" spans="1:18" x14ac:dyDescent="0.25">
      <c r="A86" s="17" t="s">
        <v>30</v>
      </c>
      <c r="B86" s="18" t="s">
        <v>6</v>
      </c>
      <c r="C86" s="19">
        <f t="shared" ref="C86:R86" si="52">C87+C89</f>
        <v>12718</v>
      </c>
      <c r="D86" s="19">
        <f t="shared" si="52"/>
        <v>37970.464564259077</v>
      </c>
      <c r="E86" s="19">
        <f t="shared" si="52"/>
        <v>37821.946558155316</v>
      </c>
      <c r="F86" s="19">
        <f t="shared" si="52"/>
        <v>37674.022624075958</v>
      </c>
      <c r="G86" s="19">
        <f t="shared" si="52"/>
        <v>37744.035228366447</v>
      </c>
      <c r="H86" s="19">
        <f t="shared" si="52"/>
        <v>37812.146243979507</v>
      </c>
      <c r="I86" s="19">
        <f t="shared" si="52"/>
        <v>31915.220078828173</v>
      </c>
      <c r="J86" s="19">
        <f t="shared" si="52"/>
        <v>31968.802509855544</v>
      </c>
      <c r="K86" s="19">
        <f t="shared" si="52"/>
        <v>37944.108808146935</v>
      </c>
      <c r="L86" s="19">
        <f t="shared" si="52"/>
        <v>38001.873850686119</v>
      </c>
      <c r="M86" s="19">
        <f t="shared" si="52"/>
        <v>38057.970516920919</v>
      </c>
      <c r="N86" s="19">
        <f t="shared" si="52"/>
        <v>38114.305532322775</v>
      </c>
      <c r="O86" s="19">
        <f t="shared" si="52"/>
        <v>38169.448768767652</v>
      </c>
      <c r="P86" s="19">
        <f t="shared" si="52"/>
        <v>38225.545436570355</v>
      </c>
      <c r="Q86" s="19">
        <f t="shared" si="52"/>
        <v>38283.787152224577</v>
      </c>
      <c r="R86" s="19">
        <f t="shared" si="52"/>
        <v>38344.17367544843</v>
      </c>
    </row>
    <row r="87" spans="1:18" x14ac:dyDescent="0.25">
      <c r="A87" s="3" t="s">
        <v>31</v>
      </c>
      <c r="B87" s="4" t="s">
        <v>6</v>
      </c>
      <c r="C87" s="7">
        <f t="shared" ref="C87:R87" si="53">C89/(1-C88)-C89</f>
        <v>0</v>
      </c>
      <c r="D87" s="7">
        <f t="shared" si="53"/>
        <v>15575.484564259074</v>
      </c>
      <c r="E87" s="7">
        <f t="shared" si="53"/>
        <v>15514.562478155312</v>
      </c>
      <c r="F87" s="7">
        <f t="shared" si="53"/>
        <v>15453.884080395957</v>
      </c>
      <c r="G87" s="7">
        <f t="shared" si="53"/>
        <v>15482.603250675918</v>
      </c>
      <c r="H87" s="7">
        <f t="shared" si="53"/>
        <v>15510.542389280396</v>
      </c>
      <c r="I87" s="7">
        <f t="shared" si="53"/>
        <v>9574.5660236484546</v>
      </c>
      <c r="J87" s="7">
        <f t="shared" si="53"/>
        <v>9590.6407529566641</v>
      </c>
      <c r="K87" s="7">
        <f t="shared" si="53"/>
        <v>11383.23264244408</v>
      </c>
      <c r="L87" s="7">
        <f t="shared" si="53"/>
        <v>11400.562155205836</v>
      </c>
      <c r="M87" s="7">
        <f t="shared" si="53"/>
        <v>11417.391155076275</v>
      </c>
      <c r="N87" s="7">
        <f t="shared" si="53"/>
        <v>11434.291659696835</v>
      </c>
      <c r="O87" s="7">
        <f t="shared" si="53"/>
        <v>11450.834630630299</v>
      </c>
      <c r="P87" s="7">
        <f t="shared" si="53"/>
        <v>11467.66363097111</v>
      </c>
      <c r="Q87" s="7">
        <f t="shared" si="53"/>
        <v>11485.136145667377</v>
      </c>
      <c r="R87" s="7">
        <f t="shared" si="53"/>
        <v>11503.252102634531</v>
      </c>
    </row>
    <row r="88" spans="1:18" x14ac:dyDescent="0.25">
      <c r="A88" s="3" t="s">
        <v>31</v>
      </c>
      <c r="B88" s="4" t="s">
        <v>8</v>
      </c>
      <c r="C88" s="8">
        <v>0</v>
      </c>
      <c r="D88" s="8">
        <v>0.41020000000000001</v>
      </c>
      <c r="E88" s="102">
        <f>D88</f>
        <v>0.41020000000000001</v>
      </c>
      <c r="F88" s="102">
        <f t="shared" ref="F88:R88" si="54">E88</f>
        <v>0.41020000000000001</v>
      </c>
      <c r="G88" s="102">
        <f t="shared" si="54"/>
        <v>0.41020000000000001</v>
      </c>
      <c r="H88" s="102">
        <f t="shared" si="54"/>
        <v>0.41020000000000001</v>
      </c>
      <c r="I88" s="102">
        <v>0.3</v>
      </c>
      <c r="J88" s="102">
        <f t="shared" si="54"/>
        <v>0.3</v>
      </c>
      <c r="K88" s="102">
        <f t="shared" si="54"/>
        <v>0.3</v>
      </c>
      <c r="L88" s="102">
        <f t="shared" si="54"/>
        <v>0.3</v>
      </c>
      <c r="M88" s="102">
        <f t="shared" si="54"/>
        <v>0.3</v>
      </c>
      <c r="N88" s="102">
        <f t="shared" si="54"/>
        <v>0.3</v>
      </c>
      <c r="O88" s="102">
        <f t="shared" si="54"/>
        <v>0.3</v>
      </c>
      <c r="P88" s="102">
        <f t="shared" si="54"/>
        <v>0.3</v>
      </c>
      <c r="Q88" s="102">
        <f t="shared" si="54"/>
        <v>0.3</v>
      </c>
      <c r="R88" s="102">
        <f t="shared" si="54"/>
        <v>0.3</v>
      </c>
    </row>
    <row r="89" spans="1:18" x14ac:dyDescent="0.25">
      <c r="A89" s="3" t="s">
        <v>32</v>
      </c>
      <c r="B89" s="4" t="s">
        <v>6</v>
      </c>
      <c r="C89" s="7">
        <f t="shared" ref="C89:R89" si="55">C90+C91</f>
        <v>12718</v>
      </c>
      <c r="D89" s="7">
        <f t="shared" si="55"/>
        <v>22394.980000000003</v>
      </c>
      <c r="E89" s="9">
        <f t="shared" si="55"/>
        <v>22307.384080000003</v>
      </c>
      <c r="F89" s="9">
        <f t="shared" si="55"/>
        <v>22220.138543680001</v>
      </c>
      <c r="G89" s="9">
        <f t="shared" si="55"/>
        <v>22261.431977690529</v>
      </c>
      <c r="H89" s="9">
        <f t="shared" si="55"/>
        <v>22301.603854699111</v>
      </c>
      <c r="I89" s="9">
        <f t="shared" si="55"/>
        <v>22340.654055179719</v>
      </c>
      <c r="J89" s="9">
        <f t="shared" si="55"/>
        <v>22378.16175689888</v>
      </c>
      <c r="K89" s="9">
        <f t="shared" si="55"/>
        <v>26560.876165702855</v>
      </c>
      <c r="L89" s="9">
        <f t="shared" si="55"/>
        <v>26601.311695480283</v>
      </c>
      <c r="M89" s="9">
        <f t="shared" si="55"/>
        <v>26640.579361844644</v>
      </c>
      <c r="N89" s="9">
        <f t="shared" si="55"/>
        <v>26680.013872625939</v>
      </c>
      <c r="O89" s="9">
        <f t="shared" si="55"/>
        <v>26718.614138137353</v>
      </c>
      <c r="P89" s="9">
        <f t="shared" si="55"/>
        <v>26757.881805599245</v>
      </c>
      <c r="Q89" s="9">
        <f t="shared" si="55"/>
        <v>26798.6510065572</v>
      </c>
      <c r="R89" s="9">
        <f t="shared" si="55"/>
        <v>26840.921572813899</v>
      </c>
    </row>
    <row r="90" spans="1:18" x14ac:dyDescent="0.25">
      <c r="A90" s="3" t="s">
        <v>33</v>
      </c>
      <c r="B90" s="4" t="s">
        <v>6</v>
      </c>
      <c r="C90" s="7">
        <f>('[15]Müügikogused Konkurentsiamet'!E131+'[15]Müügikogused Konkurentsiamet'!E130)*1000-C91</f>
        <v>12484</v>
      </c>
      <c r="D90" s="7">
        <f>('[15]Müügikogused Konkurentsiamet'!J131+'[15]Müügikogused Konkurentsiamet'!J130)*1000</f>
        <v>21898.980000000003</v>
      </c>
      <c r="E90" s="9">
        <f t="shared" ref="E90:R90" si="56">(E94*E92*365)/1000</f>
        <v>21811.384080000003</v>
      </c>
      <c r="F90" s="9">
        <f t="shared" si="56"/>
        <v>21724.138543680001</v>
      </c>
      <c r="G90" s="9">
        <f t="shared" si="56"/>
        <v>21765.431977690529</v>
      </c>
      <c r="H90" s="9">
        <f t="shared" si="56"/>
        <v>21805.603854699111</v>
      </c>
      <c r="I90" s="9">
        <f t="shared" si="56"/>
        <v>21844.654055179719</v>
      </c>
      <c r="J90" s="9">
        <f t="shared" si="56"/>
        <v>21882.16175689888</v>
      </c>
      <c r="K90" s="9">
        <f t="shared" si="56"/>
        <v>26064.876165702855</v>
      </c>
      <c r="L90" s="9">
        <f t="shared" si="56"/>
        <v>26105.311695480283</v>
      </c>
      <c r="M90" s="9">
        <f t="shared" si="56"/>
        <v>26144.579361844644</v>
      </c>
      <c r="N90" s="9">
        <f t="shared" si="56"/>
        <v>26184.013872625939</v>
      </c>
      <c r="O90" s="9">
        <f t="shared" si="56"/>
        <v>26222.614138137353</v>
      </c>
      <c r="P90" s="9">
        <f t="shared" si="56"/>
        <v>26261.881805599245</v>
      </c>
      <c r="Q90" s="9">
        <f t="shared" si="56"/>
        <v>26302.6510065572</v>
      </c>
      <c r="R90" s="9">
        <f t="shared" si="56"/>
        <v>26344.921572813899</v>
      </c>
    </row>
    <row r="91" spans="1:18" x14ac:dyDescent="0.25">
      <c r="A91" s="3" t="s">
        <v>34</v>
      </c>
      <c r="B91" s="4" t="s">
        <v>6</v>
      </c>
      <c r="C91" s="4">
        <v>234</v>
      </c>
      <c r="D91" s="4">
        <v>496</v>
      </c>
      <c r="E91" s="103">
        <f>D91</f>
        <v>496</v>
      </c>
      <c r="F91" s="103">
        <f t="shared" ref="F91:R92" si="57">E91</f>
        <v>496</v>
      </c>
      <c r="G91" s="103">
        <f t="shared" si="57"/>
        <v>496</v>
      </c>
      <c r="H91" s="103">
        <f t="shared" si="57"/>
        <v>496</v>
      </c>
      <c r="I91" s="103">
        <f t="shared" si="57"/>
        <v>496</v>
      </c>
      <c r="J91" s="103">
        <f t="shared" si="57"/>
        <v>496</v>
      </c>
      <c r="K91" s="103">
        <f t="shared" si="57"/>
        <v>496</v>
      </c>
      <c r="L91" s="103">
        <f t="shared" si="57"/>
        <v>496</v>
      </c>
      <c r="M91" s="103">
        <f t="shared" si="57"/>
        <v>496</v>
      </c>
      <c r="N91" s="103">
        <f t="shared" si="57"/>
        <v>496</v>
      </c>
      <c r="O91" s="103">
        <f t="shared" si="57"/>
        <v>496</v>
      </c>
      <c r="P91" s="103">
        <f t="shared" si="57"/>
        <v>496</v>
      </c>
      <c r="Q91" s="103">
        <f t="shared" si="57"/>
        <v>496</v>
      </c>
      <c r="R91" s="103">
        <f t="shared" si="57"/>
        <v>496</v>
      </c>
    </row>
    <row r="92" spans="1:18" x14ac:dyDescent="0.25">
      <c r="A92" s="10" t="s">
        <v>12</v>
      </c>
      <c r="B92" s="11" t="s">
        <v>13</v>
      </c>
      <c r="C92" s="12">
        <f>((C90/C94)/365)*1000</f>
        <v>48.694105532499137</v>
      </c>
      <c r="D92" s="12">
        <f>((D90/D94)/365)*1000</f>
        <v>85.760475671838918</v>
      </c>
      <c r="E92" s="12">
        <f>D92</f>
        <v>85.760475671838918</v>
      </c>
      <c r="F92" s="12">
        <f t="shared" si="57"/>
        <v>85.760475671838918</v>
      </c>
      <c r="G92" s="12">
        <f t="shared" si="57"/>
        <v>85.760475671838918</v>
      </c>
      <c r="H92" s="12">
        <f t="shared" si="57"/>
        <v>85.760475671838918</v>
      </c>
      <c r="I92" s="12">
        <f t="shared" si="57"/>
        <v>85.760475671838918</v>
      </c>
      <c r="J92" s="12">
        <f t="shared" si="57"/>
        <v>85.760475671838918</v>
      </c>
      <c r="K92" s="12">
        <f t="shared" si="57"/>
        <v>85.760475671838918</v>
      </c>
      <c r="L92" s="12">
        <f t="shared" si="57"/>
        <v>85.760475671838918</v>
      </c>
      <c r="M92" s="12">
        <f t="shared" si="57"/>
        <v>85.760475671838918</v>
      </c>
      <c r="N92" s="12">
        <f t="shared" si="57"/>
        <v>85.760475671838918</v>
      </c>
      <c r="O92" s="12">
        <f t="shared" si="57"/>
        <v>85.760475671838918</v>
      </c>
      <c r="P92" s="12">
        <f t="shared" si="57"/>
        <v>85.760475671838918</v>
      </c>
      <c r="Q92" s="12">
        <f t="shared" si="57"/>
        <v>85.760475671838918</v>
      </c>
      <c r="R92" s="12">
        <f t="shared" si="57"/>
        <v>85.760475671838918</v>
      </c>
    </row>
    <row r="93" spans="1:18" x14ac:dyDescent="0.25">
      <c r="A93" s="3" t="s">
        <v>14</v>
      </c>
      <c r="B93" s="4" t="s">
        <v>15</v>
      </c>
      <c r="C93" s="7">
        <f>'[15]Elanike arv'!D2892</f>
        <v>878</v>
      </c>
      <c r="D93" s="7">
        <v>859</v>
      </c>
      <c r="E93" s="9">
        <v>847</v>
      </c>
      <c r="F93" s="9">
        <f t="shared" ref="E93:R94" si="58">E93+(E93*F$3)</f>
        <v>843.61199999999997</v>
      </c>
      <c r="G93" s="9">
        <f t="shared" si="58"/>
        <v>845.21554512481327</v>
      </c>
      <c r="H93" s="9">
        <f t="shared" si="58"/>
        <v>846.775536902569</v>
      </c>
      <c r="I93" s="9">
        <f t="shared" si="58"/>
        <v>848.29197069172039</v>
      </c>
      <c r="J93" s="9">
        <f t="shared" si="58"/>
        <v>849.74850473099116</v>
      </c>
      <c r="K93" s="9">
        <f t="shared" si="58"/>
        <v>851.11244950333912</v>
      </c>
      <c r="L93" s="9">
        <f t="shared" si="58"/>
        <v>852.43281575319361</v>
      </c>
      <c r="M93" s="7">
        <f t="shared" si="58"/>
        <v>853.71504703997141</v>
      </c>
      <c r="N93" s="7">
        <f t="shared" si="58"/>
        <v>855.00272640022092</v>
      </c>
      <c r="O93" s="7">
        <f t="shared" si="58"/>
        <v>856.26316463603075</v>
      </c>
      <c r="P93" s="7">
        <f t="shared" si="58"/>
        <v>857.54539595864685</v>
      </c>
      <c r="Q93" s="7">
        <f t="shared" si="58"/>
        <v>858.8766577789994</v>
      </c>
      <c r="R93" s="7">
        <f t="shared" si="58"/>
        <v>860.25694460483783</v>
      </c>
    </row>
    <row r="94" spans="1:18" x14ac:dyDescent="0.25">
      <c r="A94" s="3" t="s">
        <v>23</v>
      </c>
      <c r="B94" s="4" t="s">
        <v>15</v>
      </c>
      <c r="C94" s="7">
        <f>C93*C95</f>
        <v>702.40000000000009</v>
      </c>
      <c r="D94" s="7">
        <f>C94+(C94*D$3)</f>
        <v>699.59040000000005</v>
      </c>
      <c r="E94" s="9">
        <f t="shared" si="58"/>
        <v>696.79203840000002</v>
      </c>
      <c r="F94" s="9">
        <f t="shared" si="58"/>
        <v>694.00487024640006</v>
      </c>
      <c r="G94" s="9">
        <f t="shared" si="58"/>
        <v>695.32404082040841</v>
      </c>
      <c r="H94" s="9">
        <f t="shared" si="58"/>
        <v>696.60738184840091</v>
      </c>
      <c r="I94" s="9">
        <f t="shared" si="58"/>
        <v>697.85488951196817</v>
      </c>
      <c r="J94" s="9">
        <f t="shared" si="58"/>
        <v>699.05312011671731</v>
      </c>
      <c r="K94" s="9">
        <f>J94+(J94*K$3)+'[16]Uued liitujad'!I31</f>
        <v>832.67518134244267</v>
      </c>
      <c r="L94" s="9">
        <f t="shared" si="58"/>
        <v>833.96694508902829</v>
      </c>
      <c r="M94" s="7">
        <f t="shared" si="58"/>
        <v>835.22139997317856</v>
      </c>
      <c r="N94" s="7">
        <f t="shared" si="58"/>
        <v>836.48118491162279</v>
      </c>
      <c r="O94" s="7">
        <f t="shared" si="58"/>
        <v>837.71431883791695</v>
      </c>
      <c r="P94" s="7">
        <f t="shared" si="58"/>
        <v>838.96877375712927</v>
      </c>
      <c r="Q94" s="7">
        <f t="shared" si="58"/>
        <v>840.27119704834445</v>
      </c>
      <c r="R94" s="7">
        <f t="shared" si="58"/>
        <v>841.62158333828802</v>
      </c>
    </row>
    <row r="95" spans="1:18" x14ac:dyDescent="0.25">
      <c r="A95" s="10" t="s">
        <v>24</v>
      </c>
      <c r="B95" s="11" t="s">
        <v>8</v>
      </c>
      <c r="C95" s="16">
        <v>0.8</v>
      </c>
      <c r="D95" s="16">
        <f t="shared" ref="D95:R95" si="59">D94/D93</f>
        <v>0.81442421420256117</v>
      </c>
      <c r="E95" s="16">
        <f>E94/E93</f>
        <v>0.82265884108618659</v>
      </c>
      <c r="F95" s="16">
        <f t="shared" si="59"/>
        <v>0.8226588410861867</v>
      </c>
      <c r="G95" s="16">
        <f t="shared" si="59"/>
        <v>0.8226588410861867</v>
      </c>
      <c r="H95" s="16">
        <f t="shared" si="59"/>
        <v>0.8226588410861867</v>
      </c>
      <c r="I95" s="16">
        <f t="shared" si="59"/>
        <v>0.8226588410861867</v>
      </c>
      <c r="J95" s="16">
        <f t="shared" si="59"/>
        <v>0.82265884108618681</v>
      </c>
      <c r="K95" s="16">
        <f t="shared" si="59"/>
        <v>0.97833744745285378</v>
      </c>
      <c r="L95" s="16">
        <f t="shared" si="59"/>
        <v>0.97833744745285378</v>
      </c>
      <c r="M95" s="16">
        <f t="shared" si="59"/>
        <v>0.97833744745285367</v>
      </c>
      <c r="N95" s="16">
        <f t="shared" si="59"/>
        <v>0.97833744745285367</v>
      </c>
      <c r="O95" s="16">
        <f t="shared" si="59"/>
        <v>0.97833744745285367</v>
      </c>
      <c r="P95" s="16">
        <f t="shared" si="59"/>
        <v>0.97833744745285367</v>
      </c>
      <c r="Q95" s="16">
        <f t="shared" si="59"/>
        <v>0.97833744745285367</v>
      </c>
      <c r="R95" s="16">
        <f t="shared" si="59"/>
        <v>0.97833744745285367</v>
      </c>
    </row>
    <row r="97" spans="1:18" x14ac:dyDescent="0.25">
      <c r="A97" s="3" t="s">
        <v>2</v>
      </c>
      <c r="B97" s="4" t="s">
        <v>3</v>
      </c>
      <c r="C97" s="4">
        <v>2020</v>
      </c>
      <c r="D97" s="4">
        <v>2021</v>
      </c>
      <c r="E97" s="4">
        <v>2022</v>
      </c>
      <c r="F97" s="4">
        <v>2023</v>
      </c>
      <c r="G97" s="4">
        <v>2024</v>
      </c>
      <c r="H97" s="4">
        <v>2025</v>
      </c>
      <c r="I97" s="4">
        <v>2026</v>
      </c>
      <c r="J97" s="4">
        <v>2027</v>
      </c>
      <c r="K97" s="4">
        <v>2028</v>
      </c>
      <c r="L97" s="4">
        <v>2029</v>
      </c>
      <c r="M97" s="4">
        <v>2030</v>
      </c>
      <c r="N97" s="4">
        <v>2031</v>
      </c>
      <c r="O97" s="4">
        <v>2032</v>
      </c>
      <c r="P97" s="4">
        <v>2033</v>
      </c>
      <c r="Q97" s="4">
        <v>2034</v>
      </c>
      <c r="R97" s="4">
        <v>2035</v>
      </c>
    </row>
    <row r="98" spans="1:18" x14ac:dyDescent="0.25">
      <c r="A98" s="106" t="s">
        <v>35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</row>
    <row r="99" spans="1:18" x14ac:dyDescent="0.25">
      <c r="A99" s="3" t="s">
        <v>5</v>
      </c>
      <c r="B99" s="4" t="s">
        <v>6</v>
      </c>
      <c r="C99" s="7">
        <f t="shared" ref="C99:R99" si="60">C100+C102</f>
        <v>5228.152</v>
      </c>
      <c r="D99" s="7">
        <f t="shared" si="60"/>
        <v>6692.8094744088557</v>
      </c>
      <c r="E99" s="7">
        <f t="shared" si="60"/>
        <v>6666.1509598860184</v>
      </c>
      <c r="F99" s="7">
        <f t="shared" si="60"/>
        <v>6639.599079421273</v>
      </c>
      <c r="G99" s="7">
        <f t="shared" si="60"/>
        <v>6652.1661214737715</v>
      </c>
      <c r="H99" s="7">
        <f t="shared" si="60"/>
        <v>6664.3918343453643</v>
      </c>
      <c r="I99" s="7">
        <f t="shared" si="60"/>
        <v>6676.2761816600787</v>
      </c>
      <c r="J99" s="7">
        <f t="shared" si="60"/>
        <v>6687.6910924344447</v>
      </c>
      <c r="K99" s="7">
        <f t="shared" si="60"/>
        <v>6698.3803777224903</v>
      </c>
      <c r="L99" s="7">
        <f t="shared" si="60"/>
        <v>7438.3137231329174</v>
      </c>
      <c r="M99" s="7">
        <f t="shared" si="60"/>
        <v>7449.4600610514008</v>
      </c>
      <c r="N99" s="7">
        <f t="shared" si="60"/>
        <v>7460.6537586533896</v>
      </c>
      <c r="O99" s="7">
        <f t="shared" si="60"/>
        <v>7471.6106512566103</v>
      </c>
      <c r="P99" s="7">
        <f t="shared" si="60"/>
        <v>7482.7569894866347</v>
      </c>
      <c r="Q99" s="7">
        <f t="shared" si="60"/>
        <v>7494.3295460609752</v>
      </c>
      <c r="R99" s="7">
        <f t="shared" si="60"/>
        <v>7506.3282732359212</v>
      </c>
    </row>
    <row r="100" spans="1:18" x14ac:dyDescent="0.25">
      <c r="A100" s="3" t="s">
        <v>7</v>
      </c>
      <c r="B100" s="4" t="s">
        <v>6</v>
      </c>
      <c r="C100" s="7">
        <f t="shared" ref="C100:R100" si="61">C102/(1-C101)-C102</f>
        <v>0</v>
      </c>
      <c r="D100" s="7">
        <f t="shared" si="61"/>
        <v>1467.9194744088554</v>
      </c>
      <c r="E100" s="7">
        <f t="shared" si="61"/>
        <v>1462.0725198860182</v>
      </c>
      <c r="F100" s="7">
        <f t="shared" si="61"/>
        <v>1456.2489531812726</v>
      </c>
      <c r="G100" s="7">
        <f t="shared" si="61"/>
        <v>1459.0052554240174</v>
      </c>
      <c r="H100" s="7">
        <f t="shared" si="61"/>
        <v>1461.6866946733135</v>
      </c>
      <c r="I100" s="7">
        <f t="shared" si="61"/>
        <v>1464.2932629508978</v>
      </c>
      <c r="J100" s="7">
        <f t="shared" si="61"/>
        <v>1466.7968707240461</v>
      </c>
      <c r="K100" s="7">
        <f t="shared" si="61"/>
        <v>1469.141328623502</v>
      </c>
      <c r="L100" s="7">
        <f t="shared" si="61"/>
        <v>1631.4293142064771</v>
      </c>
      <c r="M100" s="7">
        <f t="shared" si="61"/>
        <v>1633.8740164741039</v>
      </c>
      <c r="N100" s="7">
        <f t="shared" si="61"/>
        <v>1636.329106039022</v>
      </c>
      <c r="O100" s="7">
        <f t="shared" si="61"/>
        <v>1638.7322576740371</v>
      </c>
      <c r="P100" s="7">
        <f t="shared" si="61"/>
        <v>1641.1769600099942</v>
      </c>
      <c r="Q100" s="7">
        <f t="shared" si="61"/>
        <v>1643.7151438966157</v>
      </c>
      <c r="R100" s="7">
        <f t="shared" si="61"/>
        <v>1646.346798862377</v>
      </c>
    </row>
    <row r="101" spans="1:18" x14ac:dyDescent="0.25">
      <c r="A101" s="3" t="s">
        <v>7</v>
      </c>
      <c r="B101" s="4" t="s">
        <v>8</v>
      </c>
      <c r="C101" s="8">
        <v>0</v>
      </c>
      <c r="D101" s="8">
        <v>0.2193278443113772</v>
      </c>
      <c r="E101" s="8">
        <f>D101</f>
        <v>0.2193278443113772</v>
      </c>
      <c r="F101" s="8">
        <f t="shared" ref="F101:R101" si="62">E101</f>
        <v>0.2193278443113772</v>
      </c>
      <c r="G101" s="8">
        <f t="shared" si="62"/>
        <v>0.2193278443113772</v>
      </c>
      <c r="H101" s="8">
        <f t="shared" si="62"/>
        <v>0.2193278443113772</v>
      </c>
      <c r="I101" s="8">
        <f t="shared" si="62"/>
        <v>0.2193278443113772</v>
      </c>
      <c r="J101" s="8">
        <f t="shared" si="62"/>
        <v>0.2193278443113772</v>
      </c>
      <c r="K101" s="8">
        <f t="shared" si="62"/>
        <v>0.2193278443113772</v>
      </c>
      <c r="L101" s="8">
        <f t="shared" si="62"/>
        <v>0.2193278443113772</v>
      </c>
      <c r="M101" s="8">
        <f t="shared" si="62"/>
        <v>0.2193278443113772</v>
      </c>
      <c r="N101" s="8">
        <f t="shared" si="62"/>
        <v>0.2193278443113772</v>
      </c>
      <c r="O101" s="8">
        <f t="shared" si="62"/>
        <v>0.2193278443113772</v>
      </c>
      <c r="P101" s="8">
        <f t="shared" si="62"/>
        <v>0.2193278443113772</v>
      </c>
      <c r="Q101" s="8">
        <f t="shared" si="62"/>
        <v>0.2193278443113772</v>
      </c>
      <c r="R101" s="8">
        <f t="shared" si="62"/>
        <v>0.2193278443113772</v>
      </c>
    </row>
    <row r="102" spans="1:18" x14ac:dyDescent="0.25">
      <c r="A102" s="3" t="s">
        <v>9</v>
      </c>
      <c r="B102" s="4" t="s">
        <v>6</v>
      </c>
      <c r="C102" s="7">
        <f t="shared" ref="C102:R102" si="63">C103+C104</f>
        <v>5228.152</v>
      </c>
      <c r="D102" s="7">
        <f t="shared" si="63"/>
        <v>5224.8900000000003</v>
      </c>
      <c r="E102" s="7">
        <f t="shared" si="63"/>
        <v>5204.0784400000002</v>
      </c>
      <c r="F102" s="7">
        <f t="shared" si="63"/>
        <v>5183.3501262400005</v>
      </c>
      <c r="G102" s="7">
        <f t="shared" si="63"/>
        <v>5193.1608660497541</v>
      </c>
      <c r="H102" s="7">
        <f t="shared" si="63"/>
        <v>5202.7051396720508</v>
      </c>
      <c r="I102" s="7">
        <f t="shared" si="63"/>
        <v>5211.9829187091809</v>
      </c>
      <c r="J102" s="7">
        <f t="shared" si="63"/>
        <v>5220.8942217103986</v>
      </c>
      <c r="K102" s="7">
        <f t="shared" si="63"/>
        <v>5229.2390490989883</v>
      </c>
      <c r="L102" s="7">
        <f t="shared" si="63"/>
        <v>5806.8844089264403</v>
      </c>
      <c r="M102" s="7">
        <f t="shared" si="63"/>
        <v>5815.5860445772969</v>
      </c>
      <c r="N102" s="7">
        <f t="shared" si="63"/>
        <v>5824.3246526143676</v>
      </c>
      <c r="O102" s="7">
        <f t="shared" si="63"/>
        <v>5832.8783935825732</v>
      </c>
      <c r="P102" s="7">
        <f t="shared" si="63"/>
        <v>5841.5800294766404</v>
      </c>
      <c r="Q102" s="7">
        <f t="shared" si="63"/>
        <v>5850.6144021643595</v>
      </c>
      <c r="R102" s="7">
        <f t="shared" si="63"/>
        <v>5859.9814743735442</v>
      </c>
    </row>
    <row r="103" spans="1:18" x14ac:dyDescent="0.25">
      <c r="A103" s="3" t="s">
        <v>10</v>
      </c>
      <c r="B103" s="4" t="s">
        <v>6</v>
      </c>
      <c r="C103" s="7">
        <f>'[15]Müügikogused Konkurentsiamet'!E132*1000-C104</f>
        <v>5211.152</v>
      </c>
      <c r="D103" s="7">
        <f>'[15]Müügikogused Konkurentsiamet'!J132*1000-D104</f>
        <v>5202.8900000000003</v>
      </c>
      <c r="E103" s="7">
        <f t="shared" ref="E103:R103" si="64">(E105*E107*365)/1000</f>
        <v>5182.0784400000002</v>
      </c>
      <c r="F103" s="7">
        <f t="shared" si="64"/>
        <v>5161.3501262400005</v>
      </c>
      <c r="G103" s="7">
        <f t="shared" si="64"/>
        <v>5171.1608660497541</v>
      </c>
      <c r="H103" s="7">
        <f t="shared" si="64"/>
        <v>5180.7051396720508</v>
      </c>
      <c r="I103" s="7">
        <f t="shared" si="64"/>
        <v>5189.9829187091809</v>
      </c>
      <c r="J103" s="7">
        <f t="shared" si="64"/>
        <v>5198.8942217103986</v>
      </c>
      <c r="K103" s="7">
        <f t="shared" si="64"/>
        <v>5207.2390490989883</v>
      </c>
      <c r="L103" s="7">
        <f>(L105*L107*365)/1000</f>
        <v>5784.8844089264403</v>
      </c>
      <c r="M103" s="7">
        <f t="shared" si="64"/>
        <v>5793.5860445772969</v>
      </c>
      <c r="N103" s="7">
        <f t="shared" si="64"/>
        <v>5802.3246526143676</v>
      </c>
      <c r="O103" s="7">
        <f t="shared" si="64"/>
        <v>5810.8783935825732</v>
      </c>
      <c r="P103" s="7">
        <f t="shared" si="64"/>
        <v>5819.5800294766404</v>
      </c>
      <c r="Q103" s="7">
        <f t="shared" si="64"/>
        <v>5828.6144021643595</v>
      </c>
      <c r="R103" s="7">
        <f t="shared" si="64"/>
        <v>5837.9814743735442</v>
      </c>
    </row>
    <row r="104" spans="1:18" x14ac:dyDescent="0.25">
      <c r="A104" s="3" t="s">
        <v>11</v>
      </c>
      <c r="B104" s="4" t="s">
        <v>6</v>
      </c>
      <c r="C104" s="4">
        <v>17</v>
      </c>
      <c r="D104" s="4">
        <v>22</v>
      </c>
      <c r="E104" s="4">
        <f>D104</f>
        <v>22</v>
      </c>
      <c r="F104" s="4">
        <f t="shared" ref="F104:R105" si="65">E104</f>
        <v>22</v>
      </c>
      <c r="G104" s="4">
        <f t="shared" si="65"/>
        <v>22</v>
      </c>
      <c r="H104" s="4">
        <f t="shared" si="65"/>
        <v>22</v>
      </c>
      <c r="I104" s="4">
        <f t="shared" si="65"/>
        <v>22</v>
      </c>
      <c r="J104" s="4">
        <f t="shared" si="65"/>
        <v>22</v>
      </c>
      <c r="K104" s="4">
        <f t="shared" si="65"/>
        <v>22</v>
      </c>
      <c r="L104" s="4">
        <f t="shared" si="65"/>
        <v>22</v>
      </c>
      <c r="M104" s="4">
        <f t="shared" si="65"/>
        <v>22</v>
      </c>
      <c r="N104" s="4">
        <f t="shared" si="65"/>
        <v>22</v>
      </c>
      <c r="O104" s="4">
        <f t="shared" si="65"/>
        <v>22</v>
      </c>
      <c r="P104" s="4">
        <f t="shared" si="65"/>
        <v>22</v>
      </c>
      <c r="Q104" s="4">
        <f t="shared" si="65"/>
        <v>22</v>
      </c>
      <c r="R104" s="4">
        <f t="shared" si="65"/>
        <v>22</v>
      </c>
    </row>
    <row r="105" spans="1:18" x14ac:dyDescent="0.25">
      <c r="A105" s="10" t="s">
        <v>12</v>
      </c>
      <c r="B105" s="11" t="s">
        <v>13</v>
      </c>
      <c r="C105" s="12">
        <f>((C103/C107)/365)*1000</f>
        <v>77.83420796556338</v>
      </c>
      <c r="D105" s="12">
        <f>((D103/D107)/365)*1000</f>
        <v>78.022897623777197</v>
      </c>
      <c r="E105" s="12">
        <f t="shared" ref="E105:M105" si="66">D105</f>
        <v>78.022897623777197</v>
      </c>
      <c r="F105" s="12">
        <f t="shared" si="66"/>
        <v>78.022897623777197</v>
      </c>
      <c r="G105" s="12">
        <f t="shared" si="66"/>
        <v>78.022897623777197</v>
      </c>
      <c r="H105" s="12">
        <f t="shared" si="66"/>
        <v>78.022897623777197</v>
      </c>
      <c r="I105" s="12">
        <f t="shared" si="66"/>
        <v>78.022897623777197</v>
      </c>
      <c r="J105" s="12">
        <f t="shared" si="66"/>
        <v>78.022897623777197</v>
      </c>
      <c r="K105" s="12">
        <f t="shared" si="66"/>
        <v>78.022897623777197</v>
      </c>
      <c r="L105" s="12">
        <f t="shared" si="66"/>
        <v>78.022897623777197</v>
      </c>
      <c r="M105" s="12">
        <f t="shared" si="66"/>
        <v>78.022897623777197</v>
      </c>
      <c r="N105" s="12">
        <f t="shared" si="65"/>
        <v>78.022897623777197</v>
      </c>
      <c r="O105" s="12">
        <f t="shared" si="65"/>
        <v>78.022897623777197</v>
      </c>
      <c r="P105" s="12">
        <f t="shared" si="65"/>
        <v>78.022897623777197</v>
      </c>
      <c r="Q105" s="12">
        <f t="shared" si="65"/>
        <v>78.022897623777197</v>
      </c>
      <c r="R105" s="12">
        <f t="shared" si="65"/>
        <v>78.022897623777197</v>
      </c>
    </row>
    <row r="106" spans="1:18" x14ac:dyDescent="0.25">
      <c r="A106" s="3" t="s">
        <v>14</v>
      </c>
      <c r="B106" s="4" t="s">
        <v>15</v>
      </c>
      <c r="C106" s="7">
        <f>'[15]Elanike arv'!D3324</f>
        <v>221</v>
      </c>
      <c r="D106" s="7">
        <v>212</v>
      </c>
      <c r="E106" s="9">
        <v>228</v>
      </c>
      <c r="F106" s="9">
        <f t="shared" ref="F106:R107" si="67">E106+(E106*F$3)</f>
        <v>227.08799999999999</v>
      </c>
      <c r="G106" s="9">
        <f t="shared" si="67"/>
        <v>227.51965087185056</v>
      </c>
      <c r="H106" s="9">
        <f t="shared" si="67"/>
        <v>227.93957782029011</v>
      </c>
      <c r="I106" s="9">
        <f t="shared" si="67"/>
        <v>228.34777959588223</v>
      </c>
      <c r="J106" s="9">
        <f t="shared" si="67"/>
        <v>228.73985723573315</v>
      </c>
      <c r="K106" s="9">
        <f t="shared" si="67"/>
        <v>229.1070112004266</v>
      </c>
      <c r="L106" s="9">
        <f>K106+(K106*L$3)</f>
        <v>229.46243446485025</v>
      </c>
      <c r="M106" s="9">
        <f t="shared" si="67"/>
        <v>229.80759235550588</v>
      </c>
      <c r="N106" s="7">
        <f t="shared" si="67"/>
        <v>230.15421678778083</v>
      </c>
      <c r="O106" s="7">
        <f t="shared" si="67"/>
        <v>230.49350830816411</v>
      </c>
      <c r="P106" s="7">
        <f t="shared" si="67"/>
        <v>230.83866620846692</v>
      </c>
      <c r="Q106" s="7">
        <f t="shared" si="67"/>
        <v>231.1970224009585</v>
      </c>
      <c r="R106" s="7">
        <f t="shared" si="67"/>
        <v>231.56857540720543</v>
      </c>
    </row>
    <row r="107" spans="1:18" x14ac:dyDescent="0.25">
      <c r="A107" s="3" t="s">
        <v>23</v>
      </c>
      <c r="B107" s="4" t="s">
        <v>15</v>
      </c>
      <c r="C107" s="7">
        <f>C106*C108</f>
        <v>183.42999999999998</v>
      </c>
      <c r="D107" s="7">
        <f>C107+(C107*D$3)</f>
        <v>182.69627999999997</v>
      </c>
      <c r="E107" s="9">
        <f>D107+(D107*E$3)</f>
        <v>181.96549487999997</v>
      </c>
      <c r="F107" s="9">
        <f t="shared" si="67"/>
        <v>181.23763290047998</v>
      </c>
      <c r="G107" s="9">
        <f t="shared" si="67"/>
        <v>181.58213099044346</v>
      </c>
      <c r="H107" s="9">
        <f t="shared" si="67"/>
        <v>181.91727228424281</v>
      </c>
      <c r="I107" s="9">
        <f t="shared" si="67"/>
        <v>182.24305578470998</v>
      </c>
      <c r="J107" s="9">
        <f t="shared" si="67"/>
        <v>182.55597070474005</v>
      </c>
      <c r="K107" s="9">
        <f t="shared" si="67"/>
        <v>182.84899418229529</v>
      </c>
      <c r="L107" s="9">
        <f>K107+(K107*L$3)+'[16]Uued liitujad'!L32</f>
        <v>203.13265545511422</v>
      </c>
      <c r="M107" s="9">
        <f t="shared" si="67"/>
        <v>203.43820803518548</v>
      </c>
      <c r="N107" s="7">
        <f t="shared" si="67"/>
        <v>203.74505887784233</v>
      </c>
      <c r="O107" s="7">
        <f t="shared" si="67"/>
        <v>204.04541822716064</v>
      </c>
      <c r="P107" s="7">
        <f t="shared" si="67"/>
        <v>204.35097081577209</v>
      </c>
      <c r="Q107" s="7">
        <f t="shared" si="67"/>
        <v>204.66820725209496</v>
      </c>
      <c r="R107" s="7">
        <f t="shared" si="67"/>
        <v>204.99712622733938</v>
      </c>
    </row>
    <row r="108" spans="1:18" x14ac:dyDescent="0.25">
      <c r="A108" s="10" t="s">
        <v>24</v>
      </c>
      <c r="B108" s="11" t="s">
        <v>8</v>
      </c>
      <c r="C108" s="16">
        <v>0.83</v>
      </c>
      <c r="D108" s="16">
        <f t="shared" ref="D108:R108" si="68">D107/D106</f>
        <v>0.86177490566037718</v>
      </c>
      <c r="E108" s="16">
        <f>E107/E106</f>
        <v>0.79809427578947356</v>
      </c>
      <c r="F108" s="16">
        <f t="shared" si="68"/>
        <v>0.79809427578947367</v>
      </c>
      <c r="G108" s="16">
        <f t="shared" si="68"/>
        <v>0.79809427578947367</v>
      </c>
      <c r="H108" s="16">
        <f t="shared" si="68"/>
        <v>0.79809427578947367</v>
      </c>
      <c r="I108" s="16">
        <f t="shared" si="68"/>
        <v>0.79809427578947367</v>
      </c>
      <c r="J108" s="16">
        <f t="shared" si="68"/>
        <v>0.79809427578947367</v>
      </c>
      <c r="K108" s="16">
        <f t="shared" si="68"/>
        <v>0.79809427578947356</v>
      </c>
      <c r="L108" s="16">
        <f t="shared" si="68"/>
        <v>0.88525451204620031</v>
      </c>
      <c r="M108" s="16">
        <f t="shared" si="68"/>
        <v>0.88525451204620043</v>
      </c>
      <c r="N108" s="16">
        <f t="shared" si="68"/>
        <v>0.88525451204620031</v>
      </c>
      <c r="O108" s="16">
        <f t="shared" si="68"/>
        <v>0.88525451204620031</v>
      </c>
      <c r="P108" s="16">
        <f t="shared" si="68"/>
        <v>0.88525451204620031</v>
      </c>
      <c r="Q108" s="16">
        <f t="shared" si="68"/>
        <v>0.88525451204620031</v>
      </c>
      <c r="R108" s="16">
        <f t="shared" si="68"/>
        <v>0.88525451204620031</v>
      </c>
    </row>
    <row r="110" spans="1:18" x14ac:dyDescent="0.25">
      <c r="A110" s="3" t="s">
        <v>2</v>
      </c>
      <c r="B110" s="4" t="s">
        <v>3</v>
      </c>
      <c r="C110" s="4">
        <v>2020</v>
      </c>
      <c r="D110" s="4">
        <v>2021</v>
      </c>
      <c r="E110" s="4">
        <v>2022</v>
      </c>
      <c r="F110" s="4">
        <v>2023</v>
      </c>
      <c r="G110" s="4">
        <v>2024</v>
      </c>
      <c r="H110" s="4">
        <v>2025</v>
      </c>
      <c r="I110" s="4">
        <v>2026</v>
      </c>
      <c r="J110" s="4">
        <v>2027</v>
      </c>
      <c r="K110" s="4">
        <v>2028</v>
      </c>
      <c r="L110" s="4">
        <v>2029</v>
      </c>
      <c r="M110" s="4">
        <v>2030</v>
      </c>
      <c r="N110" s="4">
        <v>2031</v>
      </c>
      <c r="O110" s="4">
        <v>2032</v>
      </c>
      <c r="P110" s="4">
        <v>2033</v>
      </c>
      <c r="Q110" s="4">
        <v>2034</v>
      </c>
      <c r="R110" s="4">
        <v>2035</v>
      </c>
    </row>
    <row r="111" spans="1:18" x14ac:dyDescent="0.25">
      <c r="A111" s="106" t="s">
        <v>36</v>
      </c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</row>
    <row r="112" spans="1:18" x14ac:dyDescent="0.25">
      <c r="A112" s="17" t="s">
        <v>5</v>
      </c>
      <c r="B112" s="18" t="s">
        <v>6</v>
      </c>
      <c r="C112" s="19">
        <f t="shared" ref="C112:R112" si="69">C113+C115</f>
        <v>6903</v>
      </c>
      <c r="D112" s="19">
        <f t="shared" si="69"/>
        <v>14070.000000000002</v>
      </c>
      <c r="E112" s="19">
        <f t="shared" si="69"/>
        <v>14014.252033232822</v>
      </c>
      <c r="F112" s="19">
        <f t="shared" si="69"/>
        <v>13958.727058332708</v>
      </c>
      <c r="G112" s="19">
        <f t="shared" si="69"/>
        <v>13985.007106386562</v>
      </c>
      <c r="H112" s="19">
        <f t="shared" si="69"/>
        <v>14010.573370939181</v>
      </c>
      <c r="I112" s="19">
        <f t="shared" si="69"/>
        <v>14035.425775921565</v>
      </c>
      <c r="J112" s="19">
        <f t="shared" si="69"/>
        <v>14059.296500824657</v>
      </c>
      <c r="K112" s="19">
        <f t="shared" si="69"/>
        <v>14081.649806388341</v>
      </c>
      <c r="L112" s="19">
        <f t="shared" si="69"/>
        <v>14103.288915857682</v>
      </c>
      <c r="M112" s="19">
        <f t="shared" si="69"/>
        <v>14124.303042190173</v>
      </c>
      <c r="N112" s="19">
        <f t="shared" si="69"/>
        <v>14145.406455459723</v>
      </c>
      <c r="O112" s="19">
        <f t="shared" si="69"/>
        <v>14166.063421636371</v>
      </c>
      <c r="P112" s="19">
        <f t="shared" si="69"/>
        <v>14187.077548556206</v>
      </c>
      <c r="Q112" s="19">
        <f t="shared" si="69"/>
        <v>14208.895222452475</v>
      </c>
      <c r="R112" s="19">
        <f t="shared" si="69"/>
        <v>14231.516353314231</v>
      </c>
    </row>
    <row r="113" spans="1:18" x14ac:dyDescent="0.25">
      <c r="A113" s="3" t="s">
        <v>7</v>
      </c>
      <c r="B113" s="4" t="s">
        <v>6</v>
      </c>
      <c r="C113" s="7">
        <f t="shared" ref="C113:R113" si="70">C115/(1-C114)-C115</f>
        <v>0</v>
      </c>
      <c r="D113" s="7">
        <f t="shared" si="70"/>
        <v>6982.5480000000016</v>
      </c>
      <c r="E113" s="7">
        <f t="shared" si="70"/>
        <v>6954.881841232821</v>
      </c>
      <c r="F113" s="7">
        <f t="shared" si="70"/>
        <v>6927.3263471007067</v>
      </c>
      <c r="G113" s="7">
        <f t="shared" si="70"/>
        <v>6940.3684009015842</v>
      </c>
      <c r="H113" s="7">
        <f t="shared" si="70"/>
        <v>6953.0562238880348</v>
      </c>
      <c r="I113" s="7">
        <f t="shared" si="70"/>
        <v>6965.3897783091388</v>
      </c>
      <c r="J113" s="7">
        <f t="shared" si="70"/>
        <v>6977.2361523269528</v>
      </c>
      <c r="K113" s="7">
        <f t="shared" si="70"/>
        <v>6988.3294735108248</v>
      </c>
      <c r="L113" s="7">
        <f t="shared" si="70"/>
        <v>6999.0683591218367</v>
      </c>
      <c r="M113" s="7">
        <f t="shared" si="70"/>
        <v>7009.4970830589145</v>
      </c>
      <c r="N113" s="7">
        <f t="shared" si="70"/>
        <v>7019.970117608912</v>
      </c>
      <c r="O113" s="7">
        <f t="shared" si="70"/>
        <v>7030.2215929367594</v>
      </c>
      <c r="P113" s="7">
        <f t="shared" si="70"/>
        <v>7040.6503171653203</v>
      </c>
      <c r="Q113" s="7">
        <f t="shared" si="70"/>
        <v>7051.4778193137954</v>
      </c>
      <c r="R113" s="7">
        <f t="shared" si="70"/>
        <v>7062.704054712267</v>
      </c>
    </row>
    <row r="114" spans="1:18" x14ac:dyDescent="0.25">
      <c r="A114" s="3" t="s">
        <v>7</v>
      </c>
      <c r="B114" s="4" t="s">
        <v>8</v>
      </c>
      <c r="C114" s="8">
        <v>0</v>
      </c>
      <c r="D114" s="8">
        <v>0.4962720682302772</v>
      </c>
      <c r="E114" s="8">
        <f>D114</f>
        <v>0.4962720682302772</v>
      </c>
      <c r="F114" s="8">
        <f t="shared" ref="F114:R114" si="71">E114</f>
        <v>0.4962720682302772</v>
      </c>
      <c r="G114" s="8">
        <f t="shared" si="71"/>
        <v>0.4962720682302772</v>
      </c>
      <c r="H114" s="8">
        <f t="shared" si="71"/>
        <v>0.4962720682302772</v>
      </c>
      <c r="I114" s="8">
        <f t="shared" si="71"/>
        <v>0.4962720682302772</v>
      </c>
      <c r="J114" s="8">
        <f t="shared" si="71"/>
        <v>0.4962720682302772</v>
      </c>
      <c r="K114" s="8">
        <f t="shared" si="71"/>
        <v>0.4962720682302772</v>
      </c>
      <c r="L114" s="8">
        <f t="shared" si="71"/>
        <v>0.4962720682302772</v>
      </c>
      <c r="M114" s="8">
        <f t="shared" si="71"/>
        <v>0.4962720682302772</v>
      </c>
      <c r="N114" s="8">
        <f t="shared" si="71"/>
        <v>0.4962720682302772</v>
      </c>
      <c r="O114" s="8">
        <f t="shared" si="71"/>
        <v>0.4962720682302772</v>
      </c>
      <c r="P114" s="8">
        <f t="shared" si="71"/>
        <v>0.4962720682302772</v>
      </c>
      <c r="Q114" s="8">
        <f t="shared" si="71"/>
        <v>0.4962720682302772</v>
      </c>
      <c r="R114" s="8">
        <f t="shared" si="71"/>
        <v>0.4962720682302772</v>
      </c>
    </row>
    <row r="115" spans="1:18" x14ac:dyDescent="0.25">
      <c r="A115" s="3" t="s">
        <v>9</v>
      </c>
      <c r="B115" s="4" t="s">
        <v>6</v>
      </c>
      <c r="C115" s="7">
        <f t="shared" ref="C115:R115" si="72">C116+C117</f>
        <v>6903</v>
      </c>
      <c r="D115" s="7">
        <f t="shared" si="72"/>
        <v>7087.4520000000002</v>
      </c>
      <c r="E115" s="7">
        <f t="shared" si="72"/>
        <v>7059.3701920000012</v>
      </c>
      <c r="F115" s="7">
        <f t="shared" si="72"/>
        <v>7031.4007112320014</v>
      </c>
      <c r="G115" s="7">
        <f t="shared" si="72"/>
        <v>7044.6387054849774</v>
      </c>
      <c r="H115" s="7">
        <f t="shared" si="72"/>
        <v>7057.5171470511459</v>
      </c>
      <c r="I115" s="7">
        <f t="shared" si="72"/>
        <v>7070.0359976124264</v>
      </c>
      <c r="J115" s="7">
        <f t="shared" si="72"/>
        <v>7082.0603484977046</v>
      </c>
      <c r="K115" s="7">
        <f t="shared" si="72"/>
        <v>7093.3203328775162</v>
      </c>
      <c r="L115" s="7">
        <f t="shared" si="72"/>
        <v>7104.2205567358451</v>
      </c>
      <c r="M115" s="7">
        <f t="shared" si="72"/>
        <v>7114.8059591312585</v>
      </c>
      <c r="N115" s="7">
        <f t="shared" si="72"/>
        <v>7125.4363378508106</v>
      </c>
      <c r="O115" s="7">
        <f t="shared" si="72"/>
        <v>7135.8418286996111</v>
      </c>
      <c r="P115" s="7">
        <f t="shared" si="72"/>
        <v>7146.4272313908859</v>
      </c>
      <c r="Q115" s="7">
        <f t="shared" si="72"/>
        <v>7157.4174031386792</v>
      </c>
      <c r="R115" s="7">
        <f t="shared" si="72"/>
        <v>7168.8122986019644</v>
      </c>
    </row>
    <row r="116" spans="1:18" x14ac:dyDescent="0.25">
      <c r="A116" s="3" t="s">
        <v>10</v>
      </c>
      <c r="B116" s="4" t="s">
        <v>6</v>
      </c>
      <c r="C116" s="7">
        <f>'[15]Müügikogused Konkurentsiamet'!E137*1000-C117</f>
        <v>6879</v>
      </c>
      <c r="D116" s="7">
        <f>'[15]Müügikogused Konkurentsiamet'!J137*1000-D117</f>
        <v>7020.4520000000002</v>
      </c>
      <c r="E116" s="7">
        <f t="shared" ref="E116:R116" si="73">(E118*E120*365)/1000</f>
        <v>6992.3701920000012</v>
      </c>
      <c r="F116" s="7">
        <f t="shared" si="73"/>
        <v>6964.4007112320014</v>
      </c>
      <c r="G116" s="7">
        <f t="shared" si="73"/>
        <v>6977.6387054849774</v>
      </c>
      <c r="H116" s="7">
        <f t="shared" si="73"/>
        <v>6990.5171470511459</v>
      </c>
      <c r="I116" s="7">
        <f t="shared" si="73"/>
        <v>7003.0359976124264</v>
      </c>
      <c r="J116" s="7">
        <f t="shared" si="73"/>
        <v>7015.0603484977046</v>
      </c>
      <c r="K116" s="7">
        <f t="shared" si="73"/>
        <v>7026.3203328775162</v>
      </c>
      <c r="L116" s="7">
        <f t="shared" si="73"/>
        <v>7037.2205567358451</v>
      </c>
      <c r="M116" s="7">
        <f t="shared" si="73"/>
        <v>7047.8059591312585</v>
      </c>
      <c r="N116" s="7">
        <f t="shared" si="73"/>
        <v>7058.4363378508106</v>
      </c>
      <c r="O116" s="7">
        <f t="shared" si="73"/>
        <v>7068.8418286996111</v>
      </c>
      <c r="P116" s="7">
        <f t="shared" si="73"/>
        <v>7079.4272313908859</v>
      </c>
      <c r="Q116" s="7">
        <f t="shared" si="73"/>
        <v>7090.4174031386792</v>
      </c>
      <c r="R116" s="7">
        <f t="shared" si="73"/>
        <v>7101.8122986019644</v>
      </c>
    </row>
    <row r="117" spans="1:18" x14ac:dyDescent="0.25">
      <c r="A117" s="3" t="s">
        <v>11</v>
      </c>
      <c r="B117" s="4" t="s">
        <v>6</v>
      </c>
      <c r="C117" s="4">
        <v>24</v>
      </c>
      <c r="D117" s="4">
        <v>67</v>
      </c>
      <c r="E117" s="4">
        <f>D117</f>
        <v>67</v>
      </c>
      <c r="F117" s="4">
        <f t="shared" ref="F117:R118" si="74">E117</f>
        <v>67</v>
      </c>
      <c r="G117" s="4">
        <f t="shared" si="74"/>
        <v>67</v>
      </c>
      <c r="H117" s="4">
        <f t="shared" si="74"/>
        <v>67</v>
      </c>
      <c r="I117" s="4">
        <f t="shared" si="74"/>
        <v>67</v>
      </c>
      <c r="J117" s="4">
        <f t="shared" si="74"/>
        <v>67</v>
      </c>
      <c r="K117" s="4">
        <f t="shared" si="74"/>
        <v>67</v>
      </c>
      <c r="L117" s="4">
        <f t="shared" si="74"/>
        <v>67</v>
      </c>
      <c r="M117" s="4">
        <f t="shared" si="74"/>
        <v>67</v>
      </c>
      <c r="N117" s="4">
        <f t="shared" si="74"/>
        <v>67</v>
      </c>
      <c r="O117" s="4">
        <f t="shared" si="74"/>
        <v>67</v>
      </c>
      <c r="P117" s="4">
        <f t="shared" si="74"/>
        <v>67</v>
      </c>
      <c r="Q117" s="4">
        <f t="shared" si="74"/>
        <v>67</v>
      </c>
      <c r="R117" s="4">
        <f t="shared" si="74"/>
        <v>67</v>
      </c>
    </row>
    <row r="118" spans="1:18" x14ac:dyDescent="0.25">
      <c r="A118" s="10" t="s">
        <v>12</v>
      </c>
      <c r="B118" s="11" t="s">
        <v>13</v>
      </c>
      <c r="C118" s="12">
        <f>((C116/C120)/365)*1000</f>
        <v>79.094239308652661</v>
      </c>
      <c r="D118" s="12">
        <f>((D116/D120)/365)*1000</f>
        <v>81.044823361319857</v>
      </c>
      <c r="E118" s="12">
        <f t="shared" ref="E118:M118" si="75">D118</f>
        <v>81.044823361319857</v>
      </c>
      <c r="F118" s="12">
        <f t="shared" si="75"/>
        <v>81.044823361319857</v>
      </c>
      <c r="G118" s="12">
        <f t="shared" si="75"/>
        <v>81.044823361319857</v>
      </c>
      <c r="H118" s="12">
        <f t="shared" si="75"/>
        <v>81.044823361319857</v>
      </c>
      <c r="I118" s="12">
        <f t="shared" si="75"/>
        <v>81.044823361319857</v>
      </c>
      <c r="J118" s="12">
        <f t="shared" si="75"/>
        <v>81.044823361319857</v>
      </c>
      <c r="K118" s="12">
        <f t="shared" si="75"/>
        <v>81.044823361319857</v>
      </c>
      <c r="L118" s="12">
        <f t="shared" si="75"/>
        <v>81.044823361319857</v>
      </c>
      <c r="M118" s="12">
        <f t="shared" si="75"/>
        <v>81.044823361319857</v>
      </c>
      <c r="N118" s="12">
        <f t="shared" si="74"/>
        <v>81.044823361319857</v>
      </c>
      <c r="O118" s="12">
        <f t="shared" si="74"/>
        <v>81.044823361319857</v>
      </c>
      <c r="P118" s="12">
        <f t="shared" si="74"/>
        <v>81.044823361319857</v>
      </c>
      <c r="Q118" s="12">
        <f t="shared" si="74"/>
        <v>81.044823361319857</v>
      </c>
      <c r="R118" s="12">
        <f t="shared" si="74"/>
        <v>81.044823361319857</v>
      </c>
    </row>
    <row r="119" spans="1:18" x14ac:dyDescent="0.25">
      <c r="A119" s="3" t="s">
        <v>14</v>
      </c>
      <c r="B119" s="4" t="s">
        <v>15</v>
      </c>
      <c r="C119" s="7">
        <f>'[15]Elanike arv'!D4098</f>
        <v>259</v>
      </c>
      <c r="D119" s="7">
        <v>257.964</v>
      </c>
      <c r="E119" s="9">
        <v>313</v>
      </c>
      <c r="F119" s="7">
        <f t="shared" ref="F119:R120" si="76">E119+(E119*F$3)</f>
        <v>311.74799999999999</v>
      </c>
      <c r="G119" s="7">
        <f t="shared" si="76"/>
        <v>312.34057334600539</v>
      </c>
      <c r="H119" s="7">
        <f t="shared" si="76"/>
        <v>312.91705200767899</v>
      </c>
      <c r="I119" s="7">
        <f t="shared" si="76"/>
        <v>313.4774342697857</v>
      </c>
      <c r="J119" s="7">
        <f t="shared" si="76"/>
        <v>314.01568120519511</v>
      </c>
      <c r="K119" s="7">
        <f t="shared" si="76"/>
        <v>314.51971274444531</v>
      </c>
      <c r="L119" s="7">
        <f t="shared" si="76"/>
        <v>315.00764029604443</v>
      </c>
      <c r="M119" s="7">
        <f t="shared" si="76"/>
        <v>315.48147547049712</v>
      </c>
      <c r="N119" s="7">
        <f t="shared" si="76"/>
        <v>315.95732392357633</v>
      </c>
      <c r="O119" s="7">
        <f t="shared" si="76"/>
        <v>316.42310570375162</v>
      </c>
      <c r="P119" s="7">
        <f t="shared" si="76"/>
        <v>316.89694089144803</v>
      </c>
      <c r="Q119" s="7">
        <f t="shared" si="76"/>
        <v>317.38889478728078</v>
      </c>
      <c r="R119" s="7">
        <f t="shared" si="76"/>
        <v>317.89896536164611</v>
      </c>
    </row>
    <row r="120" spans="1:18" x14ac:dyDescent="0.25">
      <c r="A120" s="3" t="s">
        <v>23</v>
      </c>
      <c r="B120" s="4" t="s">
        <v>15</v>
      </c>
      <c r="C120" s="7">
        <f>C119*C121</f>
        <v>238.28</v>
      </c>
      <c r="D120" s="7">
        <f>C120+(C120*D$3)</f>
        <v>237.32687999999999</v>
      </c>
      <c r="E120" s="7">
        <f>D120+(D120*E$3)</f>
        <v>236.37757248</v>
      </c>
      <c r="F120" s="7">
        <f t="shared" si="76"/>
        <v>235.43206219007999</v>
      </c>
      <c r="G120" s="7">
        <f t="shared" si="76"/>
        <v>235.87957352888225</v>
      </c>
      <c r="H120" s="7">
        <f t="shared" si="76"/>
        <v>236.31493016349225</v>
      </c>
      <c r="I120" s="7">
        <f t="shared" si="76"/>
        <v>236.73813079856455</v>
      </c>
      <c r="J120" s="7">
        <f t="shared" si="76"/>
        <v>237.14461483686128</v>
      </c>
      <c r="K120" s="7">
        <f t="shared" si="76"/>
        <v>237.52525941098691</v>
      </c>
      <c r="L120" s="7">
        <f t="shared" si="76"/>
        <v>237.89374225505435</v>
      </c>
      <c r="M120" s="7">
        <f t="shared" si="76"/>
        <v>238.25158253713985</v>
      </c>
      <c r="N120" s="7">
        <f t="shared" si="76"/>
        <v>238.6109432470671</v>
      </c>
      <c r="O120" s="7">
        <f t="shared" si="76"/>
        <v>238.96270160650238</v>
      </c>
      <c r="P120" s="7">
        <f t="shared" si="76"/>
        <v>239.32054189858954</v>
      </c>
      <c r="Q120" s="7">
        <f t="shared" si="76"/>
        <v>239.69206543746822</v>
      </c>
      <c r="R120" s="7">
        <f t="shared" si="76"/>
        <v>240.07727069038179</v>
      </c>
    </row>
    <row r="121" spans="1:18" x14ac:dyDescent="0.25">
      <c r="A121" s="10" t="s">
        <v>24</v>
      </c>
      <c r="B121" s="11" t="s">
        <v>8</v>
      </c>
      <c r="C121" s="16">
        <v>0.92</v>
      </c>
      <c r="D121" s="16">
        <f t="shared" ref="D121:R121" si="77">D120/D119</f>
        <v>0.91999999999999993</v>
      </c>
      <c r="E121" s="16">
        <f t="shared" si="77"/>
        <v>0.75519991207667736</v>
      </c>
      <c r="F121" s="16">
        <f t="shared" si="77"/>
        <v>0.75519991207667736</v>
      </c>
      <c r="G121" s="16">
        <f t="shared" si="77"/>
        <v>0.75519991207667736</v>
      </c>
      <c r="H121" s="16">
        <f t="shared" si="77"/>
        <v>0.75519991207667736</v>
      </c>
      <c r="I121" s="16">
        <f t="shared" si="77"/>
        <v>0.75519991207667736</v>
      </c>
      <c r="J121" s="16">
        <f t="shared" si="77"/>
        <v>0.75519991207667736</v>
      </c>
      <c r="K121" s="16">
        <f t="shared" si="77"/>
        <v>0.75519991207667736</v>
      </c>
      <c r="L121" s="16">
        <f t="shared" si="77"/>
        <v>0.75519991207667736</v>
      </c>
      <c r="M121" s="16">
        <f t="shared" si="77"/>
        <v>0.75519991207667736</v>
      </c>
      <c r="N121" s="16">
        <f t="shared" si="77"/>
        <v>0.75519991207667736</v>
      </c>
      <c r="O121" s="16">
        <f t="shared" si="77"/>
        <v>0.75519991207667725</v>
      </c>
      <c r="P121" s="16">
        <f t="shared" si="77"/>
        <v>0.75519991207667725</v>
      </c>
      <c r="Q121" s="16">
        <f t="shared" si="77"/>
        <v>0.75519991207667725</v>
      </c>
      <c r="R121" s="16">
        <f t="shared" si="77"/>
        <v>0.75519991207667725</v>
      </c>
    </row>
    <row r="123" spans="1:18" x14ac:dyDescent="0.25">
      <c r="A123" s="3" t="s">
        <v>2</v>
      </c>
      <c r="B123" s="4" t="s">
        <v>3</v>
      </c>
      <c r="C123" s="4">
        <v>2020</v>
      </c>
      <c r="D123" s="4">
        <v>2021</v>
      </c>
      <c r="E123" s="4">
        <v>2022</v>
      </c>
      <c r="F123" s="4">
        <v>2023</v>
      </c>
      <c r="G123" s="4">
        <v>2024</v>
      </c>
      <c r="H123" s="4">
        <v>2025</v>
      </c>
      <c r="I123" s="4">
        <v>2026</v>
      </c>
      <c r="J123" s="4">
        <v>2027</v>
      </c>
      <c r="K123" s="4">
        <v>2028</v>
      </c>
      <c r="L123" s="4">
        <v>2029</v>
      </c>
      <c r="M123" s="4">
        <v>2030</v>
      </c>
      <c r="N123" s="4">
        <v>2031</v>
      </c>
      <c r="O123" s="4">
        <v>2032</v>
      </c>
      <c r="P123" s="4">
        <v>2033</v>
      </c>
      <c r="Q123" s="4">
        <v>2034</v>
      </c>
      <c r="R123" s="4">
        <v>2035</v>
      </c>
    </row>
    <row r="124" spans="1:18" x14ac:dyDescent="0.25">
      <c r="A124" s="106" t="s">
        <v>37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</row>
    <row r="125" spans="1:18" x14ac:dyDescent="0.25">
      <c r="A125" s="17" t="s">
        <v>5</v>
      </c>
      <c r="B125" s="18" t="s">
        <v>6</v>
      </c>
      <c r="C125" s="19">
        <f t="shared" ref="C125:R125" si="78">C126+C128</f>
        <v>10212</v>
      </c>
      <c r="D125" s="19">
        <f t="shared" si="78"/>
        <v>23902.999999999996</v>
      </c>
      <c r="E125" s="19">
        <f t="shared" si="78"/>
        <v>23824.085874290955</v>
      </c>
      <c r="F125" s="19">
        <f t="shared" si="78"/>
        <v>23745.487405084739</v>
      </c>
      <c r="G125" s="19">
        <f t="shared" si="78"/>
        <v>23782.688170171346</v>
      </c>
      <c r="H125" s="19">
        <f t="shared" si="78"/>
        <v>23818.878537853128</v>
      </c>
      <c r="I125" s="19">
        <f t="shared" si="78"/>
        <v>23854.058400450489</v>
      </c>
      <c r="J125" s="19">
        <f t="shared" si="78"/>
        <v>24468.193857562401</v>
      </c>
      <c r="K125" s="19">
        <f t="shared" si="78"/>
        <v>24500.767637168479</v>
      </c>
      <c r="L125" s="19">
        <f t="shared" si="78"/>
        <v>24532.300672885191</v>
      </c>
      <c r="M125" s="19">
        <f t="shared" si="78"/>
        <v>24562.922968000272</v>
      </c>
      <c r="N125" s="19">
        <f t="shared" si="78"/>
        <v>24593.675374207938</v>
      </c>
      <c r="O125" s="19">
        <f t="shared" si="78"/>
        <v>24623.77720687207</v>
      </c>
      <c r="P125" s="19">
        <f t="shared" si="78"/>
        <v>24654.399502843051</v>
      </c>
      <c r="Q125" s="19">
        <f t="shared" si="78"/>
        <v>24686.19274697822</v>
      </c>
      <c r="R125" s="19">
        <f t="shared" si="78"/>
        <v>24719.156808111449</v>
      </c>
    </row>
    <row r="126" spans="1:18" x14ac:dyDescent="0.25">
      <c r="A126" s="3" t="s">
        <v>7</v>
      </c>
      <c r="B126" s="4" t="s">
        <v>6</v>
      </c>
      <c r="C126" s="7">
        <f t="shared" ref="C126:R126" si="79">C128/(1-C127)-C128</f>
        <v>0</v>
      </c>
      <c r="D126" s="7">
        <f t="shared" si="79"/>
        <v>13727.900999999996</v>
      </c>
      <c r="E126" s="7">
        <f t="shared" si="79"/>
        <v>13682.579270290953</v>
      </c>
      <c r="F126" s="7">
        <f t="shared" si="79"/>
        <v>13637.438827500739</v>
      </c>
      <c r="G126" s="7">
        <f t="shared" si="79"/>
        <v>13658.803862024992</v>
      </c>
      <c r="H126" s="7">
        <f t="shared" si="79"/>
        <v>13679.588608068965</v>
      </c>
      <c r="I126" s="7">
        <f t="shared" si="79"/>
        <v>13699.79300379043</v>
      </c>
      <c r="J126" s="7">
        <f t="shared" si="79"/>
        <v>14052.501482049312</v>
      </c>
      <c r="K126" s="7">
        <f t="shared" si="79"/>
        <v>14071.209159814784</v>
      </c>
      <c r="L126" s="7">
        <f t="shared" si="79"/>
        <v>14089.319120595794</v>
      </c>
      <c r="M126" s="7">
        <f t="shared" si="79"/>
        <v>14106.906027500057</v>
      </c>
      <c r="N126" s="7">
        <f t="shared" si="79"/>
        <v>14124.567659426202</v>
      </c>
      <c r="O126" s="7">
        <f t="shared" si="79"/>
        <v>14141.855655858941</v>
      </c>
      <c r="P126" s="7">
        <f t="shared" si="79"/>
        <v>14159.442563254763</v>
      </c>
      <c r="Q126" s="7">
        <f t="shared" si="79"/>
        <v>14177.701966173076</v>
      </c>
      <c r="R126" s="7">
        <f t="shared" si="79"/>
        <v>14196.633789282932</v>
      </c>
    </row>
    <row r="127" spans="1:18" x14ac:dyDescent="0.25">
      <c r="A127" s="3" t="s">
        <v>7</v>
      </c>
      <c r="B127" s="4" t="s">
        <v>8</v>
      </c>
      <c r="C127" s="8">
        <v>0</v>
      </c>
      <c r="D127" s="8">
        <v>0.57431707317073166</v>
      </c>
      <c r="E127" s="8">
        <f>D127</f>
        <v>0.57431707317073166</v>
      </c>
      <c r="F127" s="8">
        <f t="shared" ref="F127:R127" si="80">E127</f>
        <v>0.57431707317073166</v>
      </c>
      <c r="G127" s="8">
        <f t="shared" si="80"/>
        <v>0.57431707317073166</v>
      </c>
      <c r="H127" s="8">
        <f t="shared" si="80"/>
        <v>0.57431707317073166</v>
      </c>
      <c r="I127" s="8">
        <f t="shared" si="80"/>
        <v>0.57431707317073166</v>
      </c>
      <c r="J127" s="8">
        <f t="shared" si="80"/>
        <v>0.57431707317073166</v>
      </c>
      <c r="K127" s="8">
        <f t="shared" si="80"/>
        <v>0.57431707317073166</v>
      </c>
      <c r="L127" s="8">
        <f t="shared" si="80"/>
        <v>0.57431707317073166</v>
      </c>
      <c r="M127" s="8">
        <f t="shared" si="80"/>
        <v>0.57431707317073166</v>
      </c>
      <c r="N127" s="8">
        <f t="shared" si="80"/>
        <v>0.57431707317073166</v>
      </c>
      <c r="O127" s="8">
        <f t="shared" si="80"/>
        <v>0.57431707317073166</v>
      </c>
      <c r="P127" s="8">
        <f t="shared" si="80"/>
        <v>0.57431707317073166</v>
      </c>
      <c r="Q127" s="8">
        <f t="shared" si="80"/>
        <v>0.57431707317073166</v>
      </c>
      <c r="R127" s="8">
        <f t="shared" si="80"/>
        <v>0.57431707317073166</v>
      </c>
    </row>
    <row r="128" spans="1:18" x14ac:dyDescent="0.25">
      <c r="A128" s="3" t="s">
        <v>9</v>
      </c>
      <c r="B128" s="4" t="s">
        <v>6</v>
      </c>
      <c r="C128" s="7">
        <f t="shared" ref="C128:R128" si="81">C129+C130</f>
        <v>10212</v>
      </c>
      <c r="D128" s="7">
        <f t="shared" si="81"/>
        <v>10175.099</v>
      </c>
      <c r="E128" s="7">
        <f t="shared" si="81"/>
        <v>10141.506604000002</v>
      </c>
      <c r="F128" s="7">
        <f t="shared" si="81"/>
        <v>10108.048577584001</v>
      </c>
      <c r="G128" s="7">
        <f t="shared" si="81"/>
        <v>10123.884308146355</v>
      </c>
      <c r="H128" s="7">
        <f t="shared" si="81"/>
        <v>10139.289929784163</v>
      </c>
      <c r="I128" s="7">
        <f t="shared" si="81"/>
        <v>10154.265396660059</v>
      </c>
      <c r="J128" s="7">
        <f t="shared" si="81"/>
        <v>10415.692375513088</v>
      </c>
      <c r="K128" s="7">
        <f t="shared" si="81"/>
        <v>10429.558477353696</v>
      </c>
      <c r="L128" s="7">
        <f t="shared" si="81"/>
        <v>10442.981552289397</v>
      </c>
      <c r="M128" s="7">
        <f t="shared" si="81"/>
        <v>10456.016940500214</v>
      </c>
      <c r="N128" s="7">
        <f t="shared" si="81"/>
        <v>10469.107714781736</v>
      </c>
      <c r="O128" s="7">
        <f t="shared" si="81"/>
        <v>10481.921551013129</v>
      </c>
      <c r="P128" s="7">
        <f t="shared" si="81"/>
        <v>10494.956939588288</v>
      </c>
      <c r="Q128" s="7">
        <f t="shared" si="81"/>
        <v>10508.490780805145</v>
      </c>
      <c r="R128" s="7">
        <f t="shared" si="81"/>
        <v>10522.523018828517</v>
      </c>
    </row>
    <row r="129" spans="1:18" x14ac:dyDescent="0.25">
      <c r="A129" s="3" t="s">
        <v>10</v>
      </c>
      <c r="B129" s="4" t="s">
        <v>6</v>
      </c>
      <c r="C129" s="7">
        <f>'[15]Müügikogused Konkurentsiamet'!E133*1000-C130</f>
        <v>8419</v>
      </c>
      <c r="D129" s="7">
        <f>'[15]Müügikogused Konkurentsiamet'!J133*1000-D130</f>
        <v>8398.0990000000002</v>
      </c>
      <c r="E129" s="7">
        <f t="shared" ref="E129:R129" si="82">(E131*E133*365)/1000</f>
        <v>8364.506604000002</v>
      </c>
      <c r="F129" s="7">
        <f t="shared" si="82"/>
        <v>8331.0485775840007</v>
      </c>
      <c r="G129" s="7">
        <f t="shared" si="82"/>
        <v>8346.8843081463547</v>
      </c>
      <c r="H129" s="7">
        <f t="shared" si="82"/>
        <v>8362.2899297841632</v>
      </c>
      <c r="I129" s="7">
        <f t="shared" si="82"/>
        <v>8377.2653966600592</v>
      </c>
      <c r="J129" s="7">
        <f t="shared" si="82"/>
        <v>8638.6923755130883</v>
      </c>
      <c r="K129" s="7">
        <f t="shared" si="82"/>
        <v>8652.5584773536957</v>
      </c>
      <c r="L129" s="7">
        <f t="shared" si="82"/>
        <v>8665.9815522893969</v>
      </c>
      <c r="M129" s="7">
        <f t="shared" si="82"/>
        <v>8679.0169405002143</v>
      </c>
      <c r="N129" s="7">
        <f t="shared" si="82"/>
        <v>8692.1077147817359</v>
      </c>
      <c r="O129" s="7">
        <f t="shared" si="82"/>
        <v>8704.9215510131289</v>
      </c>
      <c r="P129" s="7">
        <f t="shared" si="82"/>
        <v>8717.9569395882882</v>
      </c>
      <c r="Q129" s="7">
        <f t="shared" si="82"/>
        <v>8731.4907808051448</v>
      </c>
      <c r="R129" s="7">
        <f t="shared" si="82"/>
        <v>8745.5230188285168</v>
      </c>
    </row>
    <row r="130" spans="1:18" x14ac:dyDescent="0.25">
      <c r="A130" s="3" t="s">
        <v>11</v>
      </c>
      <c r="B130" s="4" t="s">
        <v>6</v>
      </c>
      <c r="C130" s="4">
        <v>1793</v>
      </c>
      <c r="D130" s="4">
        <v>1777</v>
      </c>
      <c r="E130" s="4">
        <f>D130</f>
        <v>1777</v>
      </c>
      <c r="F130" s="4">
        <f t="shared" ref="F130:R131" si="83">E130</f>
        <v>1777</v>
      </c>
      <c r="G130" s="4">
        <f t="shared" si="83"/>
        <v>1777</v>
      </c>
      <c r="H130" s="4">
        <f t="shared" si="83"/>
        <v>1777</v>
      </c>
      <c r="I130" s="4">
        <f t="shared" si="83"/>
        <v>1777</v>
      </c>
      <c r="J130" s="4">
        <f t="shared" si="83"/>
        <v>1777</v>
      </c>
      <c r="K130" s="4">
        <f t="shared" si="83"/>
        <v>1777</v>
      </c>
      <c r="L130" s="4">
        <f t="shared" si="83"/>
        <v>1777</v>
      </c>
      <c r="M130" s="4">
        <f t="shared" si="83"/>
        <v>1777</v>
      </c>
      <c r="N130" s="4">
        <f t="shared" si="83"/>
        <v>1777</v>
      </c>
      <c r="O130" s="4">
        <f t="shared" si="83"/>
        <v>1777</v>
      </c>
      <c r="P130" s="4">
        <f t="shared" si="83"/>
        <v>1777</v>
      </c>
      <c r="Q130" s="4">
        <f t="shared" si="83"/>
        <v>1777</v>
      </c>
      <c r="R130" s="4">
        <f t="shared" si="83"/>
        <v>1777</v>
      </c>
    </row>
    <row r="131" spans="1:18" x14ac:dyDescent="0.25">
      <c r="A131" s="10" t="s">
        <v>12</v>
      </c>
      <c r="B131" s="11" t="s">
        <v>13</v>
      </c>
      <c r="C131" s="12">
        <f>((C129/C133)/365)*1000</f>
        <v>67.58006921759555</v>
      </c>
      <c r="D131" s="12">
        <f>((D129/D133)/365)*1000</f>
        <v>67.683027121697378</v>
      </c>
      <c r="E131" s="12">
        <f t="shared" ref="E131:M131" si="84">D131</f>
        <v>67.683027121697378</v>
      </c>
      <c r="F131" s="12">
        <f t="shared" si="84"/>
        <v>67.683027121697378</v>
      </c>
      <c r="G131" s="12">
        <f t="shared" si="84"/>
        <v>67.683027121697378</v>
      </c>
      <c r="H131" s="12">
        <f t="shared" si="84"/>
        <v>67.683027121697378</v>
      </c>
      <c r="I131" s="12">
        <f t="shared" si="84"/>
        <v>67.683027121697378</v>
      </c>
      <c r="J131" s="12">
        <f t="shared" si="84"/>
        <v>67.683027121697378</v>
      </c>
      <c r="K131" s="12">
        <f t="shared" si="84"/>
        <v>67.683027121697378</v>
      </c>
      <c r="L131" s="12">
        <f t="shared" si="84"/>
        <v>67.683027121697378</v>
      </c>
      <c r="M131" s="12">
        <f t="shared" si="84"/>
        <v>67.683027121697378</v>
      </c>
      <c r="N131" s="12">
        <f t="shared" si="83"/>
        <v>67.683027121697378</v>
      </c>
      <c r="O131" s="12">
        <f t="shared" si="83"/>
        <v>67.683027121697378</v>
      </c>
      <c r="P131" s="12">
        <f t="shared" si="83"/>
        <v>67.683027121697378</v>
      </c>
      <c r="Q131" s="12">
        <f t="shared" si="83"/>
        <v>67.683027121697378</v>
      </c>
      <c r="R131" s="12">
        <f t="shared" si="83"/>
        <v>67.683027121697378</v>
      </c>
    </row>
    <row r="132" spans="1:18" x14ac:dyDescent="0.25">
      <c r="A132" s="3" t="s">
        <v>14</v>
      </c>
      <c r="B132" s="4" t="s">
        <v>15</v>
      </c>
      <c r="C132" s="7">
        <f>'[15]Elanike arv'!D3123</f>
        <v>367</v>
      </c>
      <c r="D132" s="7">
        <v>362</v>
      </c>
      <c r="E132" s="9">
        <v>409</v>
      </c>
      <c r="F132" s="9">
        <f t="shared" ref="F132:R133" si="85">E132+(E132*F$3)</f>
        <v>407.36399999999998</v>
      </c>
      <c r="G132" s="9">
        <f t="shared" si="85"/>
        <v>408.13832108152138</v>
      </c>
      <c r="H132" s="9">
        <f t="shared" si="85"/>
        <v>408.89161108990641</v>
      </c>
      <c r="I132" s="9">
        <f t="shared" si="85"/>
        <v>409.62386778384138</v>
      </c>
      <c r="J132" s="9">
        <f t="shared" si="85"/>
        <v>410.32720004129328</v>
      </c>
      <c r="K132" s="7">
        <f t="shared" si="85"/>
        <v>410.98582272357231</v>
      </c>
      <c r="L132" s="7">
        <f t="shared" si="85"/>
        <v>411.62340217598143</v>
      </c>
      <c r="M132" s="7">
        <f t="shared" si="85"/>
        <v>412.24256698860489</v>
      </c>
      <c r="N132" s="7">
        <f t="shared" si="85"/>
        <v>412.864362571063</v>
      </c>
      <c r="O132" s="7">
        <f t="shared" si="85"/>
        <v>413.4730039387681</v>
      </c>
      <c r="P132" s="7">
        <f t="shared" si="85"/>
        <v>414.09216876869726</v>
      </c>
      <c r="Q132" s="7">
        <f t="shared" si="85"/>
        <v>414.73500948242122</v>
      </c>
      <c r="R132" s="7">
        <f t="shared" si="85"/>
        <v>415.40152342783784</v>
      </c>
    </row>
    <row r="133" spans="1:18" x14ac:dyDescent="0.25">
      <c r="A133" s="3" t="s">
        <v>23</v>
      </c>
      <c r="B133" s="4" t="s">
        <v>15</v>
      </c>
      <c r="C133" s="7">
        <f>C132*C134</f>
        <v>341.31</v>
      </c>
      <c r="D133" s="7">
        <f>C133+(C133*D$3)</f>
        <v>339.94475999999997</v>
      </c>
      <c r="E133" s="9">
        <f>D133+(D133*E$3)</f>
        <v>338.58498096</v>
      </c>
      <c r="F133" s="9">
        <f t="shared" si="85"/>
        <v>337.23064103616002</v>
      </c>
      <c r="G133" s="9">
        <f t="shared" si="85"/>
        <v>337.8716520108394</v>
      </c>
      <c r="H133" s="9">
        <f t="shared" si="85"/>
        <v>338.49525270312887</v>
      </c>
      <c r="I133" s="9">
        <f t="shared" si="85"/>
        <v>339.10144125758802</v>
      </c>
      <c r="J133" s="9">
        <f>I133+(I133*J$3)+'[16]Uued liitujad'!I33</f>
        <v>349.68368511821859</v>
      </c>
      <c r="K133" s="7">
        <f t="shared" si="85"/>
        <v>350.2449679350014</v>
      </c>
      <c r="L133" s="7">
        <f t="shared" si="85"/>
        <v>350.78831756537352</v>
      </c>
      <c r="M133" s="7">
        <f t="shared" si="85"/>
        <v>351.31597411203171</v>
      </c>
      <c r="N133" s="7">
        <f t="shared" si="85"/>
        <v>351.84587261898497</v>
      </c>
      <c r="O133" s="7">
        <f t="shared" si="85"/>
        <v>352.36456101291327</v>
      </c>
      <c r="P133" s="7">
        <f t="shared" si="85"/>
        <v>352.89221757431943</v>
      </c>
      <c r="Q133" s="7">
        <f t="shared" si="85"/>
        <v>353.44005088806608</v>
      </c>
      <c r="R133" s="7">
        <f t="shared" si="85"/>
        <v>354.00805869401341</v>
      </c>
    </row>
    <row r="134" spans="1:18" x14ac:dyDescent="0.25">
      <c r="A134" s="10" t="s">
        <v>24</v>
      </c>
      <c r="B134" s="11" t="s">
        <v>8</v>
      </c>
      <c r="C134" s="16">
        <v>0.93</v>
      </c>
      <c r="D134" s="16">
        <f t="shared" ref="D134:R134" si="86">D133/D132</f>
        <v>0.93907392265193368</v>
      </c>
      <c r="E134" s="16">
        <f t="shared" si="86"/>
        <v>0.82783613926650368</v>
      </c>
      <c r="F134" s="16">
        <f t="shared" si="86"/>
        <v>0.82783613926650379</v>
      </c>
      <c r="G134" s="16">
        <f t="shared" si="86"/>
        <v>0.8278361392665039</v>
      </c>
      <c r="H134" s="16">
        <f t="shared" si="86"/>
        <v>0.82783613926650379</v>
      </c>
      <c r="I134" s="16">
        <f t="shared" si="86"/>
        <v>0.82783613926650368</v>
      </c>
      <c r="J134" s="16">
        <f t="shared" si="86"/>
        <v>0.85220693408340509</v>
      </c>
      <c r="K134" s="16">
        <f t="shared" si="86"/>
        <v>0.85220693408340509</v>
      </c>
      <c r="L134" s="16">
        <f t="shared" si="86"/>
        <v>0.85220693408340498</v>
      </c>
      <c r="M134" s="16">
        <f t="shared" si="86"/>
        <v>0.85220693408340509</v>
      </c>
      <c r="N134" s="16">
        <f t="shared" si="86"/>
        <v>0.8522069340834052</v>
      </c>
      <c r="O134" s="16">
        <f t="shared" si="86"/>
        <v>0.8522069340834052</v>
      </c>
      <c r="P134" s="16">
        <f t="shared" si="86"/>
        <v>0.85220693408340509</v>
      </c>
      <c r="Q134" s="16">
        <f t="shared" si="86"/>
        <v>0.85220693408340498</v>
      </c>
      <c r="R134" s="16">
        <f t="shared" si="86"/>
        <v>0.85220693408340498</v>
      </c>
    </row>
    <row r="136" spans="1:18" x14ac:dyDescent="0.25">
      <c r="A136" s="3" t="s">
        <v>2</v>
      </c>
      <c r="B136" s="4" t="s">
        <v>3</v>
      </c>
      <c r="C136" s="4">
        <v>2020</v>
      </c>
      <c r="D136" s="4">
        <v>2021</v>
      </c>
      <c r="E136" s="4">
        <v>2022</v>
      </c>
      <c r="F136" s="4">
        <v>2023</v>
      </c>
      <c r="G136" s="4">
        <v>2024</v>
      </c>
      <c r="H136" s="4">
        <v>2025</v>
      </c>
      <c r="I136" s="4">
        <v>2026</v>
      </c>
      <c r="J136" s="4">
        <v>2027</v>
      </c>
      <c r="K136" s="4">
        <v>2028</v>
      </c>
      <c r="L136" s="4">
        <v>2029</v>
      </c>
      <c r="M136" s="4">
        <v>2030</v>
      </c>
      <c r="N136" s="4">
        <v>2031</v>
      </c>
      <c r="O136" s="4">
        <v>2032</v>
      </c>
      <c r="P136" s="4">
        <v>2033</v>
      </c>
      <c r="Q136" s="4">
        <v>2034</v>
      </c>
      <c r="R136" s="4">
        <v>2035</v>
      </c>
    </row>
    <row r="137" spans="1:18" x14ac:dyDescent="0.25">
      <c r="A137" s="106" t="s">
        <v>38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</row>
    <row r="138" spans="1:18" x14ac:dyDescent="0.25">
      <c r="A138" s="17" t="s">
        <v>5</v>
      </c>
      <c r="B138" s="18" t="s">
        <v>6</v>
      </c>
      <c r="C138" s="19">
        <f t="shared" ref="C138:R138" si="87">C139+C141</f>
        <v>1982</v>
      </c>
      <c r="D138" s="19">
        <f t="shared" si="87"/>
        <v>2235</v>
      </c>
      <c r="E138" s="19">
        <f t="shared" si="87"/>
        <v>2226.06</v>
      </c>
      <c r="F138" s="19">
        <f t="shared" si="87"/>
        <v>2217.1557599999996</v>
      </c>
      <c r="G138" s="19">
        <f t="shared" si="87"/>
        <v>2221.3701492096125</v>
      </c>
      <c r="H138" s="19">
        <f t="shared" si="87"/>
        <v>2225.4700728185744</v>
      </c>
      <c r="I138" s="19">
        <f t="shared" si="87"/>
        <v>2229.4555186281118</v>
      </c>
      <c r="J138" s="19">
        <f t="shared" si="87"/>
        <v>2233.2835377112983</v>
      </c>
      <c r="K138" s="19">
        <f t="shared" si="87"/>
        <v>2236.8682164597435</v>
      </c>
      <c r="L138" s="19">
        <f t="shared" si="87"/>
        <v>2240.3383634422125</v>
      </c>
      <c r="M138" s="19">
        <f t="shared" si="87"/>
        <v>2243.7082852583217</v>
      </c>
      <c r="N138" s="19">
        <f t="shared" si="87"/>
        <v>2247.0925255377515</v>
      </c>
      <c r="O138" s="19">
        <f t="shared" si="87"/>
        <v>2250.4051715108408</v>
      </c>
      <c r="P138" s="19">
        <f t="shared" si="87"/>
        <v>2253.7750934211394</v>
      </c>
      <c r="Q138" s="19">
        <f t="shared" si="87"/>
        <v>2257.2738758152527</v>
      </c>
      <c r="R138" s="19">
        <f t="shared" si="87"/>
        <v>2260.9015042586125</v>
      </c>
    </row>
    <row r="139" spans="1:18" x14ac:dyDescent="0.25">
      <c r="A139" s="3" t="s">
        <v>7</v>
      </c>
      <c r="B139" s="4" t="s">
        <v>6</v>
      </c>
      <c r="C139" s="7">
        <f t="shared" ref="C139:R139" si="88">C141/(1-C140)-C141</f>
        <v>0</v>
      </c>
      <c r="D139" s="7">
        <f t="shared" si="88"/>
        <v>346.47600000000011</v>
      </c>
      <c r="E139" s="7">
        <f t="shared" si="88"/>
        <v>345.09009600000013</v>
      </c>
      <c r="F139" s="7">
        <f t="shared" si="88"/>
        <v>343.70973561599999</v>
      </c>
      <c r="G139" s="7">
        <f t="shared" si="88"/>
        <v>344.36306211076044</v>
      </c>
      <c r="H139" s="7">
        <f t="shared" si="88"/>
        <v>344.99864382545366</v>
      </c>
      <c r="I139" s="7">
        <f t="shared" si="88"/>
        <v>345.6164788689905</v>
      </c>
      <c r="J139" s="7">
        <f t="shared" si="88"/>
        <v>346.20990917765539</v>
      </c>
      <c r="K139" s="7">
        <f t="shared" si="88"/>
        <v>346.76561618170285</v>
      </c>
      <c r="L139" s="7">
        <f t="shared" si="88"/>
        <v>347.30356814854781</v>
      </c>
      <c r="M139" s="7">
        <f t="shared" si="88"/>
        <v>347.82598292758939</v>
      </c>
      <c r="N139" s="7">
        <f t="shared" si="88"/>
        <v>348.35061739517573</v>
      </c>
      <c r="O139" s="7">
        <f t="shared" si="88"/>
        <v>348.86415311158407</v>
      </c>
      <c r="P139" s="7">
        <f t="shared" si="88"/>
        <v>349.38656790522737</v>
      </c>
      <c r="Q139" s="7">
        <f t="shared" si="88"/>
        <v>349.92895901430234</v>
      </c>
      <c r="R139" s="7">
        <f t="shared" si="88"/>
        <v>350.49132420112187</v>
      </c>
    </row>
    <row r="140" spans="1:18" x14ac:dyDescent="0.25">
      <c r="A140" s="3" t="s">
        <v>7</v>
      </c>
      <c r="B140" s="4" t="s">
        <v>8</v>
      </c>
      <c r="C140" s="8">
        <v>0</v>
      </c>
      <c r="D140" s="8">
        <v>0.15502281879194635</v>
      </c>
      <c r="E140" s="8">
        <f>D140</f>
        <v>0.15502281879194635</v>
      </c>
      <c r="F140" s="8">
        <f t="shared" ref="F140:R140" si="89">E140</f>
        <v>0.15502281879194635</v>
      </c>
      <c r="G140" s="8">
        <f t="shared" si="89"/>
        <v>0.15502281879194635</v>
      </c>
      <c r="H140" s="8">
        <f t="shared" si="89"/>
        <v>0.15502281879194635</v>
      </c>
      <c r="I140" s="8">
        <f t="shared" si="89"/>
        <v>0.15502281879194635</v>
      </c>
      <c r="J140" s="8">
        <f t="shared" si="89"/>
        <v>0.15502281879194635</v>
      </c>
      <c r="K140" s="8">
        <f t="shared" si="89"/>
        <v>0.15502281879194635</v>
      </c>
      <c r="L140" s="8">
        <f t="shared" si="89"/>
        <v>0.15502281879194635</v>
      </c>
      <c r="M140" s="8">
        <f t="shared" si="89"/>
        <v>0.15502281879194635</v>
      </c>
      <c r="N140" s="8">
        <f t="shared" si="89"/>
        <v>0.15502281879194635</v>
      </c>
      <c r="O140" s="8">
        <f t="shared" si="89"/>
        <v>0.15502281879194635</v>
      </c>
      <c r="P140" s="8">
        <f t="shared" si="89"/>
        <v>0.15502281879194635</v>
      </c>
      <c r="Q140" s="8">
        <f t="shared" si="89"/>
        <v>0.15502281879194635</v>
      </c>
      <c r="R140" s="8">
        <f t="shared" si="89"/>
        <v>0.15502281879194635</v>
      </c>
    </row>
    <row r="141" spans="1:18" x14ac:dyDescent="0.25">
      <c r="A141" s="3" t="s">
        <v>9</v>
      </c>
      <c r="B141" s="4" t="s">
        <v>6</v>
      </c>
      <c r="C141" s="7">
        <f t="shared" ref="C141:R141" si="90">C142+C143</f>
        <v>1982</v>
      </c>
      <c r="D141" s="7">
        <f t="shared" si="90"/>
        <v>1888.5239999999999</v>
      </c>
      <c r="E141" s="7">
        <f t="shared" si="90"/>
        <v>1880.9699039999998</v>
      </c>
      <c r="F141" s="7">
        <f t="shared" si="90"/>
        <v>1873.4460243839997</v>
      </c>
      <c r="G141" s="7">
        <f t="shared" si="90"/>
        <v>1877.007087098852</v>
      </c>
      <c r="H141" s="7">
        <f t="shared" si="90"/>
        <v>1880.4714289931208</v>
      </c>
      <c r="I141" s="7">
        <f t="shared" si="90"/>
        <v>1883.8390397591213</v>
      </c>
      <c r="J141" s="7">
        <f t="shared" si="90"/>
        <v>1887.0736285336429</v>
      </c>
      <c r="K141" s="7">
        <f t="shared" si="90"/>
        <v>1890.1026002780407</v>
      </c>
      <c r="L141" s="7">
        <f t="shared" si="90"/>
        <v>1893.0347952936647</v>
      </c>
      <c r="M141" s="7">
        <f t="shared" si="90"/>
        <v>1895.8823023307323</v>
      </c>
      <c r="N141" s="7">
        <f t="shared" si="90"/>
        <v>1898.7419081425758</v>
      </c>
      <c r="O141" s="7">
        <f t="shared" si="90"/>
        <v>1901.5410183992567</v>
      </c>
      <c r="P141" s="7">
        <f t="shared" si="90"/>
        <v>1904.3885255159121</v>
      </c>
      <c r="Q141" s="7">
        <f t="shared" si="90"/>
        <v>1907.3449168009504</v>
      </c>
      <c r="R141" s="7">
        <f t="shared" si="90"/>
        <v>1910.4101800574906</v>
      </c>
    </row>
    <row r="142" spans="1:18" x14ac:dyDescent="0.25">
      <c r="A142" s="3" t="s">
        <v>10</v>
      </c>
      <c r="B142" s="4" t="s">
        <v>6</v>
      </c>
      <c r="C142" s="7">
        <f>'[15]Müügikogused Konkurentsiamet'!E125*1000</f>
        <v>1982</v>
      </c>
      <c r="D142" s="7">
        <f>'[15]Müügikogused Konkurentsiamet'!J125*1000</f>
        <v>1888.5239999999999</v>
      </c>
      <c r="E142" s="7">
        <f t="shared" ref="E142:R142" si="91">(E144*E146*365)/1000</f>
        <v>1880.9699039999998</v>
      </c>
      <c r="F142" s="7">
        <f t="shared" si="91"/>
        <v>1873.4460243839997</v>
      </c>
      <c r="G142" s="7">
        <f t="shared" si="91"/>
        <v>1877.007087098852</v>
      </c>
      <c r="H142" s="7">
        <f t="shared" si="91"/>
        <v>1880.4714289931208</v>
      </c>
      <c r="I142" s="7">
        <f t="shared" si="91"/>
        <v>1883.8390397591213</v>
      </c>
      <c r="J142" s="7">
        <f t="shared" si="91"/>
        <v>1887.0736285336429</v>
      </c>
      <c r="K142" s="7">
        <f t="shared" si="91"/>
        <v>1890.1026002780407</v>
      </c>
      <c r="L142" s="7">
        <f t="shared" si="91"/>
        <v>1893.0347952936647</v>
      </c>
      <c r="M142" s="7">
        <f t="shared" si="91"/>
        <v>1895.8823023307323</v>
      </c>
      <c r="N142" s="7">
        <f t="shared" si="91"/>
        <v>1898.7419081425758</v>
      </c>
      <c r="O142" s="7">
        <f t="shared" si="91"/>
        <v>1901.5410183992567</v>
      </c>
      <c r="P142" s="7">
        <f t="shared" si="91"/>
        <v>1904.3885255159121</v>
      </c>
      <c r="Q142" s="7">
        <f t="shared" si="91"/>
        <v>1907.3449168009504</v>
      </c>
      <c r="R142" s="7">
        <f t="shared" si="91"/>
        <v>1910.4101800574906</v>
      </c>
    </row>
    <row r="143" spans="1:18" x14ac:dyDescent="0.25">
      <c r="A143" s="3" t="s">
        <v>11</v>
      </c>
      <c r="B143" s="4" t="s">
        <v>6</v>
      </c>
      <c r="C143" s="4">
        <v>0</v>
      </c>
      <c r="D143" s="4">
        <v>0</v>
      </c>
      <c r="E143" s="4">
        <f>D143</f>
        <v>0</v>
      </c>
      <c r="F143" s="4">
        <f t="shared" ref="F143:R144" si="92">E143</f>
        <v>0</v>
      </c>
      <c r="G143" s="4">
        <f t="shared" si="92"/>
        <v>0</v>
      </c>
      <c r="H143" s="4">
        <f t="shared" si="92"/>
        <v>0</v>
      </c>
      <c r="I143" s="4">
        <f t="shared" si="92"/>
        <v>0</v>
      </c>
      <c r="J143" s="4">
        <f t="shared" si="92"/>
        <v>0</v>
      </c>
      <c r="K143" s="4">
        <f t="shared" si="92"/>
        <v>0</v>
      </c>
      <c r="L143" s="4">
        <f t="shared" si="92"/>
        <v>0</v>
      </c>
      <c r="M143" s="4">
        <f t="shared" si="92"/>
        <v>0</v>
      </c>
      <c r="N143" s="4">
        <f t="shared" si="92"/>
        <v>0</v>
      </c>
      <c r="O143" s="4">
        <f t="shared" si="92"/>
        <v>0</v>
      </c>
      <c r="P143" s="4">
        <f t="shared" si="92"/>
        <v>0</v>
      </c>
      <c r="Q143" s="4">
        <f t="shared" si="92"/>
        <v>0</v>
      </c>
      <c r="R143" s="4">
        <f t="shared" si="92"/>
        <v>0</v>
      </c>
    </row>
    <row r="144" spans="1:18" x14ac:dyDescent="0.25">
      <c r="A144" s="10" t="s">
        <v>12</v>
      </c>
      <c r="B144" s="11" t="s">
        <v>13</v>
      </c>
      <c r="C144" s="12">
        <f>((C142/C146)/365)*1000</f>
        <v>58.014284041681293</v>
      </c>
      <c r="D144" s="12">
        <f>((D142/D146)/365)*1000</f>
        <v>55.500188319135326</v>
      </c>
      <c r="E144" s="12">
        <f t="shared" ref="E144:M144" si="93">D144</f>
        <v>55.500188319135326</v>
      </c>
      <c r="F144" s="12">
        <f t="shared" si="93"/>
        <v>55.500188319135326</v>
      </c>
      <c r="G144" s="12">
        <f t="shared" si="93"/>
        <v>55.500188319135326</v>
      </c>
      <c r="H144" s="12">
        <f t="shared" si="93"/>
        <v>55.500188319135326</v>
      </c>
      <c r="I144" s="12">
        <f t="shared" si="93"/>
        <v>55.500188319135326</v>
      </c>
      <c r="J144" s="12">
        <f t="shared" si="93"/>
        <v>55.500188319135326</v>
      </c>
      <c r="K144" s="12">
        <f t="shared" si="93"/>
        <v>55.500188319135326</v>
      </c>
      <c r="L144" s="12">
        <f t="shared" si="93"/>
        <v>55.500188319135326</v>
      </c>
      <c r="M144" s="12">
        <f t="shared" si="93"/>
        <v>55.500188319135326</v>
      </c>
      <c r="N144" s="12">
        <f t="shared" si="92"/>
        <v>55.500188319135326</v>
      </c>
      <c r="O144" s="12">
        <f t="shared" si="92"/>
        <v>55.500188319135326</v>
      </c>
      <c r="P144" s="12">
        <f t="shared" si="92"/>
        <v>55.500188319135326</v>
      </c>
      <c r="Q144" s="12">
        <f t="shared" si="92"/>
        <v>55.500188319135326</v>
      </c>
      <c r="R144" s="12">
        <f t="shared" si="92"/>
        <v>55.500188319135326</v>
      </c>
    </row>
    <row r="145" spans="1:18" x14ac:dyDescent="0.25">
      <c r="A145" s="3" t="s">
        <v>14</v>
      </c>
      <c r="B145" s="4" t="s">
        <v>15</v>
      </c>
      <c r="C145" s="7">
        <f>'[15]Elanike arv'!D1413</f>
        <v>104</v>
      </c>
      <c r="D145" s="7">
        <v>96</v>
      </c>
      <c r="E145" s="9">
        <v>98</v>
      </c>
      <c r="F145" s="7">
        <f t="shared" ref="F145:R146" si="94">E145+(E145*F$3)</f>
        <v>97.608000000000004</v>
      </c>
      <c r="G145" s="7">
        <f t="shared" si="94"/>
        <v>97.793534146672613</v>
      </c>
      <c r="H145" s="7">
        <f t="shared" si="94"/>
        <v>97.974029063107167</v>
      </c>
      <c r="I145" s="7">
        <f t="shared" si="94"/>
        <v>98.149484212265179</v>
      </c>
      <c r="J145" s="7">
        <f t="shared" si="94"/>
        <v>98.318008811850234</v>
      </c>
      <c r="K145" s="7">
        <f t="shared" si="94"/>
        <v>98.475820603692156</v>
      </c>
      <c r="L145" s="7">
        <f t="shared" si="94"/>
        <v>98.628590252435657</v>
      </c>
      <c r="M145" s="7">
        <f t="shared" si="94"/>
        <v>98.776947591401679</v>
      </c>
      <c r="N145" s="7">
        <f t="shared" si="94"/>
        <v>98.925935285975996</v>
      </c>
      <c r="O145" s="7">
        <f t="shared" si="94"/>
        <v>99.071771114912664</v>
      </c>
      <c r="P145" s="7">
        <f t="shared" si="94"/>
        <v>99.220128458025272</v>
      </c>
      <c r="Q145" s="7">
        <f t="shared" si="94"/>
        <v>99.374158751289201</v>
      </c>
      <c r="R145" s="7">
        <f t="shared" si="94"/>
        <v>99.533861359237449</v>
      </c>
    </row>
    <row r="146" spans="1:18" x14ac:dyDescent="0.25">
      <c r="A146" s="3" t="s">
        <v>23</v>
      </c>
      <c r="B146" s="4" t="s">
        <v>15</v>
      </c>
      <c r="C146" s="7">
        <f>C145*C147</f>
        <v>93.600000000000009</v>
      </c>
      <c r="D146" s="7">
        <f>C146+(C146*D$3)</f>
        <v>93.225600000000014</v>
      </c>
      <c r="E146" s="7">
        <f>D146+(D146*E$3)</f>
        <v>92.852697600000013</v>
      </c>
      <c r="F146" s="7">
        <f t="shared" si="94"/>
        <v>92.481286809600007</v>
      </c>
      <c r="G146" s="7">
        <f t="shared" si="94"/>
        <v>92.657076054655789</v>
      </c>
      <c r="H146" s="7">
        <f t="shared" si="94"/>
        <v>92.828090747452052</v>
      </c>
      <c r="I146" s="7">
        <f t="shared" si="94"/>
        <v>92.994330379157475</v>
      </c>
      <c r="J146" s="7">
        <f t="shared" si="94"/>
        <v>93.154003477968004</v>
      </c>
      <c r="K146" s="7">
        <f t="shared" si="94"/>
        <v>93.303526443127311</v>
      </c>
      <c r="L146" s="7">
        <f t="shared" si="94"/>
        <v>93.448272096160352</v>
      </c>
      <c r="M146" s="7">
        <f t="shared" si="94"/>
        <v>93.588837189341504</v>
      </c>
      <c r="N146" s="7">
        <f t="shared" si="94"/>
        <v>93.729999529652019</v>
      </c>
      <c r="O146" s="7">
        <f t="shared" si="94"/>
        <v>93.868175551320405</v>
      </c>
      <c r="P146" s="7">
        <f t="shared" si="94"/>
        <v>94.008740648430347</v>
      </c>
      <c r="Q146" s="7">
        <f t="shared" si="94"/>
        <v>94.154680732529073</v>
      </c>
      <c r="R146" s="7">
        <f t="shared" si="94"/>
        <v>94.305995201526514</v>
      </c>
    </row>
    <row r="147" spans="1:18" x14ac:dyDescent="0.25">
      <c r="A147" s="10" t="s">
        <v>24</v>
      </c>
      <c r="B147" s="11" t="s">
        <v>8</v>
      </c>
      <c r="C147" s="16">
        <v>0.9</v>
      </c>
      <c r="D147" s="16">
        <f t="shared" ref="D147:R147" si="95">D146/D145</f>
        <v>0.97110000000000019</v>
      </c>
      <c r="E147" s="16">
        <f t="shared" si="95"/>
        <v>0.94747650612244916</v>
      </c>
      <c r="F147" s="16">
        <f t="shared" si="95"/>
        <v>0.94747650612244905</v>
      </c>
      <c r="G147" s="16">
        <f t="shared" si="95"/>
        <v>0.94747650612244905</v>
      </c>
      <c r="H147" s="16">
        <f t="shared" si="95"/>
        <v>0.94747650612244894</v>
      </c>
      <c r="I147" s="16">
        <f t="shared" si="95"/>
        <v>0.94747650612244894</v>
      </c>
      <c r="J147" s="16">
        <f t="shared" si="95"/>
        <v>0.94747650612244894</v>
      </c>
      <c r="K147" s="16">
        <f t="shared" si="95"/>
        <v>0.94747650612244894</v>
      </c>
      <c r="L147" s="16">
        <f t="shared" si="95"/>
        <v>0.94747650612244882</v>
      </c>
      <c r="M147" s="16">
        <f t="shared" si="95"/>
        <v>0.94747650612244882</v>
      </c>
      <c r="N147" s="16">
        <f t="shared" si="95"/>
        <v>0.94747650612244894</v>
      </c>
      <c r="O147" s="16">
        <f t="shared" si="95"/>
        <v>0.94747650612244894</v>
      </c>
      <c r="P147" s="16">
        <f t="shared" si="95"/>
        <v>0.94747650612244894</v>
      </c>
      <c r="Q147" s="16">
        <f t="shared" si="95"/>
        <v>0.94747650612244894</v>
      </c>
      <c r="R147" s="16">
        <f t="shared" si="95"/>
        <v>0.94747650612244882</v>
      </c>
    </row>
    <row r="149" spans="1:18" x14ac:dyDescent="0.25">
      <c r="A149" s="3" t="s">
        <v>2</v>
      </c>
      <c r="B149" s="4" t="s">
        <v>3</v>
      </c>
      <c r="C149" s="4">
        <v>2020</v>
      </c>
      <c r="D149" s="4">
        <v>2021</v>
      </c>
      <c r="E149" s="4">
        <v>2022</v>
      </c>
      <c r="F149" s="4">
        <v>2023</v>
      </c>
      <c r="G149" s="4">
        <v>2024</v>
      </c>
      <c r="H149" s="4">
        <v>2025</v>
      </c>
      <c r="I149" s="4">
        <v>2026</v>
      </c>
      <c r="J149" s="4">
        <v>2027</v>
      </c>
      <c r="K149" s="4">
        <v>2028</v>
      </c>
      <c r="L149" s="4">
        <v>2029</v>
      </c>
      <c r="M149" s="4">
        <v>2030</v>
      </c>
      <c r="N149" s="4">
        <v>2031</v>
      </c>
      <c r="O149" s="4">
        <v>2032</v>
      </c>
      <c r="P149" s="4">
        <v>2033</v>
      </c>
      <c r="Q149" s="4">
        <v>2034</v>
      </c>
      <c r="R149" s="4">
        <v>2035</v>
      </c>
    </row>
    <row r="150" spans="1:18" x14ac:dyDescent="0.25">
      <c r="A150" s="106" t="s">
        <v>39</v>
      </c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</row>
    <row r="151" spans="1:18" x14ac:dyDescent="0.25">
      <c r="A151" s="17" t="s">
        <v>5</v>
      </c>
      <c r="B151" s="18" t="s">
        <v>6</v>
      </c>
      <c r="C151" s="19">
        <f t="shared" ref="C151:R151" si="96">C152+C154</f>
        <v>1488</v>
      </c>
      <c r="D151" s="19">
        <f t="shared" si="96"/>
        <v>2785</v>
      </c>
      <c r="E151" s="19">
        <f t="shared" si="96"/>
        <v>2781.2122647237406</v>
      </c>
      <c r="F151" s="19">
        <f t="shared" si="96"/>
        <v>2777.4396803885857</v>
      </c>
      <c r="G151" s="19">
        <f t="shared" si="96"/>
        <v>2779.2252498155585</v>
      </c>
      <c r="H151" s="19">
        <f t="shared" si="96"/>
        <v>2780.9623219949358</v>
      </c>
      <c r="I151" s="19">
        <f t="shared" si="96"/>
        <v>2782.6508917582923</v>
      </c>
      <c r="J151" s="19">
        <f t="shared" si="96"/>
        <v>2352.2427491967583</v>
      </c>
      <c r="K151" s="19">
        <f t="shared" si="96"/>
        <v>2059.3351237234097</v>
      </c>
      <c r="L151" s="19">
        <f t="shared" si="96"/>
        <v>2060.4219706530421</v>
      </c>
      <c r="M151" s="19">
        <f t="shared" si="96"/>
        <v>2061.4774271502574</v>
      </c>
      <c r="N151" s="19">
        <f t="shared" si="96"/>
        <v>2062.5373681773717</v>
      </c>
      <c r="O151" s="19">
        <f t="shared" si="96"/>
        <v>2063.5748859318073</v>
      </c>
      <c r="P151" s="19">
        <f t="shared" si="96"/>
        <v>2064.6303424585226</v>
      </c>
      <c r="Q151" s="19">
        <f t="shared" si="96"/>
        <v>2065.7261579734572</v>
      </c>
      <c r="R151" s="19">
        <f t="shared" si="96"/>
        <v>2066.8623279557178</v>
      </c>
    </row>
    <row r="152" spans="1:18" x14ac:dyDescent="0.25">
      <c r="A152" s="3" t="s">
        <v>7</v>
      </c>
      <c r="B152" s="4" t="s">
        <v>6</v>
      </c>
      <c r="C152" s="7">
        <f t="shared" ref="C152:R152" si="97">C154/(1-C153)-C154</f>
        <v>0</v>
      </c>
      <c r="D152" s="7">
        <f t="shared" si="97"/>
        <v>1138</v>
      </c>
      <c r="E152" s="7">
        <f t="shared" si="97"/>
        <v>1136.4522647237404</v>
      </c>
      <c r="F152" s="7">
        <f t="shared" si="97"/>
        <v>1134.9107203885856</v>
      </c>
      <c r="G152" s="7">
        <f t="shared" si="97"/>
        <v>1135.6403354722102</v>
      </c>
      <c r="H152" s="7">
        <f t="shared" si="97"/>
        <v>1136.3501337271946</v>
      </c>
      <c r="I152" s="7">
        <f t="shared" si="97"/>
        <v>1137.040113041629</v>
      </c>
      <c r="J152" s="7">
        <f t="shared" si="97"/>
        <v>705.67282475902766</v>
      </c>
      <c r="K152" s="7">
        <f t="shared" si="97"/>
        <v>411.86702474468166</v>
      </c>
      <c r="L152" s="7">
        <f t="shared" si="97"/>
        <v>412.08439413060842</v>
      </c>
      <c r="M152" s="7">
        <f t="shared" si="97"/>
        <v>412.29548543005149</v>
      </c>
      <c r="N152" s="7">
        <f t="shared" si="97"/>
        <v>412.50747363547407</v>
      </c>
      <c r="O152" s="7">
        <f t="shared" si="97"/>
        <v>412.71497718636147</v>
      </c>
      <c r="P152" s="7">
        <f t="shared" si="97"/>
        <v>412.92606849170443</v>
      </c>
      <c r="Q152" s="7">
        <f t="shared" si="97"/>
        <v>413.14523159469127</v>
      </c>
      <c r="R152" s="7">
        <f t="shared" si="97"/>
        <v>413.37246559114351</v>
      </c>
    </row>
    <row r="153" spans="1:18" x14ac:dyDescent="0.25">
      <c r="A153" s="3" t="s">
        <v>7</v>
      </c>
      <c r="B153" s="4" t="s">
        <v>8</v>
      </c>
      <c r="C153" s="8">
        <v>0</v>
      </c>
      <c r="D153" s="8">
        <v>0.40861759425493716</v>
      </c>
      <c r="E153" s="102">
        <f>D153</f>
        <v>0.40861759425493716</v>
      </c>
      <c r="F153" s="102">
        <f t="shared" ref="F153:R153" si="98">E153</f>
        <v>0.40861759425493716</v>
      </c>
      <c r="G153" s="102">
        <f t="shared" si="98"/>
        <v>0.40861759425493716</v>
      </c>
      <c r="H153" s="102">
        <f t="shared" si="98"/>
        <v>0.40861759425493716</v>
      </c>
      <c r="I153" s="102">
        <f t="shared" si="98"/>
        <v>0.40861759425493716</v>
      </c>
      <c r="J153" s="102">
        <v>0.3</v>
      </c>
      <c r="K153" s="102">
        <v>0.2</v>
      </c>
      <c r="L153" s="102">
        <f t="shared" si="98"/>
        <v>0.2</v>
      </c>
      <c r="M153" s="102">
        <f t="shared" si="98"/>
        <v>0.2</v>
      </c>
      <c r="N153" s="102">
        <f t="shared" si="98"/>
        <v>0.2</v>
      </c>
      <c r="O153" s="102">
        <f t="shared" si="98"/>
        <v>0.2</v>
      </c>
      <c r="P153" s="102">
        <f t="shared" si="98"/>
        <v>0.2</v>
      </c>
      <c r="Q153" s="102">
        <f t="shared" si="98"/>
        <v>0.2</v>
      </c>
      <c r="R153" s="102">
        <f t="shared" si="98"/>
        <v>0.2</v>
      </c>
    </row>
    <row r="154" spans="1:18" x14ac:dyDescent="0.25">
      <c r="A154" s="3" t="s">
        <v>9</v>
      </c>
      <c r="B154" s="4" t="s">
        <v>6</v>
      </c>
      <c r="C154" s="7">
        <f t="shared" ref="C154:R154" si="99">C155+C156</f>
        <v>1488</v>
      </c>
      <c r="D154" s="7">
        <f t="shared" si="99"/>
        <v>1647</v>
      </c>
      <c r="E154" s="9">
        <f t="shared" si="99"/>
        <v>1644.7600000000002</v>
      </c>
      <c r="F154" s="9">
        <f t="shared" si="99"/>
        <v>1642.5289600000001</v>
      </c>
      <c r="G154" s="9">
        <f t="shared" si="99"/>
        <v>1643.5849143433484</v>
      </c>
      <c r="H154" s="9">
        <f t="shared" si="99"/>
        <v>1644.6121882677412</v>
      </c>
      <c r="I154" s="9">
        <f t="shared" si="99"/>
        <v>1645.6107787166634</v>
      </c>
      <c r="J154" s="9">
        <f t="shared" si="99"/>
        <v>1646.5699244377306</v>
      </c>
      <c r="K154" s="9">
        <f t="shared" si="99"/>
        <v>1647.468098978728</v>
      </c>
      <c r="L154" s="9">
        <f t="shared" si="99"/>
        <v>1648.3375765224337</v>
      </c>
      <c r="M154" s="9">
        <f t="shared" si="99"/>
        <v>1649.1819417202059</v>
      </c>
      <c r="N154" s="9">
        <f t="shared" si="99"/>
        <v>1650.0298945418976</v>
      </c>
      <c r="O154" s="9">
        <f t="shared" si="99"/>
        <v>1650.8599087454459</v>
      </c>
      <c r="P154" s="9">
        <f t="shared" si="99"/>
        <v>1651.7042739668182</v>
      </c>
      <c r="Q154" s="9">
        <f t="shared" si="99"/>
        <v>1652.580926378766</v>
      </c>
      <c r="R154" s="9">
        <f t="shared" si="99"/>
        <v>1653.4898623645743</v>
      </c>
    </row>
    <row r="155" spans="1:18" x14ac:dyDescent="0.25">
      <c r="A155" s="3" t="s">
        <v>10</v>
      </c>
      <c r="B155" s="4" t="s">
        <v>6</v>
      </c>
      <c r="C155" s="7">
        <f>'[15]Müügikogused Konkurentsiamet'!E127*1000-C156</f>
        <v>692</v>
      </c>
      <c r="D155" s="7">
        <f>'[15]Müügikogused Konkurentsiamet'!J127*1000-D156</f>
        <v>560</v>
      </c>
      <c r="E155" s="7">
        <f t="shared" ref="E155:R155" si="100">(E157*E159*365)/1000</f>
        <v>557.7600000000001</v>
      </c>
      <c r="F155" s="7">
        <f t="shared" si="100"/>
        <v>555.52895999999998</v>
      </c>
      <c r="G155" s="7">
        <f t="shared" si="100"/>
        <v>556.58491434334826</v>
      </c>
      <c r="H155" s="7">
        <f t="shared" si="100"/>
        <v>557.61218826774132</v>
      </c>
      <c r="I155" s="7">
        <f t="shared" si="100"/>
        <v>558.6107787166635</v>
      </c>
      <c r="J155" s="7">
        <f t="shared" si="100"/>
        <v>559.56992443773049</v>
      </c>
      <c r="K155" s="7">
        <f t="shared" si="100"/>
        <v>560.46809897872799</v>
      </c>
      <c r="L155" s="7">
        <f t="shared" si="100"/>
        <v>561.33757652243366</v>
      </c>
      <c r="M155" s="7">
        <f t="shared" si="100"/>
        <v>562.18194172020605</v>
      </c>
      <c r="N155" s="7">
        <f t="shared" si="100"/>
        <v>563.02989454189765</v>
      </c>
      <c r="O155" s="7">
        <f t="shared" si="100"/>
        <v>563.85990874544575</v>
      </c>
      <c r="P155" s="7">
        <f t="shared" si="100"/>
        <v>564.70427396681816</v>
      </c>
      <c r="Q155" s="7">
        <f t="shared" si="100"/>
        <v>565.58092637876609</v>
      </c>
      <c r="R155" s="7">
        <f t="shared" si="100"/>
        <v>566.48986236457426</v>
      </c>
    </row>
    <row r="156" spans="1:18" x14ac:dyDescent="0.25">
      <c r="A156" s="3" t="s">
        <v>11</v>
      </c>
      <c r="B156" s="4" t="s">
        <v>6</v>
      </c>
      <c r="C156" s="4">
        <v>796</v>
      </c>
      <c r="D156" s="4">
        <v>1087</v>
      </c>
      <c r="E156" s="4">
        <f>D156</f>
        <v>1087</v>
      </c>
      <c r="F156" s="4">
        <f t="shared" ref="F156:R157" si="101">E156</f>
        <v>1087</v>
      </c>
      <c r="G156" s="4">
        <f t="shared" si="101"/>
        <v>1087</v>
      </c>
      <c r="H156" s="4">
        <f t="shared" si="101"/>
        <v>1087</v>
      </c>
      <c r="I156" s="4">
        <f t="shared" si="101"/>
        <v>1087</v>
      </c>
      <c r="J156" s="4">
        <f t="shared" si="101"/>
        <v>1087</v>
      </c>
      <c r="K156" s="4">
        <f t="shared" si="101"/>
        <v>1087</v>
      </c>
      <c r="L156" s="4">
        <f t="shared" si="101"/>
        <v>1087</v>
      </c>
      <c r="M156" s="4">
        <f t="shared" si="101"/>
        <v>1087</v>
      </c>
      <c r="N156" s="4">
        <f t="shared" si="101"/>
        <v>1087</v>
      </c>
      <c r="O156" s="4">
        <f t="shared" si="101"/>
        <v>1087</v>
      </c>
      <c r="P156" s="4">
        <f t="shared" si="101"/>
        <v>1087</v>
      </c>
      <c r="Q156" s="4">
        <f t="shared" si="101"/>
        <v>1087</v>
      </c>
      <c r="R156" s="4">
        <f t="shared" si="101"/>
        <v>1087</v>
      </c>
    </row>
    <row r="157" spans="1:18" x14ac:dyDescent="0.25">
      <c r="A157" s="10" t="s">
        <v>12</v>
      </c>
      <c r="B157" s="11" t="s">
        <v>13</v>
      </c>
      <c r="C157" s="12">
        <f>((C155/C159)/365)*1000</f>
        <v>69.446535199959854</v>
      </c>
      <c r="D157" s="12">
        <f>((D155/D159)/365)*1000</f>
        <v>56.425209090665447</v>
      </c>
      <c r="E157" s="12">
        <f t="shared" ref="E157:M157" si="102">D157</f>
        <v>56.425209090665447</v>
      </c>
      <c r="F157" s="12">
        <f t="shared" si="102"/>
        <v>56.425209090665447</v>
      </c>
      <c r="G157" s="12">
        <f t="shared" si="102"/>
        <v>56.425209090665447</v>
      </c>
      <c r="H157" s="12">
        <f t="shared" si="102"/>
        <v>56.425209090665447</v>
      </c>
      <c r="I157" s="12">
        <f t="shared" si="102"/>
        <v>56.425209090665447</v>
      </c>
      <c r="J157" s="12">
        <f t="shared" si="102"/>
        <v>56.425209090665447</v>
      </c>
      <c r="K157" s="12">
        <f t="shared" si="102"/>
        <v>56.425209090665447</v>
      </c>
      <c r="L157" s="12">
        <f t="shared" si="102"/>
        <v>56.425209090665447</v>
      </c>
      <c r="M157" s="12">
        <f t="shared" si="102"/>
        <v>56.425209090665447</v>
      </c>
      <c r="N157" s="12">
        <f t="shared" si="101"/>
        <v>56.425209090665447</v>
      </c>
      <c r="O157" s="12">
        <f t="shared" si="101"/>
        <v>56.425209090665447</v>
      </c>
      <c r="P157" s="12">
        <f t="shared" si="101"/>
        <v>56.425209090665447</v>
      </c>
      <c r="Q157" s="12">
        <f t="shared" si="101"/>
        <v>56.425209090665447</v>
      </c>
      <c r="R157" s="12">
        <f t="shared" si="101"/>
        <v>56.425209090665447</v>
      </c>
    </row>
    <row r="158" spans="1:18" x14ac:dyDescent="0.25">
      <c r="A158" s="3" t="s">
        <v>14</v>
      </c>
      <c r="B158" s="4" t="s">
        <v>15</v>
      </c>
      <c r="C158" s="7">
        <f>'[15]Elanike arv'!D4372</f>
        <v>78</v>
      </c>
      <c r="D158" s="7">
        <v>83</v>
      </c>
      <c r="E158" s="9">
        <v>76</v>
      </c>
      <c r="F158" s="7">
        <f t="shared" ref="F158:R159" si="103">E158+(E158*F$3)</f>
        <v>75.695999999999998</v>
      </c>
      <c r="G158" s="7">
        <f t="shared" si="103"/>
        <v>75.839883623950186</v>
      </c>
      <c r="H158" s="7">
        <f t="shared" si="103"/>
        <v>75.979859273430037</v>
      </c>
      <c r="I158" s="7">
        <f t="shared" si="103"/>
        <v>76.115926531960739</v>
      </c>
      <c r="J158" s="7">
        <f t="shared" si="103"/>
        <v>76.246619078577723</v>
      </c>
      <c r="K158" s="7">
        <f t="shared" si="103"/>
        <v>76.369003733475537</v>
      </c>
      <c r="L158" s="7">
        <f t="shared" si="103"/>
        <v>76.487478154950082</v>
      </c>
      <c r="M158" s="7">
        <f t="shared" si="103"/>
        <v>76.602530785168625</v>
      </c>
      <c r="N158" s="7">
        <f t="shared" si="103"/>
        <v>76.718072262593608</v>
      </c>
      <c r="O158" s="7">
        <f t="shared" si="103"/>
        <v>76.831169436054694</v>
      </c>
      <c r="P158" s="7">
        <f t="shared" si="103"/>
        <v>76.946222069488954</v>
      </c>
      <c r="Q158" s="7">
        <f t="shared" si="103"/>
        <v>77.06567413365282</v>
      </c>
      <c r="R158" s="7">
        <f t="shared" si="103"/>
        <v>77.189525135735138</v>
      </c>
    </row>
    <row r="159" spans="1:18" x14ac:dyDescent="0.25">
      <c r="A159" s="3" t="s">
        <v>23</v>
      </c>
      <c r="B159" s="4" t="s">
        <v>15</v>
      </c>
      <c r="C159" s="7">
        <f>C158*C160</f>
        <v>27.299999999999997</v>
      </c>
      <c r="D159" s="7">
        <f>C159+(C159*D$3)</f>
        <v>27.190799999999996</v>
      </c>
      <c r="E159" s="7">
        <f>D159+(D159*E$3)</f>
        <v>27.082036799999997</v>
      </c>
      <c r="F159" s="7">
        <f t="shared" si="103"/>
        <v>26.973708652799996</v>
      </c>
      <c r="G159" s="7">
        <f t="shared" si="103"/>
        <v>27.024980515941266</v>
      </c>
      <c r="H159" s="7">
        <f t="shared" si="103"/>
        <v>27.074859801340178</v>
      </c>
      <c r="I159" s="7">
        <f t="shared" si="103"/>
        <v>27.123346360587593</v>
      </c>
      <c r="J159" s="7">
        <f t="shared" si="103"/>
        <v>27.169917681073997</v>
      </c>
      <c r="K159" s="7">
        <f t="shared" si="103"/>
        <v>27.213528545912126</v>
      </c>
      <c r="L159" s="7">
        <f t="shared" si="103"/>
        <v>27.255746028046765</v>
      </c>
      <c r="M159" s="7">
        <f t="shared" si="103"/>
        <v>27.2967441802246</v>
      </c>
      <c r="N159" s="7">
        <f t="shared" si="103"/>
        <v>27.337916529481834</v>
      </c>
      <c r="O159" s="7">
        <f t="shared" si="103"/>
        <v>27.378217869135113</v>
      </c>
      <c r="P159" s="7">
        <f t="shared" si="103"/>
        <v>27.419216022458848</v>
      </c>
      <c r="Q159" s="7">
        <f t="shared" si="103"/>
        <v>27.461781880320977</v>
      </c>
      <c r="R159" s="7">
        <f t="shared" si="103"/>
        <v>27.505915267111899</v>
      </c>
    </row>
    <row r="160" spans="1:18" x14ac:dyDescent="0.25">
      <c r="A160" s="10" t="s">
        <v>24</v>
      </c>
      <c r="B160" s="11" t="s">
        <v>8</v>
      </c>
      <c r="C160" s="16">
        <v>0.35</v>
      </c>
      <c r="D160" s="16">
        <f t="shared" ref="D160:R160" si="104">D159/D158</f>
        <v>0.32759999999999995</v>
      </c>
      <c r="E160" s="16">
        <f t="shared" si="104"/>
        <v>0.35634258947368419</v>
      </c>
      <c r="F160" s="16">
        <f t="shared" si="104"/>
        <v>0.35634258947368413</v>
      </c>
      <c r="G160" s="16">
        <f t="shared" si="104"/>
        <v>0.35634258947368419</v>
      </c>
      <c r="H160" s="16">
        <f t="shared" si="104"/>
        <v>0.35634258947368419</v>
      </c>
      <c r="I160" s="16">
        <f t="shared" si="104"/>
        <v>0.35634258947368419</v>
      </c>
      <c r="J160" s="16">
        <f t="shared" si="104"/>
        <v>0.35634258947368419</v>
      </c>
      <c r="K160" s="16">
        <f t="shared" si="104"/>
        <v>0.35634258947368413</v>
      </c>
      <c r="L160" s="16">
        <f t="shared" si="104"/>
        <v>0.35634258947368419</v>
      </c>
      <c r="M160" s="16">
        <f t="shared" si="104"/>
        <v>0.35634258947368419</v>
      </c>
      <c r="N160" s="16">
        <f t="shared" si="104"/>
        <v>0.35634258947368419</v>
      </c>
      <c r="O160" s="16">
        <f t="shared" si="104"/>
        <v>0.35634258947368425</v>
      </c>
      <c r="P160" s="16">
        <f t="shared" si="104"/>
        <v>0.3563425894736843</v>
      </c>
      <c r="Q160" s="16">
        <f t="shared" si="104"/>
        <v>0.3563425894736843</v>
      </c>
      <c r="R160" s="16">
        <f t="shared" si="104"/>
        <v>0.35634258947368425</v>
      </c>
    </row>
    <row r="161" spans="1:18" x14ac:dyDescent="0.25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8" x14ac:dyDescent="0.25">
      <c r="A162" s="3" t="s">
        <v>2</v>
      </c>
      <c r="B162" s="4" t="s">
        <v>3</v>
      </c>
      <c r="C162" s="4">
        <v>2020</v>
      </c>
      <c r="D162" s="4">
        <v>2021</v>
      </c>
      <c r="E162" s="4">
        <v>2022</v>
      </c>
      <c r="F162" s="4">
        <v>2023</v>
      </c>
      <c r="G162" s="4">
        <v>2024</v>
      </c>
      <c r="H162" s="4">
        <v>2025</v>
      </c>
      <c r="I162" s="4">
        <v>2026</v>
      </c>
      <c r="J162" s="4">
        <v>2027</v>
      </c>
      <c r="K162" s="4">
        <v>2028</v>
      </c>
      <c r="L162" s="4">
        <v>2029</v>
      </c>
      <c r="M162" s="4">
        <v>2030</v>
      </c>
      <c r="N162" s="4">
        <v>2031</v>
      </c>
      <c r="O162" s="4">
        <v>2032</v>
      </c>
      <c r="P162" s="4">
        <v>2033</v>
      </c>
      <c r="Q162" s="4">
        <v>2034</v>
      </c>
      <c r="R162" s="4">
        <v>2035</v>
      </c>
    </row>
    <row r="163" spans="1:18" x14ac:dyDescent="0.25">
      <c r="A163" s="106" t="s">
        <v>40</v>
      </c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</row>
    <row r="164" spans="1:18" x14ac:dyDescent="0.25">
      <c r="A164" s="17" t="s">
        <v>5</v>
      </c>
      <c r="B164" s="18" t="s">
        <v>6</v>
      </c>
      <c r="C164" s="19">
        <f t="shared" ref="C164:R164" si="105">C165+C167</f>
        <v>28267.079000000002</v>
      </c>
      <c r="D164" s="19">
        <f t="shared" si="105"/>
        <v>47093.000000000007</v>
      </c>
      <c r="E164" s="19">
        <f t="shared" si="105"/>
        <v>46987.429234379881</v>
      </c>
      <c r="F164" s="19">
        <f t="shared" si="105"/>
        <v>46882.280751822247</v>
      </c>
      <c r="G164" s="19">
        <f t="shared" si="105"/>
        <v>46932.047675254005</v>
      </c>
      <c r="H164" s="19">
        <f t="shared" si="105"/>
        <v>46980.462896102123</v>
      </c>
      <c r="I164" s="19">
        <f t="shared" si="105"/>
        <v>47027.526270313574</v>
      </c>
      <c r="J164" s="19">
        <f t="shared" si="105"/>
        <v>42933.328750574699</v>
      </c>
      <c r="K164" s="19">
        <f t="shared" si="105"/>
        <v>43451.622935665866</v>
      </c>
      <c r="L164" s="19">
        <f t="shared" si="105"/>
        <v>43489.741919411594</v>
      </c>
      <c r="M164" s="19">
        <f t="shared" si="105"/>
        <v>43526.75994648123</v>
      </c>
      <c r="N164" s="19">
        <f t="shared" si="105"/>
        <v>43563.935259473714</v>
      </c>
      <c r="O164" s="19">
        <f t="shared" si="105"/>
        <v>43600.324120994992</v>
      </c>
      <c r="P164" s="19">
        <f t="shared" si="105"/>
        <v>43637.342149099277</v>
      </c>
      <c r="Q164" s="19">
        <f t="shared" si="105"/>
        <v>43675.775688048729</v>
      </c>
      <c r="R164" s="19">
        <f t="shared" si="105"/>
        <v>43715.624579282034</v>
      </c>
    </row>
    <row r="165" spans="1:18" x14ac:dyDescent="0.25">
      <c r="A165" s="3" t="s">
        <v>7</v>
      </c>
      <c r="B165" s="4" t="s">
        <v>6</v>
      </c>
      <c r="C165" s="7">
        <f t="shared" ref="C165:R165" si="106">C167/(1-C166)-C167</f>
        <v>0</v>
      </c>
      <c r="D165" s="7">
        <f t="shared" si="106"/>
        <v>17026.729000000007</v>
      </c>
      <c r="E165" s="9">
        <f t="shared" si="106"/>
        <v>16988.559318379885</v>
      </c>
      <c r="F165" s="9">
        <f t="shared" si="106"/>
        <v>16950.542315486247</v>
      </c>
      <c r="G165" s="9">
        <f t="shared" si="106"/>
        <v>16968.53581597329</v>
      </c>
      <c r="H165" s="9">
        <f t="shared" si="106"/>
        <v>16986.040601076296</v>
      </c>
      <c r="I165" s="9">
        <f t="shared" si="106"/>
        <v>17003.056618712126</v>
      </c>
      <c r="J165" s="9">
        <f t="shared" si="106"/>
        <v>12879.998625172411</v>
      </c>
      <c r="K165" s="9">
        <f t="shared" si="106"/>
        <v>13035.486880699762</v>
      </c>
      <c r="L165" s="9">
        <f t="shared" si="106"/>
        <v>13046.922575823479</v>
      </c>
      <c r="M165" s="9">
        <f t="shared" si="106"/>
        <v>13058.027983944372</v>
      </c>
      <c r="N165" s="9">
        <f t="shared" si="106"/>
        <v>13069.180577842115</v>
      </c>
      <c r="O165" s="9">
        <f t="shared" si="106"/>
        <v>13080.097236298498</v>
      </c>
      <c r="P165" s="9">
        <f t="shared" si="106"/>
        <v>13091.202644729783</v>
      </c>
      <c r="Q165" s="9">
        <f t="shared" si="106"/>
        <v>13102.732706414619</v>
      </c>
      <c r="R165" s="9">
        <f t="shared" si="106"/>
        <v>13114.687373784611</v>
      </c>
    </row>
    <row r="166" spans="1:18" x14ac:dyDescent="0.25">
      <c r="A166" s="3" t="s">
        <v>7</v>
      </c>
      <c r="B166" s="4" t="s">
        <v>8</v>
      </c>
      <c r="C166" s="8">
        <v>0</v>
      </c>
      <c r="D166" s="8">
        <v>0.36155541163230204</v>
      </c>
      <c r="E166" s="102">
        <f>D166</f>
        <v>0.36155541163230204</v>
      </c>
      <c r="F166" s="102">
        <f t="shared" ref="F166:R166" si="107">E166</f>
        <v>0.36155541163230204</v>
      </c>
      <c r="G166" s="102">
        <f t="shared" si="107"/>
        <v>0.36155541163230204</v>
      </c>
      <c r="H166" s="102">
        <f t="shared" si="107"/>
        <v>0.36155541163230204</v>
      </c>
      <c r="I166" s="102">
        <f t="shared" si="107"/>
        <v>0.36155541163230204</v>
      </c>
      <c r="J166" s="102">
        <v>0.3</v>
      </c>
      <c r="K166" s="102">
        <f t="shared" si="107"/>
        <v>0.3</v>
      </c>
      <c r="L166" s="102">
        <f t="shared" si="107"/>
        <v>0.3</v>
      </c>
      <c r="M166" s="102">
        <f t="shared" si="107"/>
        <v>0.3</v>
      </c>
      <c r="N166" s="102">
        <f t="shared" si="107"/>
        <v>0.3</v>
      </c>
      <c r="O166" s="102">
        <f t="shared" si="107"/>
        <v>0.3</v>
      </c>
      <c r="P166" s="102">
        <f t="shared" si="107"/>
        <v>0.3</v>
      </c>
      <c r="Q166" s="102">
        <f t="shared" si="107"/>
        <v>0.3</v>
      </c>
      <c r="R166" s="102">
        <f t="shared" si="107"/>
        <v>0.3</v>
      </c>
    </row>
    <row r="167" spans="1:18" x14ac:dyDescent="0.25">
      <c r="A167" s="3" t="s">
        <v>9</v>
      </c>
      <c r="B167" s="4" t="s">
        <v>6</v>
      </c>
      <c r="C167" s="7">
        <f t="shared" ref="C167:R167" si="108">C168+C169</f>
        <v>28267.079000000002</v>
      </c>
      <c r="D167" s="7">
        <f t="shared" si="108"/>
        <v>30066.271000000001</v>
      </c>
      <c r="E167" s="9">
        <f t="shared" si="108"/>
        <v>29998.869915999996</v>
      </c>
      <c r="F167" s="9">
        <f t="shared" si="108"/>
        <v>29931.738436336</v>
      </c>
      <c r="G167" s="9">
        <f t="shared" si="108"/>
        <v>29963.511859280716</v>
      </c>
      <c r="H167" s="9">
        <f t="shared" si="108"/>
        <v>29994.422295025826</v>
      </c>
      <c r="I167" s="9">
        <f t="shared" si="108"/>
        <v>30024.469651601448</v>
      </c>
      <c r="J167" s="9">
        <f t="shared" si="108"/>
        <v>30053.330125402288</v>
      </c>
      <c r="K167" s="9">
        <f t="shared" si="108"/>
        <v>30416.136054966104</v>
      </c>
      <c r="L167" s="9">
        <f t="shared" si="108"/>
        <v>30442.819343588115</v>
      </c>
      <c r="M167" s="9">
        <f t="shared" si="108"/>
        <v>30468.731962536858</v>
      </c>
      <c r="N167" s="9">
        <f t="shared" si="108"/>
        <v>30494.754681631599</v>
      </c>
      <c r="O167" s="9">
        <f t="shared" si="108"/>
        <v>30520.226884696494</v>
      </c>
      <c r="P167" s="9">
        <f t="shared" si="108"/>
        <v>30546.139504369494</v>
      </c>
      <c r="Q167" s="9">
        <f t="shared" si="108"/>
        <v>30573.042981634109</v>
      </c>
      <c r="R167" s="9">
        <f t="shared" si="108"/>
        <v>30600.937205497423</v>
      </c>
    </row>
    <row r="168" spans="1:18" x14ac:dyDescent="0.25">
      <c r="A168" s="3" t="s">
        <v>10</v>
      </c>
      <c r="B168" s="4" t="s">
        <v>6</v>
      </c>
      <c r="C168" s="7">
        <f>'[15]Müügikogused Konkurentsiamet'!E134*1000-C169</f>
        <v>16667.079000000002</v>
      </c>
      <c r="D168" s="7">
        <f>'[15]Müügikogused Konkurentsiamet'!J134*1000-D169</f>
        <v>16850.271000000001</v>
      </c>
      <c r="E168" s="9">
        <f>(E170*E172*365)/1000</f>
        <v>16782.869915999996</v>
      </c>
      <c r="F168" s="9">
        <f t="shared" ref="F168:R168" si="109">(F170*F172*365)/1000</f>
        <v>16715.738436336</v>
      </c>
      <c r="G168" s="9">
        <f t="shared" si="109"/>
        <v>16747.511859280716</v>
      </c>
      <c r="H168" s="9">
        <f t="shared" si="109"/>
        <v>16778.422295025826</v>
      </c>
      <c r="I168" s="9">
        <f t="shared" si="109"/>
        <v>16808.469651601448</v>
      </c>
      <c r="J168" s="9">
        <f t="shared" si="109"/>
        <v>16837.330125402288</v>
      </c>
      <c r="K168" s="9">
        <f t="shared" si="109"/>
        <v>17200.136054966104</v>
      </c>
      <c r="L168" s="9">
        <f t="shared" si="109"/>
        <v>17226.819343588115</v>
      </c>
      <c r="M168" s="9">
        <f t="shared" si="109"/>
        <v>17252.731962536858</v>
      </c>
      <c r="N168" s="9">
        <f t="shared" si="109"/>
        <v>17278.754681631599</v>
      </c>
      <c r="O168" s="9">
        <f t="shared" si="109"/>
        <v>17304.226884696494</v>
      </c>
      <c r="P168" s="9">
        <f t="shared" si="109"/>
        <v>17330.139504369494</v>
      </c>
      <c r="Q168" s="9">
        <f t="shared" si="109"/>
        <v>17357.042981634109</v>
      </c>
      <c r="R168" s="9">
        <f t="shared" si="109"/>
        <v>17384.937205497423</v>
      </c>
    </row>
    <row r="169" spans="1:18" x14ac:dyDescent="0.25">
      <c r="A169" s="3" t="s">
        <v>11</v>
      </c>
      <c r="B169" s="4" t="s">
        <v>6</v>
      </c>
      <c r="C169" s="4">
        <v>11600</v>
      </c>
      <c r="D169" s="4">
        <v>13216</v>
      </c>
      <c r="E169" s="4">
        <f>D169</f>
        <v>13216</v>
      </c>
      <c r="F169" s="4">
        <f t="shared" ref="F169:R170" si="110">E169</f>
        <v>13216</v>
      </c>
      <c r="G169" s="4">
        <f t="shared" si="110"/>
        <v>13216</v>
      </c>
      <c r="H169" s="4">
        <f t="shared" si="110"/>
        <v>13216</v>
      </c>
      <c r="I169" s="4">
        <f t="shared" si="110"/>
        <v>13216</v>
      </c>
      <c r="J169" s="4">
        <f t="shared" si="110"/>
        <v>13216</v>
      </c>
      <c r="K169" s="4">
        <f t="shared" si="110"/>
        <v>13216</v>
      </c>
      <c r="L169" s="4">
        <f t="shared" si="110"/>
        <v>13216</v>
      </c>
      <c r="M169" s="4">
        <f t="shared" si="110"/>
        <v>13216</v>
      </c>
      <c r="N169" s="4">
        <f t="shared" si="110"/>
        <v>13216</v>
      </c>
      <c r="O169" s="4">
        <f t="shared" si="110"/>
        <v>13216</v>
      </c>
      <c r="P169" s="4">
        <f t="shared" si="110"/>
        <v>13216</v>
      </c>
      <c r="Q169" s="4">
        <f t="shared" si="110"/>
        <v>13216</v>
      </c>
      <c r="R169" s="4">
        <f t="shared" si="110"/>
        <v>13216</v>
      </c>
    </row>
    <row r="170" spans="1:18" x14ac:dyDescent="0.25">
      <c r="A170" s="10" t="s">
        <v>12</v>
      </c>
      <c r="B170" s="11" t="s">
        <v>13</v>
      </c>
      <c r="C170" s="12">
        <f>((C168/C172)/365)*1000</f>
        <v>72.504334926939194</v>
      </c>
      <c r="D170" s="12">
        <f>((D168/D172)/365)*1000</f>
        <v>73.595630581068733</v>
      </c>
      <c r="E170" s="12">
        <f t="shared" ref="E170:M170" si="111">D170</f>
        <v>73.595630581068733</v>
      </c>
      <c r="F170" s="12">
        <f t="shared" si="111"/>
        <v>73.595630581068733</v>
      </c>
      <c r="G170" s="12">
        <f t="shared" si="111"/>
        <v>73.595630581068733</v>
      </c>
      <c r="H170" s="12">
        <f t="shared" si="111"/>
        <v>73.595630581068733</v>
      </c>
      <c r="I170" s="12">
        <f t="shared" si="111"/>
        <v>73.595630581068733</v>
      </c>
      <c r="J170" s="12">
        <f t="shared" si="111"/>
        <v>73.595630581068733</v>
      </c>
      <c r="K170" s="12">
        <f t="shared" si="111"/>
        <v>73.595630581068733</v>
      </c>
      <c r="L170" s="12">
        <f t="shared" si="111"/>
        <v>73.595630581068733</v>
      </c>
      <c r="M170" s="12">
        <f t="shared" si="111"/>
        <v>73.595630581068733</v>
      </c>
      <c r="N170" s="12">
        <f t="shared" si="110"/>
        <v>73.595630581068733</v>
      </c>
      <c r="O170" s="12">
        <f t="shared" si="110"/>
        <v>73.595630581068733</v>
      </c>
      <c r="P170" s="12">
        <f t="shared" si="110"/>
        <v>73.595630581068733</v>
      </c>
      <c r="Q170" s="12">
        <f t="shared" si="110"/>
        <v>73.595630581068733</v>
      </c>
      <c r="R170" s="12">
        <f t="shared" si="110"/>
        <v>73.595630581068733</v>
      </c>
    </row>
    <row r="171" spans="1:18" x14ac:dyDescent="0.25">
      <c r="A171" s="3" t="s">
        <v>14</v>
      </c>
      <c r="B171" s="4" t="s">
        <v>15</v>
      </c>
      <c r="C171" s="7">
        <f>'[15]Elanike arv'!D3306</f>
        <v>670</v>
      </c>
      <c r="D171" s="7">
        <v>662</v>
      </c>
      <c r="E171" s="9">
        <v>712</v>
      </c>
      <c r="F171" s="9">
        <f t="shared" ref="F171:R172" si="112">E171+(E171*F$3)</f>
        <v>709.15200000000004</v>
      </c>
      <c r="G171" s="9">
        <f t="shared" si="112"/>
        <v>710.49996237174389</v>
      </c>
      <c r="H171" s="9">
        <f t="shared" si="112"/>
        <v>711.81131319318672</v>
      </c>
      <c r="I171" s="9">
        <f t="shared" si="112"/>
        <v>713.08604856257966</v>
      </c>
      <c r="J171" s="9">
        <f t="shared" si="112"/>
        <v>714.31043136772826</v>
      </c>
      <c r="K171" s="9">
        <f t="shared" si="112"/>
        <v>715.45698234519205</v>
      </c>
      <c r="L171" s="7">
        <f t="shared" si="112"/>
        <v>716.56690060953258</v>
      </c>
      <c r="M171" s="7">
        <f t="shared" si="112"/>
        <v>717.64476209263262</v>
      </c>
      <c r="N171" s="7">
        <f t="shared" si="112"/>
        <v>718.72720330219295</v>
      </c>
      <c r="O171" s="7">
        <f t="shared" si="112"/>
        <v>719.78674524303892</v>
      </c>
      <c r="P171" s="7">
        <f t="shared" si="112"/>
        <v>720.86460675626518</v>
      </c>
      <c r="Q171" s="7">
        <f t="shared" si="112"/>
        <v>721.98368398895821</v>
      </c>
      <c r="R171" s="7">
        <f t="shared" si="112"/>
        <v>723.14397232425563</v>
      </c>
    </row>
    <row r="172" spans="1:18" x14ac:dyDescent="0.25">
      <c r="A172" s="3" t="s">
        <v>23</v>
      </c>
      <c r="B172" s="4" t="s">
        <v>15</v>
      </c>
      <c r="C172" s="7">
        <f>C171*C173</f>
        <v>629.79999999999995</v>
      </c>
      <c r="D172" s="7">
        <f>C172+(C172*D$3)</f>
        <v>627.2808</v>
      </c>
      <c r="E172" s="9">
        <f>D172+(D172*E$3)</f>
        <v>624.77167680000002</v>
      </c>
      <c r="F172" s="9">
        <f t="shared" si="112"/>
        <v>622.27259009279999</v>
      </c>
      <c r="G172" s="9">
        <f t="shared" si="112"/>
        <v>623.45541131647656</v>
      </c>
      <c r="H172" s="9">
        <f t="shared" si="112"/>
        <v>624.60610633274894</v>
      </c>
      <c r="I172" s="9">
        <f t="shared" si="112"/>
        <v>625.72467171787798</v>
      </c>
      <c r="J172" s="9">
        <f t="shared" si="112"/>
        <v>626.79905331649843</v>
      </c>
      <c r="K172" s="9">
        <f>J172+(J172*K$3)+'[16]Uued liitujad'!I34</f>
        <v>640.30513839617072</v>
      </c>
      <c r="L172" s="7">
        <f t="shared" si="112"/>
        <v>641.29847046978807</v>
      </c>
      <c r="M172" s="7">
        <f t="shared" si="112"/>
        <v>642.26311301733301</v>
      </c>
      <c r="N172" s="7">
        <f t="shared" si="112"/>
        <v>643.23185423531845</v>
      </c>
      <c r="O172" s="7">
        <f t="shared" si="112"/>
        <v>644.18010153153762</v>
      </c>
      <c r="P172" s="7">
        <f t="shared" si="112"/>
        <v>645.1447441060443</v>
      </c>
      <c r="Q172" s="7">
        <f t="shared" si="112"/>
        <v>646.14627308687375</v>
      </c>
      <c r="R172" s="7">
        <f t="shared" si="112"/>
        <v>647.18468434212048</v>
      </c>
    </row>
    <row r="173" spans="1:18" x14ac:dyDescent="0.25">
      <c r="A173" s="10" t="s">
        <v>24</v>
      </c>
      <c r="B173" s="11" t="s">
        <v>8</v>
      </c>
      <c r="C173" s="16">
        <v>0.94</v>
      </c>
      <c r="D173" s="16">
        <f t="shared" ref="D173:R173" si="113">D172/D171</f>
        <v>0.94755407854984897</v>
      </c>
      <c r="E173" s="16">
        <f t="shared" si="113"/>
        <v>0.87748831011235962</v>
      </c>
      <c r="F173" s="16">
        <f t="shared" si="113"/>
        <v>0.8774883101123595</v>
      </c>
      <c r="G173" s="16">
        <f t="shared" si="113"/>
        <v>0.8774883101123595</v>
      </c>
      <c r="H173" s="16">
        <f t="shared" si="113"/>
        <v>0.87748831011235962</v>
      </c>
      <c r="I173" s="16">
        <f t="shared" si="113"/>
        <v>0.8774883101123595</v>
      </c>
      <c r="J173" s="16">
        <f t="shared" si="113"/>
        <v>0.8774883101123595</v>
      </c>
      <c r="K173" s="16">
        <f t="shared" si="113"/>
        <v>0.89495966102297086</v>
      </c>
      <c r="L173" s="16">
        <f t="shared" si="113"/>
        <v>0.89495966102297075</v>
      </c>
      <c r="M173" s="16">
        <f t="shared" si="113"/>
        <v>0.89495966102297075</v>
      </c>
      <c r="N173" s="16">
        <f t="shared" si="113"/>
        <v>0.89495966102297086</v>
      </c>
      <c r="O173" s="16">
        <f t="shared" si="113"/>
        <v>0.89495966102297086</v>
      </c>
      <c r="P173" s="16">
        <f t="shared" si="113"/>
        <v>0.89495966102297086</v>
      </c>
      <c r="Q173" s="16">
        <f t="shared" si="113"/>
        <v>0.89495966102297086</v>
      </c>
      <c r="R173" s="16">
        <f t="shared" si="113"/>
        <v>0.89495966102297086</v>
      </c>
    </row>
    <row r="175" spans="1:18" x14ac:dyDescent="0.25">
      <c r="A175" s="3" t="s">
        <v>2</v>
      </c>
      <c r="B175" s="4" t="s">
        <v>3</v>
      </c>
      <c r="C175" s="4">
        <v>2020</v>
      </c>
      <c r="D175" s="4">
        <v>2021</v>
      </c>
      <c r="E175" s="4">
        <v>2022</v>
      </c>
      <c r="F175" s="4">
        <v>2023</v>
      </c>
      <c r="G175" s="4">
        <v>2024</v>
      </c>
      <c r="H175" s="4">
        <v>2025</v>
      </c>
      <c r="I175" s="4">
        <v>2026</v>
      </c>
      <c r="J175" s="4">
        <v>2027</v>
      </c>
      <c r="K175" s="4">
        <v>2028</v>
      </c>
      <c r="L175" s="4">
        <v>2029</v>
      </c>
      <c r="M175" s="4">
        <v>2030</v>
      </c>
      <c r="N175" s="4">
        <v>2031</v>
      </c>
      <c r="O175" s="4">
        <v>2032</v>
      </c>
      <c r="P175" s="4">
        <v>2033</v>
      </c>
      <c r="Q175" s="4">
        <v>2034</v>
      </c>
      <c r="R175" s="4">
        <v>2035</v>
      </c>
    </row>
    <row r="176" spans="1:18" x14ac:dyDescent="0.25">
      <c r="A176" s="106" t="s">
        <v>41</v>
      </c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</row>
    <row r="177" spans="1:18" x14ac:dyDescent="0.25">
      <c r="A177" s="17" t="s">
        <v>5</v>
      </c>
      <c r="B177" s="18" t="s">
        <v>6</v>
      </c>
      <c r="C177" s="19">
        <f t="shared" ref="C177:R177" si="114">C178+C180</f>
        <v>2769.3220000000001</v>
      </c>
      <c r="D177" s="19">
        <f t="shared" si="114"/>
        <v>4626</v>
      </c>
      <c r="E177" s="19">
        <f t="shared" si="114"/>
        <v>4608.2084283009299</v>
      </c>
      <c r="F177" s="19">
        <f t="shared" si="114"/>
        <v>4590.488022888655</v>
      </c>
      <c r="G177" s="19">
        <f>G178+G180</f>
        <v>4598.8751154826841</v>
      </c>
      <c r="H177" s="19">
        <f t="shared" si="114"/>
        <v>4607.034409090018</v>
      </c>
      <c r="I177" s="19">
        <f t="shared" si="114"/>
        <v>4614.9658794337711</v>
      </c>
      <c r="J177" s="19">
        <f t="shared" si="114"/>
        <v>3992.9170502123256</v>
      </c>
      <c r="K177" s="19">
        <f t="shared" si="114"/>
        <v>3713.4306891147021</v>
      </c>
      <c r="L177" s="19">
        <f t="shared" si="114"/>
        <v>3471.0385442274892</v>
      </c>
      <c r="M177" s="19">
        <f t="shared" si="114"/>
        <v>3476.0591276310829</v>
      </c>
      <c r="N177" s="19">
        <f t="shared" si="114"/>
        <v>3481.1010429952494</v>
      </c>
      <c r="O177" s="19">
        <f t="shared" si="114"/>
        <v>3486.036295592201</v>
      </c>
      <c r="P177" s="19">
        <f t="shared" si="114"/>
        <v>3491.0568791361206</v>
      </c>
      <c r="Q177" s="19">
        <f t="shared" si="114"/>
        <v>3496.2694418539563</v>
      </c>
      <c r="R177" s="19">
        <f t="shared" si="114"/>
        <v>3501.6739622407731</v>
      </c>
    </row>
    <row r="178" spans="1:18" x14ac:dyDescent="0.25">
      <c r="A178" s="3" t="s">
        <v>7</v>
      </c>
      <c r="B178" s="4" t="s">
        <v>6</v>
      </c>
      <c r="C178" s="7">
        <f t="shared" ref="C178:R178" si="115">C180/(1-C179)-C180</f>
        <v>0</v>
      </c>
      <c r="D178" s="7">
        <f t="shared" si="115"/>
        <v>2028.6860000000001</v>
      </c>
      <c r="E178" s="9">
        <f t="shared" si="115"/>
        <v>2020.8836843009299</v>
      </c>
      <c r="F178" s="9">
        <f t="shared" si="115"/>
        <v>2013.1125778646551</v>
      </c>
      <c r="G178" s="9">
        <f>G180/(1-G179)-G180</f>
        <v>2016.7906533783193</v>
      </c>
      <c r="H178" s="9">
        <f t="shared" si="115"/>
        <v>2020.3688299263281</v>
      </c>
      <c r="I178" s="9">
        <f t="shared" si="115"/>
        <v>2023.847096862296</v>
      </c>
      <c r="J178" s="9">
        <f t="shared" si="115"/>
        <v>1397.520967574314</v>
      </c>
      <c r="K178" s="9">
        <f t="shared" si="115"/>
        <v>1114.0292067344108</v>
      </c>
      <c r="L178" s="9">
        <f t="shared" si="115"/>
        <v>867.7596360568723</v>
      </c>
      <c r="M178" s="9">
        <f t="shared" si="115"/>
        <v>869.01478190777061</v>
      </c>
      <c r="N178" s="9">
        <f t="shared" si="115"/>
        <v>870.27526074881234</v>
      </c>
      <c r="O178" s="9">
        <f t="shared" si="115"/>
        <v>871.50907389805025</v>
      </c>
      <c r="P178" s="9">
        <f t="shared" si="115"/>
        <v>872.76421978403005</v>
      </c>
      <c r="Q178" s="9">
        <f t="shared" si="115"/>
        <v>874.06736046348897</v>
      </c>
      <c r="R178" s="9">
        <f t="shared" si="115"/>
        <v>875.41849056019328</v>
      </c>
    </row>
    <row r="179" spans="1:18" x14ac:dyDescent="0.25">
      <c r="A179" s="3" t="s">
        <v>7</v>
      </c>
      <c r="B179" s="4" t="s">
        <v>8</v>
      </c>
      <c r="C179" s="8">
        <v>0</v>
      </c>
      <c r="D179" s="8">
        <v>0.43853999135322097</v>
      </c>
      <c r="E179" s="102">
        <f>D179</f>
        <v>0.43853999135322097</v>
      </c>
      <c r="F179" s="102">
        <f t="shared" ref="F179:R179" si="116">E179</f>
        <v>0.43853999135322097</v>
      </c>
      <c r="G179" s="102">
        <f t="shared" si="116"/>
        <v>0.43853999135322097</v>
      </c>
      <c r="H179" s="102">
        <f t="shared" si="116"/>
        <v>0.43853999135322097</v>
      </c>
      <c r="I179" s="102">
        <f t="shared" si="116"/>
        <v>0.43853999135322097</v>
      </c>
      <c r="J179" s="102">
        <v>0.35</v>
      </c>
      <c r="K179" s="102">
        <v>0.3</v>
      </c>
      <c r="L179" s="102">
        <v>0.25</v>
      </c>
      <c r="M179" s="102">
        <f t="shared" si="116"/>
        <v>0.25</v>
      </c>
      <c r="N179" s="102">
        <f t="shared" si="116"/>
        <v>0.25</v>
      </c>
      <c r="O179" s="102">
        <f t="shared" si="116"/>
        <v>0.25</v>
      </c>
      <c r="P179" s="102">
        <f t="shared" si="116"/>
        <v>0.25</v>
      </c>
      <c r="Q179" s="102">
        <f t="shared" si="116"/>
        <v>0.25</v>
      </c>
      <c r="R179" s="102">
        <f t="shared" si="116"/>
        <v>0.25</v>
      </c>
    </row>
    <row r="180" spans="1:18" x14ac:dyDescent="0.25">
      <c r="A180" s="3" t="s">
        <v>9</v>
      </c>
      <c r="B180" s="4" t="s">
        <v>6</v>
      </c>
      <c r="C180" s="7">
        <f t="shared" ref="C180:R180" si="117">C181+C182</f>
        <v>2769.3220000000001</v>
      </c>
      <c r="D180" s="7">
        <f t="shared" si="117"/>
        <v>2597.3139999999999</v>
      </c>
      <c r="E180" s="9">
        <f t="shared" si="117"/>
        <v>2587.324744</v>
      </c>
      <c r="F180" s="9">
        <f t="shared" si="117"/>
        <v>2577.3754450239999</v>
      </c>
      <c r="G180" s="9">
        <f>G181+G182</f>
        <v>2582.0844621043648</v>
      </c>
      <c r="H180" s="9">
        <f t="shared" si="117"/>
        <v>2586.6655791636899</v>
      </c>
      <c r="I180" s="9">
        <f t="shared" si="117"/>
        <v>2591.1187825714751</v>
      </c>
      <c r="J180" s="9">
        <f t="shared" si="117"/>
        <v>2595.3960826380116</v>
      </c>
      <c r="K180" s="9">
        <f t="shared" si="117"/>
        <v>2599.4014823802913</v>
      </c>
      <c r="L180" s="9">
        <f t="shared" si="117"/>
        <v>2603.2789081706169</v>
      </c>
      <c r="M180" s="9">
        <f t="shared" si="117"/>
        <v>2607.0443457233123</v>
      </c>
      <c r="N180" s="9">
        <f t="shared" si="117"/>
        <v>2610.825782246437</v>
      </c>
      <c r="O180" s="9">
        <f t="shared" si="117"/>
        <v>2614.5272216941507</v>
      </c>
      <c r="P180" s="9">
        <f t="shared" si="117"/>
        <v>2618.2926593520906</v>
      </c>
      <c r="Q180" s="9">
        <f t="shared" si="117"/>
        <v>2622.2020813904674</v>
      </c>
      <c r="R180" s="9">
        <f t="shared" si="117"/>
        <v>2626.2554716805798</v>
      </c>
    </row>
    <row r="181" spans="1:18" x14ac:dyDescent="0.25">
      <c r="A181" s="3" t="s">
        <v>10</v>
      </c>
      <c r="B181" s="4" t="s">
        <v>6</v>
      </c>
      <c r="C181" s="7">
        <f>'[15]Müügikogused Konkurentsiamet'!E139*1000-C182</f>
        <v>2647.8320000000003</v>
      </c>
      <c r="D181" s="7">
        <f>'[15]Müügikogused Konkurentsiamet'!J139*1000-D182</f>
        <v>2497.3139999999999</v>
      </c>
      <c r="E181" s="9">
        <f t="shared" ref="E181:R181" si="118">(E183*E185*365)/1000</f>
        <v>2487.324744</v>
      </c>
      <c r="F181" s="9">
        <f t="shared" si="118"/>
        <v>2477.3754450239999</v>
      </c>
      <c r="G181" s="9">
        <f>(G183*G185*365)/1000</f>
        <v>2482.0844621043648</v>
      </c>
      <c r="H181" s="9">
        <f t="shared" si="118"/>
        <v>2486.6655791636899</v>
      </c>
      <c r="I181" s="9">
        <f t="shared" si="118"/>
        <v>2491.1187825714751</v>
      </c>
      <c r="J181" s="9">
        <f t="shared" si="118"/>
        <v>2495.3960826380116</v>
      </c>
      <c r="K181" s="9">
        <f t="shared" si="118"/>
        <v>2499.4014823802913</v>
      </c>
      <c r="L181" s="9">
        <f t="shared" si="118"/>
        <v>2503.2789081706169</v>
      </c>
      <c r="M181" s="9">
        <f t="shared" si="118"/>
        <v>2507.0443457233123</v>
      </c>
      <c r="N181" s="9">
        <f t="shared" si="118"/>
        <v>2510.825782246437</v>
      </c>
      <c r="O181" s="9">
        <f t="shared" si="118"/>
        <v>2514.5272216941507</v>
      </c>
      <c r="P181" s="9">
        <f t="shared" si="118"/>
        <v>2518.2926593520906</v>
      </c>
      <c r="Q181" s="9">
        <f t="shared" si="118"/>
        <v>2522.2020813904674</v>
      </c>
      <c r="R181" s="9">
        <f t="shared" si="118"/>
        <v>2526.2554716805798</v>
      </c>
    </row>
    <row r="182" spans="1:18" x14ac:dyDescent="0.25">
      <c r="A182" s="3" t="s">
        <v>11</v>
      </c>
      <c r="B182" s="4" t="s">
        <v>6</v>
      </c>
      <c r="C182" s="7">
        <v>121.49</v>
      </c>
      <c r="D182" s="4">
        <v>100</v>
      </c>
      <c r="E182" s="4">
        <f>D182</f>
        <v>100</v>
      </c>
      <c r="F182" s="4">
        <f>E182</f>
        <v>100</v>
      </c>
      <c r="G182" s="4">
        <f t="shared" ref="G182:R183" si="119">F182</f>
        <v>100</v>
      </c>
      <c r="H182" s="4">
        <f t="shared" si="119"/>
        <v>100</v>
      </c>
      <c r="I182" s="4">
        <f t="shared" si="119"/>
        <v>100</v>
      </c>
      <c r="J182" s="4">
        <f t="shared" si="119"/>
        <v>100</v>
      </c>
      <c r="K182" s="4">
        <f t="shared" si="119"/>
        <v>100</v>
      </c>
      <c r="L182" s="4">
        <f t="shared" si="119"/>
        <v>100</v>
      </c>
      <c r="M182" s="4">
        <f t="shared" si="119"/>
        <v>100</v>
      </c>
      <c r="N182" s="4">
        <f t="shared" si="119"/>
        <v>100</v>
      </c>
      <c r="O182" s="4">
        <f t="shared" si="119"/>
        <v>100</v>
      </c>
      <c r="P182" s="4">
        <f t="shared" si="119"/>
        <v>100</v>
      </c>
      <c r="Q182" s="4">
        <f t="shared" si="119"/>
        <v>100</v>
      </c>
      <c r="R182" s="4">
        <f t="shared" si="119"/>
        <v>100</v>
      </c>
    </row>
    <row r="183" spans="1:18" x14ac:dyDescent="0.25">
      <c r="A183" s="10" t="s">
        <v>12</v>
      </c>
      <c r="B183" s="11" t="s">
        <v>13</v>
      </c>
      <c r="C183" s="12">
        <f>((C181/C185)/365)*1000</f>
        <v>77.404334683902505</v>
      </c>
      <c r="D183" s="12">
        <f>((D181/D185)/365)*1000</f>
        <v>73.297416773191372</v>
      </c>
      <c r="E183" s="12">
        <f>D183</f>
        <v>73.297416773191372</v>
      </c>
      <c r="F183" s="12">
        <f>E183</f>
        <v>73.297416773191372</v>
      </c>
      <c r="G183" s="12">
        <f t="shared" si="119"/>
        <v>73.297416773191372</v>
      </c>
      <c r="H183" s="12">
        <f t="shared" si="119"/>
        <v>73.297416773191372</v>
      </c>
      <c r="I183" s="12">
        <f t="shared" si="119"/>
        <v>73.297416773191372</v>
      </c>
      <c r="J183" s="12">
        <f t="shared" si="119"/>
        <v>73.297416773191372</v>
      </c>
      <c r="K183" s="12">
        <f t="shared" si="119"/>
        <v>73.297416773191372</v>
      </c>
      <c r="L183" s="12">
        <f t="shared" si="119"/>
        <v>73.297416773191372</v>
      </c>
      <c r="M183" s="12">
        <f t="shared" si="119"/>
        <v>73.297416773191372</v>
      </c>
      <c r="N183" s="12">
        <f t="shared" si="119"/>
        <v>73.297416773191372</v>
      </c>
      <c r="O183" s="12">
        <f t="shared" si="119"/>
        <v>73.297416773191372</v>
      </c>
      <c r="P183" s="12">
        <f t="shared" si="119"/>
        <v>73.297416773191372</v>
      </c>
      <c r="Q183" s="12">
        <f t="shared" si="119"/>
        <v>73.297416773191372</v>
      </c>
      <c r="R183" s="12">
        <f t="shared" si="119"/>
        <v>73.297416773191372</v>
      </c>
    </row>
    <row r="184" spans="1:18" x14ac:dyDescent="0.25">
      <c r="A184" s="3" t="s">
        <v>42</v>
      </c>
      <c r="B184" s="4" t="s">
        <v>15</v>
      </c>
      <c r="C184" s="7">
        <f>'[15]Elanike arv'!D4242+111</f>
        <v>284</v>
      </c>
      <c r="D184" s="7">
        <v>277</v>
      </c>
      <c r="E184" s="9">
        <f>167+114</f>
        <v>281</v>
      </c>
      <c r="F184" s="7">
        <f>E184+(E184*F$3)</f>
        <v>279.87599999999998</v>
      </c>
      <c r="G184" s="7">
        <f t="shared" ref="G184:R185" si="120">F184+(F184*G$3)</f>
        <v>280.40799076750005</v>
      </c>
      <c r="H184" s="7">
        <f t="shared" si="120"/>
        <v>280.92553231360318</v>
      </c>
      <c r="I184" s="7">
        <f t="shared" si="120"/>
        <v>281.42862309843383</v>
      </c>
      <c r="J184" s="7">
        <f t="shared" si="120"/>
        <v>281.91184159316242</v>
      </c>
      <c r="K184" s="7">
        <f t="shared" si="120"/>
        <v>282.364342751403</v>
      </c>
      <c r="L184" s="7">
        <f t="shared" si="120"/>
        <v>282.80238633606547</v>
      </c>
      <c r="M184" s="7">
        <f t="shared" si="120"/>
        <v>283.22777829779454</v>
      </c>
      <c r="N184" s="7">
        <f t="shared" si="120"/>
        <v>283.65497770774743</v>
      </c>
      <c r="O184" s="7">
        <f t="shared" si="120"/>
        <v>284.07313962541281</v>
      </c>
      <c r="P184" s="7">
        <f t="shared" si="120"/>
        <v>284.49853159903159</v>
      </c>
      <c r="Q184" s="7">
        <f t="shared" si="120"/>
        <v>284.94018988890059</v>
      </c>
      <c r="R184" s="7">
        <f t="shared" si="120"/>
        <v>285.39811267291543</v>
      </c>
    </row>
    <row r="185" spans="1:18" x14ac:dyDescent="0.25">
      <c r="A185" s="3" t="s">
        <v>23</v>
      </c>
      <c r="B185" s="4" t="s">
        <v>15</v>
      </c>
      <c r="C185" s="7">
        <f>C184*C186</f>
        <v>93.72</v>
      </c>
      <c r="D185" s="7">
        <f>C185+(C185*D$3)</f>
        <v>93.345119999999994</v>
      </c>
      <c r="E185" s="7">
        <f>D185+(D185*E$3)</f>
        <v>92.97173952</v>
      </c>
      <c r="F185" s="7">
        <f>E185+(E185*F$3)</f>
        <v>92.599852561920002</v>
      </c>
      <c r="G185" s="7">
        <f t="shared" si="120"/>
        <v>92.77586717780278</v>
      </c>
      <c r="H185" s="7">
        <f t="shared" si="120"/>
        <v>92.947101120205204</v>
      </c>
      <c r="I185" s="7">
        <f t="shared" si="120"/>
        <v>93.11355387964359</v>
      </c>
      <c r="J185" s="7">
        <f t="shared" si="120"/>
        <v>93.27343168755516</v>
      </c>
      <c r="K185" s="7">
        <f t="shared" si="120"/>
        <v>93.42314634882365</v>
      </c>
      <c r="L185" s="7">
        <f t="shared" si="120"/>
        <v>93.568077573206736</v>
      </c>
      <c r="M185" s="7">
        <f t="shared" si="120"/>
        <v>93.708822878045808</v>
      </c>
      <c r="N185" s="7">
        <f t="shared" si="120"/>
        <v>93.850166195715701</v>
      </c>
      <c r="O185" s="7">
        <f t="shared" si="120"/>
        <v>93.988519366129822</v>
      </c>
      <c r="P185" s="7">
        <f t="shared" si="120"/>
        <v>94.129264674902728</v>
      </c>
      <c r="Q185" s="7">
        <f t="shared" si="120"/>
        <v>94.27539186167337</v>
      </c>
      <c r="R185" s="7">
        <f t="shared" si="120"/>
        <v>94.426900323579787</v>
      </c>
    </row>
    <row r="186" spans="1:18" x14ac:dyDescent="0.25">
      <c r="A186" s="10" t="s">
        <v>24</v>
      </c>
      <c r="B186" s="11" t="s">
        <v>8</v>
      </c>
      <c r="C186" s="16">
        <v>0.33</v>
      </c>
      <c r="D186" s="16">
        <f>D185/D184</f>
        <v>0.33698599277978336</v>
      </c>
      <c r="E186" s="16">
        <f>E185/E184</f>
        <v>0.33086028298932385</v>
      </c>
      <c r="F186" s="16">
        <f>F185/F184</f>
        <v>0.33086028298932391</v>
      </c>
      <c r="G186" s="16">
        <f>G185/G184</f>
        <v>0.33086028298932385</v>
      </c>
      <c r="H186" s="16">
        <f t="shared" ref="H186:R186" si="121">H185/H184</f>
        <v>0.33086028298932391</v>
      </c>
      <c r="I186" s="16">
        <f t="shared" si="121"/>
        <v>0.33086028298932391</v>
      </c>
      <c r="J186" s="16">
        <f t="shared" si="121"/>
        <v>0.33086028298932385</v>
      </c>
      <c r="K186" s="16">
        <f t="shared" si="121"/>
        <v>0.33086028298932391</v>
      </c>
      <c r="L186" s="16">
        <f t="shared" si="121"/>
        <v>0.33086028298932391</v>
      </c>
      <c r="M186" s="16">
        <f t="shared" si="121"/>
        <v>0.33086028298932396</v>
      </c>
      <c r="N186" s="16">
        <f t="shared" si="121"/>
        <v>0.33086028298932396</v>
      </c>
      <c r="O186" s="16">
        <f t="shared" si="121"/>
        <v>0.33086028298932396</v>
      </c>
      <c r="P186" s="16">
        <f t="shared" si="121"/>
        <v>0.33086028298932402</v>
      </c>
      <c r="Q186" s="16">
        <f t="shared" si="121"/>
        <v>0.33086028298932402</v>
      </c>
      <c r="R186" s="16">
        <f t="shared" si="121"/>
        <v>0.33086028298932402</v>
      </c>
    </row>
    <row r="188" spans="1:18" x14ac:dyDescent="0.25">
      <c r="A188" s="3" t="s">
        <v>2</v>
      </c>
      <c r="B188" s="4" t="s">
        <v>3</v>
      </c>
      <c r="C188" s="4">
        <v>2020</v>
      </c>
      <c r="D188" s="4">
        <v>2021</v>
      </c>
      <c r="E188" s="4">
        <v>2022</v>
      </c>
      <c r="F188" s="4">
        <v>2023</v>
      </c>
      <c r="G188" s="4">
        <v>2024</v>
      </c>
      <c r="H188" s="4">
        <v>2025</v>
      </c>
      <c r="I188" s="4">
        <v>2026</v>
      </c>
      <c r="J188" s="4">
        <v>2027</v>
      </c>
      <c r="K188" s="4">
        <v>2028</v>
      </c>
      <c r="L188" s="4">
        <v>2029</v>
      </c>
      <c r="M188" s="4">
        <v>2030</v>
      </c>
      <c r="N188" s="4">
        <v>2031</v>
      </c>
      <c r="O188" s="4">
        <v>2032</v>
      </c>
      <c r="P188" s="4">
        <v>2033</v>
      </c>
      <c r="Q188" s="4">
        <v>2034</v>
      </c>
      <c r="R188" s="4">
        <v>2035</v>
      </c>
    </row>
    <row r="189" spans="1:18" x14ac:dyDescent="0.25">
      <c r="A189" s="106" t="s">
        <v>43</v>
      </c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</row>
    <row r="190" spans="1:18" x14ac:dyDescent="0.25">
      <c r="A190" s="17" t="s">
        <v>5</v>
      </c>
      <c r="B190" s="18" t="s">
        <v>6</v>
      </c>
      <c r="C190" s="19">
        <f t="shared" ref="C190:R190" si="122">C191+C193</f>
        <v>2464.6979999999999</v>
      </c>
      <c r="D190" s="19">
        <f t="shared" si="122"/>
        <v>3107.88625</v>
      </c>
      <c r="E190" s="19">
        <f t="shared" si="122"/>
        <v>3098.3097050000001</v>
      </c>
      <c r="F190" s="19">
        <f t="shared" si="122"/>
        <v>3088.7714661799996</v>
      </c>
      <c r="G190" s="19">
        <f t="shared" si="122"/>
        <v>3093.2859279152763</v>
      </c>
      <c r="H190" s="19">
        <f t="shared" si="122"/>
        <v>3097.6777738814717</v>
      </c>
      <c r="I190" s="19">
        <f t="shared" si="122"/>
        <v>3101.9469910112366</v>
      </c>
      <c r="J190" s="19">
        <f t="shared" si="122"/>
        <v>3106.0475723323771</v>
      </c>
      <c r="K190" s="19">
        <f t="shared" si="122"/>
        <v>3109.8874870242148</v>
      </c>
      <c r="L190" s="19">
        <f t="shared" si="122"/>
        <v>3113.6047150705494</v>
      </c>
      <c r="M190" s="19">
        <f t="shared" si="122"/>
        <v>3117.2145817280934</v>
      </c>
      <c r="N190" s="19">
        <f t="shared" si="122"/>
        <v>3120.8397863507753</v>
      </c>
      <c r="O190" s="19">
        <f t="shared" si="122"/>
        <v>3124.3882990163638</v>
      </c>
      <c r="P190" s="19">
        <f t="shared" si="122"/>
        <v>3127.9981657748044</v>
      </c>
      <c r="Q190" s="19">
        <f t="shared" si="122"/>
        <v>3131.7460681285443</v>
      </c>
      <c r="R190" s="19">
        <f t="shared" si="122"/>
        <v>3135.6319906152462</v>
      </c>
    </row>
    <row r="191" spans="1:18" x14ac:dyDescent="0.25">
      <c r="A191" s="3" t="s">
        <v>7</v>
      </c>
      <c r="B191" s="4" t="s">
        <v>6</v>
      </c>
      <c r="C191" s="7">
        <f t="shared" ref="C191:R191" si="123">C193/(1-C192)-C193</f>
        <v>0</v>
      </c>
      <c r="D191" s="7">
        <f t="shared" si="123"/>
        <v>621.57724999999982</v>
      </c>
      <c r="E191" s="7">
        <f t="shared" si="123"/>
        <v>619.66194099999984</v>
      </c>
      <c r="F191" s="7">
        <f t="shared" si="123"/>
        <v>617.75429323599974</v>
      </c>
      <c r="G191" s="7">
        <f t="shared" si="123"/>
        <v>618.65718558305525</v>
      </c>
      <c r="H191" s="7">
        <f t="shared" si="123"/>
        <v>619.53555477629425</v>
      </c>
      <c r="I191" s="7">
        <f t="shared" si="123"/>
        <v>620.38939820224732</v>
      </c>
      <c r="J191" s="7">
        <f t="shared" si="123"/>
        <v>621.20951446647541</v>
      </c>
      <c r="K191" s="7">
        <f t="shared" si="123"/>
        <v>621.97749740484278</v>
      </c>
      <c r="L191" s="7">
        <f t="shared" si="123"/>
        <v>622.72094301410971</v>
      </c>
      <c r="M191" s="7">
        <f t="shared" si="123"/>
        <v>623.44291634561841</v>
      </c>
      <c r="N191" s="7">
        <f t="shared" si="123"/>
        <v>624.16795727015506</v>
      </c>
      <c r="O191" s="7">
        <f t="shared" si="123"/>
        <v>624.87765980327276</v>
      </c>
      <c r="P191" s="7">
        <f t="shared" si="123"/>
        <v>625.59963315496088</v>
      </c>
      <c r="Q191" s="7">
        <f t="shared" si="123"/>
        <v>626.34921362570867</v>
      </c>
      <c r="R191" s="7">
        <f t="shared" si="123"/>
        <v>627.12639812304906</v>
      </c>
    </row>
    <row r="192" spans="1:18" x14ac:dyDescent="0.25">
      <c r="A192" s="3" t="s">
        <v>7</v>
      </c>
      <c r="B192" s="4" t="s">
        <v>8</v>
      </c>
      <c r="C192" s="8">
        <v>0</v>
      </c>
      <c r="D192" s="8">
        <v>0.2</v>
      </c>
      <c r="E192" s="8">
        <f>D192</f>
        <v>0.2</v>
      </c>
      <c r="F192" s="8">
        <f t="shared" ref="F192:R192" si="124">E192</f>
        <v>0.2</v>
      </c>
      <c r="G192" s="8">
        <f t="shared" si="124"/>
        <v>0.2</v>
      </c>
      <c r="H192" s="8">
        <f t="shared" si="124"/>
        <v>0.2</v>
      </c>
      <c r="I192" s="8">
        <f t="shared" si="124"/>
        <v>0.2</v>
      </c>
      <c r="J192" s="8">
        <f t="shared" si="124"/>
        <v>0.2</v>
      </c>
      <c r="K192" s="8">
        <f t="shared" si="124"/>
        <v>0.2</v>
      </c>
      <c r="L192" s="8">
        <f t="shared" si="124"/>
        <v>0.2</v>
      </c>
      <c r="M192" s="8">
        <f t="shared" si="124"/>
        <v>0.2</v>
      </c>
      <c r="N192" s="8">
        <f t="shared" si="124"/>
        <v>0.2</v>
      </c>
      <c r="O192" s="8">
        <f t="shared" si="124"/>
        <v>0.2</v>
      </c>
      <c r="P192" s="8">
        <f t="shared" si="124"/>
        <v>0.2</v>
      </c>
      <c r="Q192" s="8">
        <f t="shared" si="124"/>
        <v>0.2</v>
      </c>
      <c r="R192" s="8">
        <f t="shared" si="124"/>
        <v>0.2</v>
      </c>
    </row>
    <row r="193" spans="1:18" x14ac:dyDescent="0.25">
      <c r="A193" s="3" t="s">
        <v>9</v>
      </c>
      <c r="B193" s="4" t="s">
        <v>6</v>
      </c>
      <c r="C193" s="7">
        <f t="shared" ref="C193:R193" si="125">C194+C195</f>
        <v>2464.6979999999999</v>
      </c>
      <c r="D193" s="7">
        <f t="shared" si="125"/>
        <v>2486.3090000000002</v>
      </c>
      <c r="E193" s="7">
        <f t="shared" si="125"/>
        <v>2478.6477640000003</v>
      </c>
      <c r="F193" s="7">
        <f t="shared" si="125"/>
        <v>2471.0171729439999</v>
      </c>
      <c r="G193" s="7">
        <f t="shared" si="125"/>
        <v>2474.628742332221</v>
      </c>
      <c r="H193" s="7">
        <f t="shared" si="125"/>
        <v>2478.1422191051774</v>
      </c>
      <c r="I193" s="7">
        <f t="shared" si="125"/>
        <v>2481.5575928089893</v>
      </c>
      <c r="J193" s="7">
        <f t="shared" si="125"/>
        <v>2484.8380578659016</v>
      </c>
      <c r="K193" s="7">
        <f t="shared" si="125"/>
        <v>2487.909989619372</v>
      </c>
      <c r="L193" s="7">
        <f t="shared" si="125"/>
        <v>2490.8837720564397</v>
      </c>
      <c r="M193" s="7">
        <f t="shared" si="125"/>
        <v>2493.771665382475</v>
      </c>
      <c r="N193" s="7">
        <f t="shared" si="125"/>
        <v>2496.6718290806202</v>
      </c>
      <c r="O193" s="7">
        <f t="shared" si="125"/>
        <v>2499.5106392130911</v>
      </c>
      <c r="P193" s="7">
        <f t="shared" si="125"/>
        <v>2502.3985326198435</v>
      </c>
      <c r="Q193" s="7">
        <f t="shared" si="125"/>
        <v>2505.3968545028356</v>
      </c>
      <c r="R193" s="7">
        <f t="shared" si="125"/>
        <v>2508.5055924921971</v>
      </c>
    </row>
    <row r="194" spans="1:18" x14ac:dyDescent="0.25">
      <c r="A194" s="3" t="s">
        <v>10</v>
      </c>
      <c r="B194" s="4" t="s">
        <v>6</v>
      </c>
      <c r="C194" s="7">
        <f>'[15]Müügikogused Konkurentsiamet'!E135*1000-C195</f>
        <v>1798.6979999999999</v>
      </c>
      <c r="D194" s="7">
        <f>'[15]Müügikogused Konkurentsiamet'!J135*1000-D195</f>
        <v>1915.3090000000002</v>
      </c>
      <c r="E194" s="7">
        <f t="shared" ref="E194:R194" si="126">(E196*E198*365)/1000</f>
        <v>1907.6477640000003</v>
      </c>
      <c r="F194" s="7">
        <f t="shared" si="126"/>
        <v>1900.0171729440001</v>
      </c>
      <c r="G194" s="7">
        <f t="shared" si="126"/>
        <v>1903.628742332221</v>
      </c>
      <c r="H194" s="7">
        <f t="shared" si="126"/>
        <v>1907.1422191051774</v>
      </c>
      <c r="I194" s="7">
        <f t="shared" si="126"/>
        <v>1910.5575928089895</v>
      </c>
      <c r="J194" s="7">
        <f t="shared" si="126"/>
        <v>1913.8380578659016</v>
      </c>
      <c r="K194" s="7">
        <f t="shared" si="126"/>
        <v>1916.909989619372</v>
      </c>
      <c r="L194" s="7">
        <f t="shared" si="126"/>
        <v>1919.8837720564395</v>
      </c>
      <c r="M194" s="7">
        <f t="shared" si="126"/>
        <v>1922.771665382475</v>
      </c>
      <c r="N194" s="7">
        <f t="shared" si="126"/>
        <v>1925.6718290806202</v>
      </c>
      <c r="O194" s="7">
        <f t="shared" si="126"/>
        <v>1928.5106392130911</v>
      </c>
      <c r="P194" s="7">
        <f t="shared" si="126"/>
        <v>1931.3985326198435</v>
      </c>
      <c r="Q194" s="7">
        <f t="shared" si="126"/>
        <v>1934.3968545028354</v>
      </c>
      <c r="R194" s="7">
        <f t="shared" si="126"/>
        <v>1937.5055924921974</v>
      </c>
    </row>
    <row r="195" spans="1:18" x14ac:dyDescent="0.25">
      <c r="A195" s="3" t="s">
        <v>11</v>
      </c>
      <c r="B195" s="4" t="s">
        <v>6</v>
      </c>
      <c r="C195" s="4">
        <v>666</v>
      </c>
      <c r="D195" s="4">
        <v>571</v>
      </c>
      <c r="E195" s="4">
        <f>D195</f>
        <v>571</v>
      </c>
      <c r="F195" s="4">
        <f t="shared" ref="F195:R196" si="127">E195</f>
        <v>571</v>
      </c>
      <c r="G195" s="4">
        <f t="shared" si="127"/>
        <v>571</v>
      </c>
      <c r="H195" s="4">
        <f t="shared" si="127"/>
        <v>571</v>
      </c>
      <c r="I195" s="4">
        <f t="shared" si="127"/>
        <v>571</v>
      </c>
      <c r="J195" s="4">
        <f t="shared" si="127"/>
        <v>571</v>
      </c>
      <c r="K195" s="4">
        <f t="shared" si="127"/>
        <v>571</v>
      </c>
      <c r="L195" s="4">
        <f t="shared" si="127"/>
        <v>571</v>
      </c>
      <c r="M195" s="4">
        <f t="shared" si="127"/>
        <v>571</v>
      </c>
      <c r="N195" s="4">
        <f t="shared" si="127"/>
        <v>571</v>
      </c>
      <c r="O195" s="4">
        <f t="shared" si="127"/>
        <v>571</v>
      </c>
      <c r="P195" s="4">
        <f t="shared" si="127"/>
        <v>571</v>
      </c>
      <c r="Q195" s="4">
        <f t="shared" si="127"/>
        <v>571</v>
      </c>
      <c r="R195" s="4">
        <f t="shared" si="127"/>
        <v>571</v>
      </c>
    </row>
    <row r="196" spans="1:18" x14ac:dyDescent="0.25">
      <c r="A196" s="10" t="s">
        <v>12</v>
      </c>
      <c r="B196" s="11" t="s">
        <v>13</v>
      </c>
      <c r="C196" s="12">
        <f>((C194/C198)/365)*1000</f>
        <v>51.873049747656808</v>
      </c>
      <c r="D196" s="12">
        <f>((D194/D198)/365)*1000</f>
        <v>55.457851593830256</v>
      </c>
      <c r="E196" s="12">
        <f t="shared" ref="E196:M196" si="128">D196</f>
        <v>55.457851593830256</v>
      </c>
      <c r="F196" s="12">
        <f t="shared" si="128"/>
        <v>55.457851593830256</v>
      </c>
      <c r="G196" s="12">
        <f t="shared" si="128"/>
        <v>55.457851593830256</v>
      </c>
      <c r="H196" s="12">
        <f t="shared" si="128"/>
        <v>55.457851593830256</v>
      </c>
      <c r="I196" s="12">
        <f t="shared" si="128"/>
        <v>55.457851593830256</v>
      </c>
      <c r="J196" s="12">
        <f t="shared" si="128"/>
        <v>55.457851593830256</v>
      </c>
      <c r="K196" s="12">
        <f t="shared" si="128"/>
        <v>55.457851593830256</v>
      </c>
      <c r="L196" s="12">
        <f t="shared" si="128"/>
        <v>55.457851593830256</v>
      </c>
      <c r="M196" s="12">
        <f t="shared" si="128"/>
        <v>55.457851593830256</v>
      </c>
      <c r="N196" s="12">
        <f t="shared" si="127"/>
        <v>55.457851593830256</v>
      </c>
      <c r="O196" s="12">
        <f t="shared" si="127"/>
        <v>55.457851593830256</v>
      </c>
      <c r="P196" s="12">
        <f t="shared" si="127"/>
        <v>55.457851593830256</v>
      </c>
      <c r="Q196" s="12">
        <f t="shared" si="127"/>
        <v>55.457851593830256</v>
      </c>
      <c r="R196" s="12">
        <f t="shared" si="127"/>
        <v>55.457851593830256</v>
      </c>
    </row>
    <row r="197" spans="1:18" x14ac:dyDescent="0.25">
      <c r="A197" s="3" t="s">
        <v>14</v>
      </c>
      <c r="B197" s="4" t="s">
        <v>15</v>
      </c>
      <c r="C197" s="7">
        <f>'[15]Elanike arv'!D3851</f>
        <v>125</v>
      </c>
      <c r="D197" s="7">
        <v>117</v>
      </c>
      <c r="E197" s="9">
        <v>130</v>
      </c>
      <c r="F197" s="7">
        <f t="shared" ref="F197:R198" si="129">E197+(E197*F$3)</f>
        <v>129.47999999999999</v>
      </c>
      <c r="G197" s="7">
        <f t="shared" si="129"/>
        <v>129.72611672517795</v>
      </c>
      <c r="H197" s="7">
        <f t="shared" si="129"/>
        <v>129.96554875718297</v>
      </c>
      <c r="I197" s="7">
        <f t="shared" si="129"/>
        <v>130.19829538361708</v>
      </c>
      <c r="J197" s="7">
        <f t="shared" si="129"/>
        <v>130.42184842388298</v>
      </c>
      <c r="K197" s="7">
        <f t="shared" si="129"/>
        <v>130.63119059673451</v>
      </c>
      <c r="L197" s="7">
        <f t="shared" si="129"/>
        <v>130.83384421241468</v>
      </c>
      <c r="M197" s="7">
        <f t="shared" si="129"/>
        <v>131.0306447641043</v>
      </c>
      <c r="N197" s="7">
        <f t="shared" si="129"/>
        <v>131.22828150180493</v>
      </c>
      <c r="O197" s="7">
        <f t="shared" si="129"/>
        <v>131.42173719325154</v>
      </c>
      <c r="P197" s="7">
        <f t="shared" si="129"/>
        <v>131.61853775044173</v>
      </c>
      <c r="Q197" s="7">
        <f t="shared" si="129"/>
        <v>131.82286364966939</v>
      </c>
      <c r="R197" s="7">
        <f t="shared" si="129"/>
        <v>132.03471404796807</v>
      </c>
    </row>
    <row r="198" spans="1:18" x14ac:dyDescent="0.25">
      <c r="A198" s="3" t="s">
        <v>23</v>
      </c>
      <c r="B198" s="4" t="s">
        <v>15</v>
      </c>
      <c r="C198" s="7">
        <f>C197*C199</f>
        <v>95</v>
      </c>
      <c r="D198" s="7">
        <f>C198+(C198*D$3)</f>
        <v>94.62</v>
      </c>
      <c r="E198" s="7">
        <f>D198+(D198*E$3)</f>
        <v>94.241520000000008</v>
      </c>
      <c r="F198" s="7">
        <f t="shared" si="129"/>
        <v>93.864553920000006</v>
      </c>
      <c r="G198" s="7">
        <f t="shared" si="129"/>
        <v>94.042972491370719</v>
      </c>
      <c r="H198" s="7">
        <f t="shared" si="129"/>
        <v>94.216545096238733</v>
      </c>
      <c r="I198" s="7">
        <f t="shared" si="129"/>
        <v>94.385271218161975</v>
      </c>
      <c r="J198" s="7">
        <f t="shared" si="129"/>
        <v>94.547332589817955</v>
      </c>
      <c r="K198" s="7">
        <f t="shared" si="129"/>
        <v>94.699092009584348</v>
      </c>
      <c r="L198" s="7">
        <f t="shared" si="129"/>
        <v>94.84600266170122</v>
      </c>
      <c r="M198" s="7">
        <f t="shared" si="129"/>
        <v>94.988670224224819</v>
      </c>
      <c r="N198" s="7">
        <f t="shared" si="129"/>
        <v>95.131943967061346</v>
      </c>
      <c r="O198" s="7">
        <f t="shared" si="129"/>
        <v>95.272186724096571</v>
      </c>
      <c r="P198" s="7">
        <f t="shared" si="129"/>
        <v>95.414854290607735</v>
      </c>
      <c r="Q198" s="7">
        <f t="shared" si="129"/>
        <v>95.562977239212216</v>
      </c>
      <c r="R198" s="7">
        <f t="shared" si="129"/>
        <v>95.716554958814328</v>
      </c>
    </row>
    <row r="199" spans="1:18" x14ac:dyDescent="0.25">
      <c r="A199" s="10" t="s">
        <v>24</v>
      </c>
      <c r="B199" s="11" t="s">
        <v>8</v>
      </c>
      <c r="C199" s="16">
        <v>0.76</v>
      </c>
      <c r="D199" s="16">
        <f t="shared" ref="D199:R199" si="130">D198/D197</f>
        <v>0.80871794871794878</v>
      </c>
      <c r="E199" s="16">
        <f t="shared" si="130"/>
        <v>0.72493476923076927</v>
      </c>
      <c r="F199" s="16">
        <f t="shared" si="130"/>
        <v>0.72493476923076938</v>
      </c>
      <c r="G199" s="16">
        <f t="shared" si="130"/>
        <v>0.72493476923076927</v>
      </c>
      <c r="H199" s="16">
        <f t="shared" si="130"/>
        <v>0.72493476923076927</v>
      </c>
      <c r="I199" s="16">
        <f t="shared" si="130"/>
        <v>0.72493476923076927</v>
      </c>
      <c r="J199" s="16">
        <f t="shared" si="130"/>
        <v>0.72493476923076916</v>
      </c>
      <c r="K199" s="16">
        <f t="shared" si="130"/>
        <v>0.72493476923076905</v>
      </c>
      <c r="L199" s="16">
        <f t="shared" si="130"/>
        <v>0.72493476923076905</v>
      </c>
      <c r="M199" s="16">
        <f t="shared" si="130"/>
        <v>0.72493476923076905</v>
      </c>
      <c r="N199" s="16">
        <f t="shared" si="130"/>
        <v>0.72493476923076894</v>
      </c>
      <c r="O199" s="16">
        <f t="shared" si="130"/>
        <v>0.72493476923076894</v>
      </c>
      <c r="P199" s="16">
        <f t="shared" si="130"/>
        <v>0.72493476923076905</v>
      </c>
      <c r="Q199" s="16">
        <f t="shared" si="130"/>
        <v>0.72493476923076905</v>
      </c>
      <c r="R199" s="16">
        <f t="shared" si="130"/>
        <v>0.72493476923076916</v>
      </c>
    </row>
    <row r="200" spans="1:18" x14ac:dyDescent="0.25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x14ac:dyDescent="0.25">
      <c r="A201" s="3" t="s">
        <v>2</v>
      </c>
      <c r="B201" s="4" t="s">
        <v>3</v>
      </c>
      <c r="C201" s="4">
        <v>2020</v>
      </c>
      <c r="D201" s="4">
        <v>2021</v>
      </c>
      <c r="E201" s="4">
        <v>2022</v>
      </c>
      <c r="F201" s="4">
        <v>2023</v>
      </c>
      <c r="G201" s="4">
        <v>2024</v>
      </c>
      <c r="H201" s="4">
        <v>2025</v>
      </c>
      <c r="I201" s="4">
        <v>2026</v>
      </c>
      <c r="J201" s="4">
        <v>2027</v>
      </c>
      <c r="K201" s="4">
        <v>2028</v>
      </c>
      <c r="L201" s="4">
        <v>2029</v>
      </c>
      <c r="M201" s="4">
        <v>2030</v>
      </c>
      <c r="N201" s="4">
        <v>2031</v>
      </c>
      <c r="O201" s="4">
        <v>2032</v>
      </c>
      <c r="P201" s="4">
        <v>2033</v>
      </c>
      <c r="Q201" s="4">
        <v>2034</v>
      </c>
      <c r="R201" s="4">
        <v>2035</v>
      </c>
    </row>
    <row r="202" spans="1:18" x14ac:dyDescent="0.25">
      <c r="A202" s="107" t="s">
        <v>44</v>
      </c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9"/>
    </row>
    <row r="203" spans="1:18" x14ac:dyDescent="0.25">
      <c r="A203" s="17" t="s">
        <v>5</v>
      </c>
      <c r="B203" s="18" t="s">
        <v>6</v>
      </c>
      <c r="C203" s="19">
        <f t="shared" ref="C203:R203" si="131">C204+C206</f>
        <v>3347</v>
      </c>
      <c r="D203" s="19">
        <f t="shared" si="131"/>
        <v>4184</v>
      </c>
      <c r="E203" s="19">
        <f t="shared" si="131"/>
        <v>4172.791704169289</v>
      </c>
      <c r="F203" s="19">
        <f t="shared" si="131"/>
        <v>4161.6282415219021</v>
      </c>
      <c r="G203" s="19">
        <f t="shared" si="131"/>
        <v>4166.9119239611746</v>
      </c>
      <c r="H203" s="19">
        <f t="shared" si="131"/>
        <v>4172.0520980878582</v>
      </c>
      <c r="I203" s="19">
        <f t="shared" si="131"/>
        <v>4177.0487486080556</v>
      </c>
      <c r="J203" s="19">
        <f t="shared" si="131"/>
        <v>5222.4849647273313</v>
      </c>
      <c r="K203" s="19">
        <f t="shared" si="131"/>
        <v>5228.6495066311363</v>
      </c>
      <c r="L203" s="19">
        <f t="shared" si="131"/>
        <v>5234.6170892199707</v>
      </c>
      <c r="M203" s="19">
        <f t="shared" si="131"/>
        <v>5240.4123154329072</v>
      </c>
      <c r="N203" s="19">
        <f t="shared" si="131"/>
        <v>5246.2321649868263</v>
      </c>
      <c r="O203" s="19">
        <f t="shared" si="131"/>
        <v>5251.9288944140962</v>
      </c>
      <c r="P203" s="19">
        <f t="shared" si="131"/>
        <v>5257.7241207890092</v>
      </c>
      <c r="Q203" s="19">
        <f t="shared" si="131"/>
        <v>5263.7409474544829</v>
      </c>
      <c r="R203" s="19">
        <f t="shared" si="131"/>
        <v>5269.9793495875101</v>
      </c>
    </row>
    <row r="204" spans="1:18" x14ac:dyDescent="0.25">
      <c r="A204" s="3" t="s">
        <v>7</v>
      </c>
      <c r="B204" s="4" t="s">
        <v>6</v>
      </c>
      <c r="C204" s="7">
        <f t="shared" ref="C204:R204" si="132">C206/(1-C205)-C206</f>
        <v>0</v>
      </c>
      <c r="D204" s="7">
        <f t="shared" si="132"/>
        <v>762.74600000000009</v>
      </c>
      <c r="E204" s="7">
        <f t="shared" si="132"/>
        <v>760.70272016928948</v>
      </c>
      <c r="F204" s="7">
        <f t="shared" si="132"/>
        <v>758.66761345790246</v>
      </c>
      <c r="G204" s="7">
        <f t="shared" si="132"/>
        <v>759.63083230250732</v>
      </c>
      <c r="H204" s="7">
        <f t="shared" si="132"/>
        <v>760.56788948568828</v>
      </c>
      <c r="I204" s="7">
        <f t="shared" si="132"/>
        <v>761.47878221935935</v>
      </c>
      <c r="J204" s="7">
        <f t="shared" si="132"/>
        <v>952.06250404061029</v>
      </c>
      <c r="K204" s="7">
        <f t="shared" si="132"/>
        <v>953.18630415508414</v>
      </c>
      <c r="L204" s="7">
        <f t="shared" si="132"/>
        <v>954.27419845463101</v>
      </c>
      <c r="M204" s="7">
        <f t="shared" si="132"/>
        <v>955.33067207150725</v>
      </c>
      <c r="N204" s="7">
        <f t="shared" si="132"/>
        <v>956.39163453992387</v>
      </c>
      <c r="O204" s="7">
        <f t="shared" si="132"/>
        <v>957.43015212685805</v>
      </c>
      <c r="P204" s="7">
        <f t="shared" si="132"/>
        <v>958.48662577326286</v>
      </c>
      <c r="Q204" s="7">
        <f t="shared" si="132"/>
        <v>959.58349730093596</v>
      </c>
      <c r="R204" s="7">
        <f t="shared" si="132"/>
        <v>960.72076218462553</v>
      </c>
    </row>
    <row r="205" spans="1:18" x14ac:dyDescent="0.25">
      <c r="A205" s="3" t="s">
        <v>7</v>
      </c>
      <c r="B205" s="4" t="s">
        <v>8</v>
      </c>
      <c r="C205" s="8">
        <v>0</v>
      </c>
      <c r="D205" s="8">
        <v>0.1823006692160612</v>
      </c>
      <c r="E205" s="8">
        <f>D205</f>
        <v>0.1823006692160612</v>
      </c>
      <c r="F205" s="8">
        <f t="shared" ref="F205:R205" si="133">E205</f>
        <v>0.1823006692160612</v>
      </c>
      <c r="G205" s="8">
        <f t="shared" si="133"/>
        <v>0.1823006692160612</v>
      </c>
      <c r="H205" s="8">
        <f t="shared" si="133"/>
        <v>0.1823006692160612</v>
      </c>
      <c r="I205" s="8">
        <f t="shared" si="133"/>
        <v>0.1823006692160612</v>
      </c>
      <c r="J205" s="8">
        <f t="shared" si="133"/>
        <v>0.1823006692160612</v>
      </c>
      <c r="K205" s="8">
        <f t="shared" si="133"/>
        <v>0.1823006692160612</v>
      </c>
      <c r="L205" s="8">
        <f t="shared" si="133"/>
        <v>0.1823006692160612</v>
      </c>
      <c r="M205" s="8">
        <f t="shared" si="133"/>
        <v>0.1823006692160612</v>
      </c>
      <c r="N205" s="8">
        <f t="shared" si="133"/>
        <v>0.1823006692160612</v>
      </c>
      <c r="O205" s="8">
        <f t="shared" si="133"/>
        <v>0.1823006692160612</v>
      </c>
      <c r="P205" s="8">
        <f t="shared" si="133"/>
        <v>0.1823006692160612</v>
      </c>
      <c r="Q205" s="8">
        <f t="shared" si="133"/>
        <v>0.1823006692160612</v>
      </c>
      <c r="R205" s="8">
        <f t="shared" si="133"/>
        <v>0.1823006692160612</v>
      </c>
    </row>
    <row r="206" spans="1:18" x14ac:dyDescent="0.25">
      <c r="A206" s="3" t="s">
        <v>9</v>
      </c>
      <c r="B206" s="4" t="s">
        <v>6</v>
      </c>
      <c r="C206" s="7">
        <f t="shared" ref="C206:R206" si="134">C207+C208</f>
        <v>3347</v>
      </c>
      <c r="D206" s="7">
        <f t="shared" si="134"/>
        <v>3421.2539999999999</v>
      </c>
      <c r="E206" s="7">
        <f t="shared" si="134"/>
        <v>3412.0889839999995</v>
      </c>
      <c r="F206" s="7">
        <f t="shared" si="134"/>
        <v>3402.9606280639996</v>
      </c>
      <c r="G206" s="7">
        <f t="shared" si="134"/>
        <v>3407.2810916586673</v>
      </c>
      <c r="H206" s="7">
        <f t="shared" si="134"/>
        <v>3411.4842086021699</v>
      </c>
      <c r="I206" s="7">
        <f t="shared" si="134"/>
        <v>3415.5699663886962</v>
      </c>
      <c r="J206" s="7">
        <f t="shared" si="134"/>
        <v>4270.422460686721</v>
      </c>
      <c r="K206" s="7">
        <f t="shared" si="134"/>
        <v>4275.4632024760522</v>
      </c>
      <c r="L206" s="7">
        <f t="shared" si="134"/>
        <v>4280.3428907653397</v>
      </c>
      <c r="M206" s="7">
        <f t="shared" si="134"/>
        <v>4285.0816433614</v>
      </c>
      <c r="N206" s="7">
        <f t="shared" si="134"/>
        <v>4289.8405304469024</v>
      </c>
      <c r="O206" s="7">
        <f t="shared" si="134"/>
        <v>4294.4987422872382</v>
      </c>
      <c r="P206" s="7">
        <f t="shared" si="134"/>
        <v>4299.2374950157464</v>
      </c>
      <c r="Q206" s="7">
        <f t="shared" si="134"/>
        <v>4304.157450153547</v>
      </c>
      <c r="R206" s="7">
        <f t="shared" si="134"/>
        <v>4309.2585874028846</v>
      </c>
    </row>
    <row r="207" spans="1:18" x14ac:dyDescent="0.25">
      <c r="A207" s="3" t="s">
        <v>10</v>
      </c>
      <c r="B207" s="4" t="s">
        <v>6</v>
      </c>
      <c r="C207" s="7">
        <f>'[15]Müügikogused Konkurentsiamet'!E119*1000-C208</f>
        <v>2316</v>
      </c>
      <c r="D207" s="7">
        <f>'[15]Müügikogused Konkurentsiamet'!J119*1000-D208</f>
        <v>2291.2539999999999</v>
      </c>
      <c r="E207" s="7">
        <f t="shared" ref="E207:R207" si="135">(E209*E211*365)/1000</f>
        <v>2282.0889839999995</v>
      </c>
      <c r="F207" s="7">
        <f t="shared" si="135"/>
        <v>2272.9606280639996</v>
      </c>
      <c r="G207" s="7">
        <f t="shared" si="135"/>
        <v>2277.2810916586673</v>
      </c>
      <c r="H207" s="7">
        <f t="shared" si="135"/>
        <v>2281.4842086021699</v>
      </c>
      <c r="I207" s="7">
        <f t="shared" si="135"/>
        <v>2285.5699663886962</v>
      </c>
      <c r="J207" s="7">
        <f t="shared" si="135"/>
        <v>3140.4224606867215</v>
      </c>
      <c r="K207" s="7">
        <f t="shared" si="135"/>
        <v>3145.4632024760517</v>
      </c>
      <c r="L207" s="7">
        <f t="shared" si="135"/>
        <v>3150.3428907653392</v>
      </c>
      <c r="M207" s="7">
        <f t="shared" si="135"/>
        <v>3155.0816433613995</v>
      </c>
      <c r="N207" s="7">
        <f t="shared" si="135"/>
        <v>3159.8405304469024</v>
      </c>
      <c r="O207" s="7">
        <f t="shared" si="135"/>
        <v>3164.4987422872382</v>
      </c>
      <c r="P207" s="7">
        <f t="shared" si="135"/>
        <v>3169.2374950157464</v>
      </c>
      <c r="Q207" s="7">
        <f t="shared" si="135"/>
        <v>3174.157450153547</v>
      </c>
      <c r="R207" s="7">
        <f t="shared" si="135"/>
        <v>3179.258587402885</v>
      </c>
    </row>
    <row r="208" spans="1:18" x14ac:dyDescent="0.25">
      <c r="A208" s="3" t="s">
        <v>11</v>
      </c>
      <c r="B208" s="4" t="s">
        <v>6</v>
      </c>
      <c r="C208" s="4">
        <v>1031</v>
      </c>
      <c r="D208" s="4">
        <v>1130</v>
      </c>
      <c r="E208" s="4">
        <f>D208</f>
        <v>1130</v>
      </c>
      <c r="F208" s="4">
        <f t="shared" ref="F208:R209" si="136">E208</f>
        <v>1130</v>
      </c>
      <c r="G208" s="4">
        <f t="shared" si="136"/>
        <v>1130</v>
      </c>
      <c r="H208" s="4">
        <f t="shared" si="136"/>
        <v>1130</v>
      </c>
      <c r="I208" s="4">
        <f t="shared" si="136"/>
        <v>1130</v>
      </c>
      <c r="J208" s="4">
        <f t="shared" si="136"/>
        <v>1130</v>
      </c>
      <c r="K208" s="4">
        <f t="shared" si="136"/>
        <v>1130</v>
      </c>
      <c r="L208" s="4">
        <f t="shared" si="136"/>
        <v>1130</v>
      </c>
      <c r="M208" s="4">
        <f t="shared" si="136"/>
        <v>1130</v>
      </c>
      <c r="N208" s="4">
        <f t="shared" si="136"/>
        <v>1130</v>
      </c>
      <c r="O208" s="4">
        <f t="shared" si="136"/>
        <v>1130</v>
      </c>
      <c r="P208" s="4">
        <f t="shared" si="136"/>
        <v>1130</v>
      </c>
      <c r="Q208" s="4">
        <f t="shared" si="136"/>
        <v>1130</v>
      </c>
      <c r="R208" s="4">
        <f t="shared" si="136"/>
        <v>1130</v>
      </c>
    </row>
    <row r="209" spans="1:18" x14ac:dyDescent="0.25">
      <c r="A209" s="10" t="s">
        <v>12</v>
      </c>
      <c r="B209" s="11" t="s">
        <v>13</v>
      </c>
      <c r="C209" s="12">
        <f>((C207/C211)/365)*1000</f>
        <v>62.588335761018492</v>
      </c>
      <c r="D209" s="12">
        <f>((D207/D211)/365)*1000</f>
        <v>62.168264884137869</v>
      </c>
      <c r="E209" s="12">
        <f t="shared" ref="E209:M209" si="137">D209</f>
        <v>62.168264884137869</v>
      </c>
      <c r="F209" s="12">
        <f t="shared" si="137"/>
        <v>62.168264884137869</v>
      </c>
      <c r="G209" s="12">
        <f t="shared" si="137"/>
        <v>62.168264884137869</v>
      </c>
      <c r="H209" s="12">
        <f t="shared" si="137"/>
        <v>62.168264884137869</v>
      </c>
      <c r="I209" s="12">
        <f t="shared" si="137"/>
        <v>62.168264884137869</v>
      </c>
      <c r="J209" s="12">
        <f t="shared" si="137"/>
        <v>62.168264884137869</v>
      </c>
      <c r="K209" s="12">
        <f t="shared" si="137"/>
        <v>62.168264884137869</v>
      </c>
      <c r="L209" s="12">
        <f t="shared" si="137"/>
        <v>62.168264884137869</v>
      </c>
      <c r="M209" s="12">
        <f t="shared" si="137"/>
        <v>62.168264884137869</v>
      </c>
      <c r="N209" s="12">
        <f t="shared" si="136"/>
        <v>62.168264884137869</v>
      </c>
      <c r="O209" s="12">
        <f t="shared" si="136"/>
        <v>62.168264884137869</v>
      </c>
      <c r="P209" s="12">
        <f t="shared" si="136"/>
        <v>62.168264884137869</v>
      </c>
      <c r="Q209" s="12">
        <f t="shared" si="136"/>
        <v>62.168264884137869</v>
      </c>
      <c r="R209" s="12">
        <f t="shared" si="136"/>
        <v>62.168264884137869</v>
      </c>
    </row>
    <row r="210" spans="1:18" x14ac:dyDescent="0.25">
      <c r="A210" s="3" t="s">
        <v>14</v>
      </c>
      <c r="B210" s="4" t="s">
        <v>15</v>
      </c>
      <c r="C210" s="7">
        <f>'[15]Elanike arv'!D30</f>
        <v>274</v>
      </c>
      <c r="D210" s="7">
        <v>272</v>
      </c>
      <c r="E210" s="9">
        <v>280</v>
      </c>
      <c r="F210" s="9">
        <f t="shared" ref="F210:R211" si="138">E210+(E210*F$3)</f>
        <v>278.88</v>
      </c>
      <c r="G210" s="9">
        <f t="shared" si="138"/>
        <v>279.41009756192176</v>
      </c>
      <c r="H210" s="9">
        <f t="shared" si="138"/>
        <v>279.92579732316335</v>
      </c>
      <c r="I210" s="9">
        <f t="shared" si="138"/>
        <v>280.42709774932911</v>
      </c>
      <c r="J210" s="9">
        <f t="shared" si="138"/>
        <v>280.90859660528639</v>
      </c>
      <c r="K210" s="9">
        <f t="shared" si="138"/>
        <v>281.35948743912047</v>
      </c>
      <c r="L210" s="7">
        <f t="shared" si="138"/>
        <v>281.79597214981618</v>
      </c>
      <c r="M210" s="7">
        <f t="shared" si="138"/>
        <v>282.21985026114766</v>
      </c>
      <c r="N210" s="7">
        <f t="shared" si="138"/>
        <v>282.64552938850284</v>
      </c>
      <c r="O210" s="7">
        <f t="shared" si="138"/>
        <v>283.06220318546474</v>
      </c>
      <c r="P210" s="7">
        <f t="shared" si="138"/>
        <v>283.48608130864363</v>
      </c>
      <c r="Q210" s="7">
        <f t="shared" si="138"/>
        <v>283.9261678608263</v>
      </c>
      <c r="R210" s="7">
        <f t="shared" si="138"/>
        <v>284.38246102639272</v>
      </c>
    </row>
    <row r="211" spans="1:18" x14ac:dyDescent="0.25">
      <c r="A211" s="3" t="s">
        <v>23</v>
      </c>
      <c r="B211" s="4" t="s">
        <v>15</v>
      </c>
      <c r="C211" s="7">
        <f>C210*C212</f>
        <v>101.38</v>
      </c>
      <c r="D211" s="7">
        <f>C211+(C211*D$3)</f>
        <v>100.97448</v>
      </c>
      <c r="E211" s="9">
        <f>D211+(D211*E$3)</f>
        <v>100.57058207999999</v>
      </c>
      <c r="F211" s="9">
        <f t="shared" si="138"/>
        <v>100.16829975168</v>
      </c>
      <c r="G211" s="9">
        <f t="shared" si="138"/>
        <v>100.35870053868592</v>
      </c>
      <c r="H211" s="9">
        <f t="shared" si="138"/>
        <v>100.54392991428085</v>
      </c>
      <c r="I211" s="9">
        <f t="shared" si="138"/>
        <v>100.72398732733957</v>
      </c>
      <c r="J211" s="9">
        <f>I211+(I211*J$3)+'[16]Uued liitujad'!L22</f>
        <v>138.39693239953414</v>
      </c>
      <c r="K211" s="9">
        <f t="shared" si="138"/>
        <v>138.61907550588194</v>
      </c>
      <c r="L211" s="7">
        <f t="shared" si="138"/>
        <v>138.8341210606624</v>
      </c>
      <c r="M211" s="7">
        <f t="shared" si="138"/>
        <v>139.04295564610592</v>
      </c>
      <c r="N211" s="7">
        <f t="shared" si="138"/>
        <v>139.25267754897544</v>
      </c>
      <c r="O211" s="7">
        <f t="shared" si="138"/>
        <v>139.45796274141057</v>
      </c>
      <c r="P211" s="7">
        <f t="shared" si="138"/>
        <v>139.666797332691</v>
      </c>
      <c r="Q211" s="7">
        <f t="shared" si="138"/>
        <v>139.8836174284389</v>
      </c>
      <c r="R211" s="7">
        <f t="shared" si="138"/>
        <v>140.10842213414179</v>
      </c>
    </row>
    <row r="212" spans="1:18" x14ac:dyDescent="0.25">
      <c r="A212" s="10" t="s">
        <v>24</v>
      </c>
      <c r="B212" s="11" t="s">
        <v>8</v>
      </c>
      <c r="C212" s="16">
        <v>0.37</v>
      </c>
      <c r="D212" s="16">
        <f>D211/D210</f>
        <v>0.37122970588235293</v>
      </c>
      <c r="E212" s="16">
        <f t="shared" ref="E212:R212" si="139">E211/E210</f>
        <v>0.35918065028571428</v>
      </c>
      <c r="F212" s="16">
        <f t="shared" si="139"/>
        <v>0.35918065028571428</v>
      </c>
      <c r="G212" s="16">
        <f t="shared" si="139"/>
        <v>0.35918065028571428</v>
      </c>
      <c r="H212" s="16">
        <f t="shared" si="139"/>
        <v>0.35918065028571422</v>
      </c>
      <c r="I212" s="16">
        <f t="shared" si="139"/>
        <v>0.35918065028571422</v>
      </c>
      <c r="J212" s="16">
        <f t="shared" si="139"/>
        <v>0.49267603082293732</v>
      </c>
      <c r="K212" s="16">
        <f t="shared" si="139"/>
        <v>0.49267603082293721</v>
      </c>
      <c r="L212" s="16">
        <f t="shared" si="139"/>
        <v>0.49267603082293721</v>
      </c>
      <c r="M212" s="16">
        <f t="shared" si="139"/>
        <v>0.49267603082293726</v>
      </c>
      <c r="N212" s="16">
        <f t="shared" si="139"/>
        <v>0.49267603082293726</v>
      </c>
      <c r="O212" s="16">
        <f t="shared" si="139"/>
        <v>0.49267603082293732</v>
      </c>
      <c r="P212" s="16">
        <f t="shared" si="139"/>
        <v>0.49267603082293726</v>
      </c>
      <c r="Q212" s="16">
        <f t="shared" si="139"/>
        <v>0.49267603082293721</v>
      </c>
      <c r="R212" s="16">
        <f t="shared" si="139"/>
        <v>0.49267603082293721</v>
      </c>
    </row>
    <row r="213" spans="1:18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  <c r="O213" s="23"/>
      <c r="P213" s="23"/>
      <c r="Q213" s="23"/>
      <c r="R213" s="23"/>
    </row>
    <row r="214" spans="1:18" x14ac:dyDescent="0.25">
      <c r="A214" s="3" t="s">
        <v>2</v>
      </c>
      <c r="B214" s="4" t="s">
        <v>3</v>
      </c>
      <c r="C214" s="4">
        <v>2020</v>
      </c>
      <c r="D214" s="4">
        <v>2021</v>
      </c>
      <c r="E214" s="4">
        <v>2022</v>
      </c>
      <c r="F214" s="4">
        <v>2023</v>
      </c>
      <c r="G214" s="4">
        <v>2024</v>
      </c>
      <c r="H214" s="4">
        <v>2025</v>
      </c>
      <c r="I214" s="4">
        <v>2026</v>
      </c>
      <c r="J214" s="4">
        <v>2027</v>
      </c>
      <c r="K214" s="4">
        <v>2028</v>
      </c>
      <c r="L214" s="4">
        <v>2029</v>
      </c>
      <c r="M214" s="4">
        <v>2030</v>
      </c>
      <c r="N214" s="4">
        <v>2031</v>
      </c>
      <c r="O214" s="4">
        <v>2032</v>
      </c>
      <c r="P214" s="4">
        <v>2033</v>
      </c>
      <c r="Q214" s="4">
        <v>2034</v>
      </c>
      <c r="R214" s="4">
        <v>2035</v>
      </c>
    </row>
    <row r="215" spans="1:18" x14ac:dyDescent="0.25">
      <c r="A215" s="106" t="s">
        <v>45</v>
      </c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</row>
    <row r="216" spans="1:18" x14ac:dyDescent="0.25">
      <c r="A216" s="17" t="s">
        <v>5</v>
      </c>
      <c r="B216" s="18" t="s">
        <v>6</v>
      </c>
      <c r="C216" s="19"/>
      <c r="D216" s="19"/>
      <c r="E216" s="19"/>
      <c r="F216" s="19"/>
      <c r="G216" s="19"/>
      <c r="H216" s="19"/>
      <c r="I216" s="19"/>
      <c r="J216" s="19"/>
      <c r="K216" s="19">
        <f t="shared" ref="K216:R216" si="140">K217+K219</f>
        <v>1181.6875</v>
      </c>
      <c r="L216" s="19">
        <f t="shared" si="140"/>
        <v>1183.5207011167097</v>
      </c>
      <c r="M216" s="19">
        <f t="shared" si="140"/>
        <v>1185.3009555173808</v>
      </c>
      <c r="N216" s="19">
        <f t="shared" si="140"/>
        <v>1187.0887740423036</v>
      </c>
      <c r="O216" s="19">
        <f t="shared" si="140"/>
        <v>1188.8387708948319</v>
      </c>
      <c r="P216" s="19">
        <f t="shared" si="140"/>
        <v>1190.619025345261</v>
      </c>
      <c r="Q216" s="19">
        <f t="shared" si="140"/>
        <v>1192.4673539101359</v>
      </c>
      <c r="R216" s="19">
        <f t="shared" si="140"/>
        <v>1194.3837489639973</v>
      </c>
    </row>
    <row r="217" spans="1:18" x14ac:dyDescent="0.25">
      <c r="A217" s="3" t="s">
        <v>7</v>
      </c>
      <c r="B217" s="4" t="s">
        <v>6</v>
      </c>
      <c r="C217" s="7"/>
      <c r="D217" s="7"/>
      <c r="E217" s="7"/>
      <c r="F217" s="7"/>
      <c r="G217" s="7"/>
      <c r="H217" s="7"/>
      <c r="I217" s="7"/>
      <c r="J217" s="7"/>
      <c r="K217" s="7">
        <f t="shared" ref="K217:R217" si="141">K219/(1-K218)-K219</f>
        <v>236.33749999999998</v>
      </c>
      <c r="L217" s="7">
        <f t="shared" si="141"/>
        <v>236.70414022334194</v>
      </c>
      <c r="M217" s="7">
        <f t="shared" si="141"/>
        <v>237.06019110347609</v>
      </c>
      <c r="N217" s="7">
        <f t="shared" si="141"/>
        <v>237.41775480846059</v>
      </c>
      <c r="O217" s="7">
        <f t="shared" si="141"/>
        <v>237.76775417896636</v>
      </c>
      <c r="P217" s="7">
        <f t="shared" si="141"/>
        <v>238.1238050690522</v>
      </c>
      <c r="Q217" s="7">
        <f t="shared" si="141"/>
        <v>238.49347078202709</v>
      </c>
      <c r="R217" s="7">
        <f t="shared" si="141"/>
        <v>238.87674979279939</v>
      </c>
    </row>
    <row r="218" spans="1:18" x14ac:dyDescent="0.25">
      <c r="A218" s="3" t="s">
        <v>7</v>
      </c>
      <c r="B218" s="4" t="s">
        <v>8</v>
      </c>
      <c r="C218" s="8"/>
      <c r="D218" s="8"/>
      <c r="E218" s="8"/>
      <c r="F218" s="8"/>
      <c r="G218" s="8"/>
      <c r="H218" s="8"/>
      <c r="I218" s="8"/>
      <c r="J218" s="8"/>
      <c r="K218" s="8">
        <v>0.2</v>
      </c>
      <c r="L218" s="8">
        <f t="shared" ref="L218:R218" si="142">K218</f>
        <v>0.2</v>
      </c>
      <c r="M218" s="8">
        <f t="shared" si="142"/>
        <v>0.2</v>
      </c>
      <c r="N218" s="8">
        <f t="shared" si="142"/>
        <v>0.2</v>
      </c>
      <c r="O218" s="8">
        <f t="shared" si="142"/>
        <v>0.2</v>
      </c>
      <c r="P218" s="8">
        <f t="shared" si="142"/>
        <v>0.2</v>
      </c>
      <c r="Q218" s="8">
        <f t="shared" si="142"/>
        <v>0.2</v>
      </c>
      <c r="R218" s="8">
        <f t="shared" si="142"/>
        <v>0.2</v>
      </c>
    </row>
    <row r="219" spans="1:18" x14ac:dyDescent="0.25">
      <c r="A219" s="3" t="s">
        <v>9</v>
      </c>
      <c r="B219" s="4" t="s">
        <v>6</v>
      </c>
      <c r="C219" s="7"/>
      <c r="D219" s="7"/>
      <c r="E219" s="7"/>
      <c r="F219" s="7"/>
      <c r="G219" s="7"/>
      <c r="H219" s="7"/>
      <c r="I219" s="7"/>
      <c r="J219" s="7"/>
      <c r="K219" s="7">
        <f t="shared" ref="K219:R219" si="143">K220+K221</f>
        <v>945.35</v>
      </c>
      <c r="L219" s="7">
        <f t="shared" si="143"/>
        <v>946.81656089336775</v>
      </c>
      <c r="M219" s="7">
        <f t="shared" si="143"/>
        <v>948.24076441390469</v>
      </c>
      <c r="N219" s="7">
        <f t="shared" si="143"/>
        <v>949.67101923384303</v>
      </c>
      <c r="O219" s="7">
        <f t="shared" si="143"/>
        <v>951.07101671586554</v>
      </c>
      <c r="P219" s="7">
        <f t="shared" si="143"/>
        <v>952.49522027620878</v>
      </c>
      <c r="Q219" s="7">
        <f t="shared" si="143"/>
        <v>953.97388312810881</v>
      </c>
      <c r="R219" s="7">
        <f t="shared" si="143"/>
        <v>955.50699917119789</v>
      </c>
    </row>
    <row r="220" spans="1:18" x14ac:dyDescent="0.25">
      <c r="A220" s="3" t="s">
        <v>10</v>
      </c>
      <c r="B220" s="4" t="s">
        <v>6</v>
      </c>
      <c r="C220" s="7"/>
      <c r="D220" s="7"/>
      <c r="E220" s="7"/>
      <c r="F220" s="7"/>
      <c r="G220" s="7"/>
      <c r="H220" s="7"/>
      <c r="I220" s="7"/>
      <c r="J220" s="7"/>
      <c r="K220" s="7">
        <f t="shared" ref="K220:R220" si="144">(K222*K224*365)/1000</f>
        <v>945.35</v>
      </c>
      <c r="L220" s="7">
        <f t="shared" si="144"/>
        <v>946.81656089336775</v>
      </c>
      <c r="M220" s="7">
        <f t="shared" si="144"/>
        <v>948.24076441390469</v>
      </c>
      <c r="N220" s="7">
        <f t="shared" si="144"/>
        <v>949.67101923384303</v>
      </c>
      <c r="O220" s="7">
        <f t="shared" si="144"/>
        <v>951.07101671586554</v>
      </c>
      <c r="P220" s="7">
        <f t="shared" si="144"/>
        <v>952.49522027620878</v>
      </c>
      <c r="Q220" s="7">
        <f t="shared" si="144"/>
        <v>953.97388312810881</v>
      </c>
      <c r="R220" s="7">
        <f t="shared" si="144"/>
        <v>955.50699917119789</v>
      </c>
    </row>
    <row r="221" spans="1:18" x14ac:dyDescent="0.25">
      <c r="A221" s="3" t="s">
        <v>11</v>
      </c>
      <c r="B221" s="4" t="s">
        <v>6</v>
      </c>
      <c r="C221" s="4"/>
      <c r="D221" s="4"/>
      <c r="E221" s="4"/>
      <c r="F221" s="4"/>
      <c r="G221" s="4"/>
      <c r="H221" s="4"/>
      <c r="I221" s="4"/>
      <c r="J221" s="4"/>
      <c r="K221" s="4">
        <f t="shared" ref="K221:R222" si="145">J221</f>
        <v>0</v>
      </c>
      <c r="L221" s="4">
        <f t="shared" si="145"/>
        <v>0</v>
      </c>
      <c r="M221" s="4">
        <f t="shared" si="145"/>
        <v>0</v>
      </c>
      <c r="N221" s="4">
        <f t="shared" si="145"/>
        <v>0</v>
      </c>
      <c r="O221" s="4">
        <f t="shared" si="145"/>
        <v>0</v>
      </c>
      <c r="P221" s="4">
        <f t="shared" si="145"/>
        <v>0</v>
      </c>
      <c r="Q221" s="4">
        <f t="shared" si="145"/>
        <v>0</v>
      </c>
      <c r="R221" s="4">
        <f t="shared" si="145"/>
        <v>0</v>
      </c>
    </row>
    <row r="222" spans="1:18" x14ac:dyDescent="0.25">
      <c r="A222" s="10" t="s">
        <v>12</v>
      </c>
      <c r="B222" s="11" t="s">
        <v>13</v>
      </c>
      <c r="C222" s="24"/>
      <c r="D222" s="24"/>
      <c r="E222" s="24"/>
      <c r="F222" s="24"/>
      <c r="G222" s="12"/>
      <c r="H222" s="12"/>
      <c r="I222" s="12"/>
      <c r="J222" s="12"/>
      <c r="K222" s="12">
        <v>74</v>
      </c>
      <c r="L222" s="12">
        <f t="shared" si="145"/>
        <v>74</v>
      </c>
      <c r="M222" s="12">
        <f t="shared" si="145"/>
        <v>74</v>
      </c>
      <c r="N222" s="12">
        <f t="shared" si="145"/>
        <v>74</v>
      </c>
      <c r="O222" s="12">
        <f t="shared" si="145"/>
        <v>74</v>
      </c>
      <c r="P222" s="12">
        <f t="shared" si="145"/>
        <v>74</v>
      </c>
      <c r="Q222" s="12">
        <f t="shared" si="145"/>
        <v>74</v>
      </c>
      <c r="R222" s="12">
        <f t="shared" si="145"/>
        <v>74</v>
      </c>
    </row>
    <row r="223" spans="1:18" x14ac:dyDescent="0.25">
      <c r="A223" s="3" t="s">
        <v>14</v>
      </c>
      <c r="B223" s="4" t="s">
        <v>15</v>
      </c>
      <c r="C223" s="7">
        <v>80</v>
      </c>
      <c r="D223" s="7">
        <v>77</v>
      </c>
      <c r="E223" s="7">
        <f t="shared" ref="E223:G223" si="146">D223+(D223*E$3)</f>
        <v>76.691999999999993</v>
      </c>
      <c r="F223" s="7">
        <f t="shared" si="146"/>
        <v>76.385231999999988</v>
      </c>
      <c r="G223" s="7">
        <f t="shared" si="146"/>
        <v>76.530425722210353</v>
      </c>
      <c r="H223" s="7">
        <f>G223+(G223*H$3)</f>
        <v>76.671675886814413</v>
      </c>
      <c r="I223" s="7">
        <f t="shared" ref="I223:R224" si="147">H223+(H223*I$3)</f>
        <v>76.808982073541216</v>
      </c>
      <c r="J223" s="7">
        <f t="shared" si="147"/>
        <v>76.940864610187916</v>
      </c>
      <c r="K223" s="7">
        <f t="shared" si="147"/>
        <v>77.064363609575068</v>
      </c>
      <c r="L223" s="7">
        <f t="shared" si="147"/>
        <v>77.183916771834618</v>
      </c>
      <c r="M223" s="7">
        <f t="shared" si="147"/>
        <v>77.300016986528306</v>
      </c>
      <c r="N223" s="7">
        <f t="shared" si="147"/>
        <v>77.416610499510895</v>
      </c>
      <c r="O223" s="7">
        <f t="shared" si="147"/>
        <v>77.530737452498769</v>
      </c>
      <c r="P223" s="7">
        <f t="shared" si="147"/>
        <v>77.646837670437463</v>
      </c>
      <c r="Q223" s="7">
        <f t="shared" si="147"/>
        <v>77.767377377080294</v>
      </c>
      <c r="R223" s="7">
        <f t="shared" si="147"/>
        <v>77.89235607512893</v>
      </c>
    </row>
    <row r="224" spans="1:18" x14ac:dyDescent="0.25">
      <c r="A224" s="3" t="s">
        <v>23</v>
      </c>
      <c r="B224" s="4" t="s">
        <v>15</v>
      </c>
      <c r="C224" s="7"/>
      <c r="D224" s="7"/>
      <c r="E224" s="7"/>
      <c r="F224" s="7"/>
      <c r="G224" s="7"/>
      <c r="H224" s="7"/>
      <c r="I224" s="7"/>
      <c r="J224" s="7"/>
      <c r="K224" s="9">
        <f>'[16]Uued liitujad'!I29</f>
        <v>35</v>
      </c>
      <c r="L224" s="7">
        <f t="shared" si="147"/>
        <v>35.054296960139496</v>
      </c>
      <c r="M224" s="7">
        <f t="shared" si="147"/>
        <v>35.107025709511461</v>
      </c>
      <c r="N224" s="7">
        <f t="shared" si="147"/>
        <v>35.159978498106</v>
      </c>
      <c r="O224" s="7">
        <f t="shared" si="147"/>
        <v>35.211811059454483</v>
      </c>
      <c r="P224" s="7">
        <f t="shared" si="147"/>
        <v>35.264539810300214</v>
      </c>
      <c r="Q224" s="7">
        <f t="shared" si="147"/>
        <v>35.319284825179892</v>
      </c>
      <c r="R224" s="7">
        <f t="shared" si="147"/>
        <v>35.376045878237612</v>
      </c>
    </row>
    <row r="225" spans="1:18" x14ac:dyDescent="0.25">
      <c r="A225" s="10" t="s">
        <v>24</v>
      </c>
      <c r="B225" s="11" t="s">
        <v>8</v>
      </c>
      <c r="C225" s="16"/>
      <c r="D225" s="16"/>
      <c r="E225" s="16"/>
      <c r="F225" s="16"/>
      <c r="G225" s="16"/>
      <c r="H225" s="16"/>
      <c r="I225" s="16"/>
      <c r="J225" s="16"/>
      <c r="K225" s="16">
        <f t="shared" ref="K225:R225" si="148">K224/K223</f>
        <v>0.45416582140764389</v>
      </c>
      <c r="L225" s="16">
        <f t="shared" si="148"/>
        <v>0.45416582140764394</v>
      </c>
      <c r="M225" s="16">
        <f t="shared" si="148"/>
        <v>0.454165821407644</v>
      </c>
      <c r="N225" s="16">
        <f t="shared" si="148"/>
        <v>0.45416582140764394</v>
      </c>
      <c r="O225" s="16">
        <f t="shared" si="148"/>
        <v>0.45416582140764389</v>
      </c>
      <c r="P225" s="16">
        <f t="shared" si="148"/>
        <v>0.45416582140764383</v>
      </c>
      <c r="Q225" s="16">
        <f t="shared" si="148"/>
        <v>0.45416582140764383</v>
      </c>
      <c r="R225" s="16">
        <f t="shared" si="148"/>
        <v>0.45416582140764389</v>
      </c>
    </row>
    <row r="226" spans="1:18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6"/>
      <c r="O226" s="26"/>
      <c r="P226" s="26"/>
      <c r="Q226" s="26"/>
      <c r="R226" s="26"/>
    </row>
    <row r="227" spans="1:18" s="27" customFormat="1" x14ac:dyDescent="0.25">
      <c r="A227" s="3" t="s">
        <v>2</v>
      </c>
      <c r="B227" s="4" t="s">
        <v>3</v>
      </c>
      <c r="C227" s="4">
        <v>2020</v>
      </c>
      <c r="D227" s="4">
        <v>2021</v>
      </c>
      <c r="E227" s="4">
        <v>2022</v>
      </c>
      <c r="F227" s="4">
        <v>2023</v>
      </c>
      <c r="G227" s="4">
        <v>2024</v>
      </c>
      <c r="H227" s="4">
        <v>2025</v>
      </c>
      <c r="I227" s="4">
        <v>2026</v>
      </c>
      <c r="J227" s="4">
        <v>2027</v>
      </c>
      <c r="K227" s="4">
        <v>2028</v>
      </c>
      <c r="L227" s="4">
        <v>2029</v>
      </c>
      <c r="M227" s="4">
        <v>2030</v>
      </c>
      <c r="N227" s="4">
        <v>2031</v>
      </c>
      <c r="O227" s="4">
        <v>2032</v>
      </c>
      <c r="P227" s="4">
        <v>2033</v>
      </c>
      <c r="Q227" s="4">
        <v>2034</v>
      </c>
      <c r="R227" s="4">
        <v>2035</v>
      </c>
    </row>
    <row r="228" spans="1:18" s="27" customFormat="1" x14ac:dyDescent="0.25">
      <c r="A228" s="107" t="s">
        <v>46</v>
      </c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9"/>
    </row>
    <row r="229" spans="1:18" s="27" customFormat="1" x14ac:dyDescent="0.25">
      <c r="A229" s="17" t="s">
        <v>5</v>
      </c>
      <c r="B229" s="18" t="s">
        <v>6</v>
      </c>
      <c r="C229" s="19"/>
      <c r="D229" s="19"/>
      <c r="E229" s="19"/>
      <c r="F229" s="19"/>
      <c r="G229" s="19"/>
      <c r="H229" s="19"/>
      <c r="I229" s="19">
        <f t="shared" ref="I229:R229" si="149">I230+I232</f>
        <v>3193.75</v>
      </c>
      <c r="J229" s="19">
        <f t="shared" si="149"/>
        <v>3199.2337317204924</v>
      </c>
      <c r="K229" s="19">
        <f t="shared" si="149"/>
        <v>3204.3688724116555</v>
      </c>
      <c r="L229" s="19">
        <f t="shared" si="149"/>
        <v>3209.3399435241577</v>
      </c>
      <c r="M229" s="19">
        <f t="shared" si="149"/>
        <v>3214.1674396146923</v>
      </c>
      <c r="N229" s="19">
        <f t="shared" si="149"/>
        <v>3219.0154472569707</v>
      </c>
      <c r="O229" s="19">
        <f t="shared" si="149"/>
        <v>3223.7608942901843</v>
      </c>
      <c r="P229" s="19">
        <f t="shared" si="149"/>
        <v>3228.588390515647</v>
      </c>
      <c r="Q229" s="19">
        <f t="shared" si="149"/>
        <v>3233.6004825613654</v>
      </c>
      <c r="R229" s="19">
        <f t="shared" si="149"/>
        <v>3238.7971497494646</v>
      </c>
    </row>
    <row r="230" spans="1:18" s="27" customFormat="1" x14ac:dyDescent="0.25">
      <c r="A230" s="3" t="s">
        <v>7</v>
      </c>
      <c r="B230" s="4" t="s">
        <v>6</v>
      </c>
      <c r="C230" s="7"/>
      <c r="D230" s="7"/>
      <c r="E230" s="7"/>
      <c r="F230" s="7"/>
      <c r="G230" s="7"/>
      <c r="H230" s="7"/>
      <c r="I230" s="7">
        <f t="shared" ref="I230:R230" si="150">I232/(1-I231)-I232</f>
        <v>638.75</v>
      </c>
      <c r="J230" s="7">
        <f t="shared" si="150"/>
        <v>639.84674634409839</v>
      </c>
      <c r="K230" s="7">
        <f t="shared" si="150"/>
        <v>640.8737744823311</v>
      </c>
      <c r="L230" s="7">
        <f t="shared" si="150"/>
        <v>641.86798870483153</v>
      </c>
      <c r="M230" s="7">
        <f t="shared" si="150"/>
        <v>642.83348792293828</v>
      </c>
      <c r="N230" s="7">
        <f t="shared" si="150"/>
        <v>643.80308945139404</v>
      </c>
      <c r="O230" s="7">
        <f t="shared" si="150"/>
        <v>644.75217885803659</v>
      </c>
      <c r="P230" s="7">
        <f t="shared" si="150"/>
        <v>645.7176781031294</v>
      </c>
      <c r="Q230" s="7">
        <f t="shared" si="150"/>
        <v>646.7200965122729</v>
      </c>
      <c r="R230" s="7">
        <f t="shared" si="150"/>
        <v>647.75942994989282</v>
      </c>
    </row>
    <row r="231" spans="1:18" s="27" customFormat="1" x14ac:dyDescent="0.25">
      <c r="A231" s="3" t="s">
        <v>7</v>
      </c>
      <c r="B231" s="4" t="s">
        <v>8</v>
      </c>
      <c r="C231" s="8"/>
      <c r="D231" s="8"/>
      <c r="E231" s="8"/>
      <c r="F231" s="8"/>
      <c r="G231" s="8"/>
      <c r="H231" s="8"/>
      <c r="I231" s="8">
        <v>0.2</v>
      </c>
      <c r="J231" s="8">
        <f t="shared" ref="J231:R231" si="151">I231</f>
        <v>0.2</v>
      </c>
      <c r="K231" s="8">
        <f t="shared" si="151"/>
        <v>0.2</v>
      </c>
      <c r="L231" s="8">
        <f t="shared" si="151"/>
        <v>0.2</v>
      </c>
      <c r="M231" s="8">
        <f t="shared" si="151"/>
        <v>0.2</v>
      </c>
      <c r="N231" s="8">
        <f t="shared" si="151"/>
        <v>0.2</v>
      </c>
      <c r="O231" s="8">
        <f t="shared" si="151"/>
        <v>0.2</v>
      </c>
      <c r="P231" s="8">
        <f t="shared" si="151"/>
        <v>0.2</v>
      </c>
      <c r="Q231" s="8">
        <f t="shared" si="151"/>
        <v>0.2</v>
      </c>
      <c r="R231" s="8">
        <f t="shared" si="151"/>
        <v>0.2</v>
      </c>
    </row>
    <row r="232" spans="1:18" s="27" customFormat="1" x14ac:dyDescent="0.25">
      <c r="A232" s="3" t="s">
        <v>9</v>
      </c>
      <c r="B232" s="4" t="s">
        <v>6</v>
      </c>
      <c r="C232" s="7"/>
      <c r="D232" s="7"/>
      <c r="E232" s="7"/>
      <c r="F232" s="7"/>
      <c r="G232" s="7"/>
      <c r="H232" s="7"/>
      <c r="I232" s="7">
        <f t="shared" ref="I232:R232" si="152">I233+I234</f>
        <v>2555</v>
      </c>
      <c r="J232" s="7">
        <f t="shared" si="152"/>
        <v>2559.386985376394</v>
      </c>
      <c r="K232" s="7">
        <f t="shared" si="152"/>
        <v>2563.4950979293244</v>
      </c>
      <c r="L232" s="7">
        <f t="shared" si="152"/>
        <v>2567.4719548193261</v>
      </c>
      <c r="M232" s="7">
        <f t="shared" si="152"/>
        <v>2571.333951691754</v>
      </c>
      <c r="N232" s="7">
        <f t="shared" si="152"/>
        <v>2575.2123578055766</v>
      </c>
      <c r="O232" s="7">
        <f t="shared" si="152"/>
        <v>2579.0087154321477</v>
      </c>
      <c r="P232" s="7">
        <f t="shared" si="152"/>
        <v>2582.8707124125176</v>
      </c>
      <c r="Q232" s="7">
        <f t="shared" si="152"/>
        <v>2586.8803860490925</v>
      </c>
      <c r="R232" s="7">
        <f t="shared" si="152"/>
        <v>2591.0377197995717</v>
      </c>
    </row>
    <row r="233" spans="1:18" s="27" customFormat="1" x14ac:dyDescent="0.25">
      <c r="A233" s="3" t="s">
        <v>10</v>
      </c>
      <c r="B233" s="4" t="s">
        <v>6</v>
      </c>
      <c r="C233" s="7"/>
      <c r="D233" s="7"/>
      <c r="E233" s="7"/>
      <c r="F233" s="7"/>
      <c r="G233" s="7"/>
      <c r="H233" s="7"/>
      <c r="I233" s="7">
        <f t="shared" ref="I233:R233" si="153">(I235*I237*365)/1000</f>
        <v>2555</v>
      </c>
      <c r="J233" s="7">
        <f t="shared" si="153"/>
        <v>2559.386985376394</v>
      </c>
      <c r="K233" s="7">
        <f t="shared" si="153"/>
        <v>2563.4950979293244</v>
      </c>
      <c r="L233" s="7">
        <f t="shared" si="153"/>
        <v>2567.4719548193261</v>
      </c>
      <c r="M233" s="7">
        <f t="shared" si="153"/>
        <v>2571.333951691754</v>
      </c>
      <c r="N233" s="7">
        <f t="shared" si="153"/>
        <v>2575.2123578055766</v>
      </c>
      <c r="O233" s="7">
        <f t="shared" si="153"/>
        <v>2579.0087154321477</v>
      </c>
      <c r="P233" s="7">
        <f t="shared" si="153"/>
        <v>2582.8707124125176</v>
      </c>
      <c r="Q233" s="7">
        <f t="shared" si="153"/>
        <v>2586.8803860490925</v>
      </c>
      <c r="R233" s="7">
        <f t="shared" si="153"/>
        <v>2591.0377197995717</v>
      </c>
    </row>
    <row r="234" spans="1:18" s="27" customFormat="1" x14ac:dyDescent="0.25">
      <c r="A234" s="3" t="s">
        <v>11</v>
      </c>
      <c r="B234" s="4" t="s">
        <v>6</v>
      </c>
      <c r="C234" s="4"/>
      <c r="D234" s="4"/>
      <c r="E234" s="4"/>
      <c r="F234" s="4"/>
      <c r="G234" s="4"/>
      <c r="H234" s="4"/>
      <c r="I234" s="4">
        <f t="shared" ref="I234:R235" si="154">H234</f>
        <v>0</v>
      </c>
      <c r="J234" s="4">
        <f t="shared" si="154"/>
        <v>0</v>
      </c>
      <c r="K234" s="4">
        <f t="shared" si="154"/>
        <v>0</v>
      </c>
      <c r="L234" s="4">
        <f t="shared" si="154"/>
        <v>0</v>
      </c>
      <c r="M234" s="4">
        <f t="shared" si="154"/>
        <v>0</v>
      </c>
      <c r="N234" s="4">
        <f t="shared" si="154"/>
        <v>0</v>
      </c>
      <c r="O234" s="4">
        <f t="shared" si="154"/>
        <v>0</v>
      </c>
      <c r="P234" s="4">
        <f t="shared" si="154"/>
        <v>0</v>
      </c>
      <c r="Q234" s="4">
        <f t="shared" si="154"/>
        <v>0</v>
      </c>
      <c r="R234" s="4">
        <f t="shared" si="154"/>
        <v>0</v>
      </c>
    </row>
    <row r="235" spans="1:18" s="27" customFormat="1" x14ac:dyDescent="0.25">
      <c r="A235" s="10" t="s">
        <v>12</v>
      </c>
      <c r="B235" s="11" t="s">
        <v>13</v>
      </c>
      <c r="C235" s="24"/>
      <c r="D235" s="24"/>
      <c r="E235" s="24"/>
      <c r="F235" s="24"/>
      <c r="G235" s="24"/>
      <c r="H235" s="12"/>
      <c r="I235" s="12">
        <v>70</v>
      </c>
      <c r="J235" s="12">
        <f t="shared" si="154"/>
        <v>70</v>
      </c>
      <c r="K235" s="12">
        <f t="shared" si="154"/>
        <v>70</v>
      </c>
      <c r="L235" s="12">
        <f t="shared" si="154"/>
        <v>70</v>
      </c>
      <c r="M235" s="12">
        <f t="shared" si="154"/>
        <v>70</v>
      </c>
      <c r="N235" s="12">
        <f t="shared" si="154"/>
        <v>70</v>
      </c>
      <c r="O235" s="12">
        <f t="shared" si="154"/>
        <v>70</v>
      </c>
      <c r="P235" s="12">
        <f t="shared" si="154"/>
        <v>70</v>
      </c>
      <c r="Q235" s="12">
        <f t="shared" si="154"/>
        <v>70</v>
      </c>
      <c r="R235" s="12">
        <f t="shared" si="154"/>
        <v>70</v>
      </c>
    </row>
    <row r="236" spans="1:18" s="27" customFormat="1" x14ac:dyDescent="0.25">
      <c r="A236" s="3" t="s">
        <v>14</v>
      </c>
      <c r="B236" s="4" t="s">
        <v>15</v>
      </c>
      <c r="C236" s="7">
        <v>111</v>
      </c>
      <c r="D236" s="7">
        <v>114</v>
      </c>
      <c r="E236" s="7">
        <f t="shared" ref="E236:R237" si="155">D236+(D236*E$3)</f>
        <v>113.544</v>
      </c>
      <c r="F236" s="7">
        <f t="shared" si="155"/>
        <v>113.08982399999999</v>
      </c>
      <c r="G236" s="7">
        <f t="shared" si="155"/>
        <v>113.30478613418158</v>
      </c>
      <c r="H236" s="7">
        <f t="shared" si="155"/>
        <v>113.51390975450448</v>
      </c>
      <c r="I236" s="7">
        <f t="shared" si="155"/>
        <v>113.71719423874936</v>
      </c>
      <c r="J236" s="7">
        <f t="shared" si="155"/>
        <v>113.91244890339513</v>
      </c>
      <c r="K236" s="7">
        <f t="shared" si="155"/>
        <v>114.09529157781246</v>
      </c>
      <c r="L236" s="7">
        <f t="shared" si="155"/>
        <v>114.27229236349544</v>
      </c>
      <c r="M236" s="7">
        <f t="shared" si="155"/>
        <v>114.44418099304194</v>
      </c>
      <c r="N236" s="7">
        <f t="shared" si="155"/>
        <v>114.61679996031486</v>
      </c>
      <c r="O236" s="7">
        <f t="shared" si="155"/>
        <v>114.78576713746574</v>
      </c>
      <c r="P236" s="7">
        <f t="shared" si="155"/>
        <v>114.95765577181653</v>
      </c>
      <c r="Q236" s="7">
        <f t="shared" si="155"/>
        <v>115.13611715567734</v>
      </c>
      <c r="R236" s="7">
        <f t="shared" si="155"/>
        <v>115.32115055278831</v>
      </c>
    </row>
    <row r="237" spans="1:18" s="27" customFormat="1" x14ac:dyDescent="0.25">
      <c r="A237" s="3" t="s">
        <v>23</v>
      </c>
      <c r="B237" s="4" t="s">
        <v>15</v>
      </c>
      <c r="C237" s="7"/>
      <c r="D237" s="7"/>
      <c r="E237" s="7"/>
      <c r="F237" s="7"/>
      <c r="G237" s="7"/>
      <c r="H237" s="7"/>
      <c r="I237" s="7">
        <v>100</v>
      </c>
      <c r="J237" s="7">
        <f t="shared" si="155"/>
        <v>100.17170197167881</v>
      </c>
      <c r="K237" s="7">
        <f t="shared" si="155"/>
        <v>100.33248915574656</v>
      </c>
      <c r="L237" s="7">
        <f t="shared" si="155"/>
        <v>100.48813913187186</v>
      </c>
      <c r="M237" s="7">
        <f t="shared" si="155"/>
        <v>100.63929360828783</v>
      </c>
      <c r="N237" s="7">
        <f t="shared" si="155"/>
        <v>100.79109032507149</v>
      </c>
      <c r="O237" s="7">
        <f t="shared" si="155"/>
        <v>100.93967575076897</v>
      </c>
      <c r="P237" s="7">
        <f t="shared" si="155"/>
        <v>101.0908302314097</v>
      </c>
      <c r="Q237" s="7">
        <f t="shared" si="155"/>
        <v>101.24776462031674</v>
      </c>
      <c r="R237" s="7">
        <f t="shared" si="155"/>
        <v>101.41047827004195</v>
      </c>
    </row>
    <row r="238" spans="1:18" s="27" customFormat="1" x14ac:dyDescent="0.25">
      <c r="A238" s="10" t="s">
        <v>24</v>
      </c>
      <c r="B238" s="11" t="s">
        <v>8</v>
      </c>
      <c r="C238" s="16"/>
      <c r="D238" s="16"/>
      <c r="E238" s="16"/>
      <c r="F238" s="16"/>
      <c r="G238" s="16"/>
      <c r="H238" s="16"/>
      <c r="I238" s="16">
        <f t="shared" ref="I238:R238" si="156">I237/I236</f>
        <v>0.87937449274425383</v>
      </c>
      <c r="J238" s="16">
        <f t="shared" si="156"/>
        <v>0.87937449274425372</v>
      </c>
      <c r="K238" s="16">
        <f t="shared" si="156"/>
        <v>0.87937449274425372</v>
      </c>
      <c r="L238" s="16">
        <f t="shared" si="156"/>
        <v>0.87937449274425372</v>
      </c>
      <c r="M238" s="16">
        <f t="shared" si="156"/>
        <v>0.87937449274425383</v>
      </c>
      <c r="N238" s="16">
        <f t="shared" si="156"/>
        <v>0.87937449274425383</v>
      </c>
      <c r="O238" s="16">
        <f t="shared" si="156"/>
        <v>0.87937449274425372</v>
      </c>
      <c r="P238" s="16">
        <f t="shared" si="156"/>
        <v>0.87937449274425372</v>
      </c>
      <c r="Q238" s="16">
        <f t="shared" si="156"/>
        <v>0.87937449274425383</v>
      </c>
      <c r="R238" s="16">
        <f t="shared" si="156"/>
        <v>0.87937449274425383</v>
      </c>
    </row>
    <row r="239" spans="1:18" x14ac:dyDescent="0.25">
      <c r="A239" s="112" t="s">
        <v>47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4"/>
    </row>
    <row r="240" spans="1:18" x14ac:dyDescent="0.25">
      <c r="A240" s="28" t="s">
        <v>1</v>
      </c>
      <c r="B240" s="29"/>
      <c r="C240" s="30">
        <v>-4.0000000000000001E-3</v>
      </c>
      <c r="D240" s="30">
        <v>-4.0000000000000001E-3</v>
      </c>
      <c r="E240" s="30">
        <v>-4.0000000000000001E-3</v>
      </c>
      <c r="F240" s="30">
        <v>-4.0000000000000001E-3</v>
      </c>
      <c r="G240" s="31">
        <v>-1.3332340235364219E-2</v>
      </c>
      <c r="H240" s="31">
        <v>-1.2977214425833711E-2</v>
      </c>
      <c r="I240" s="31">
        <v>-1.3264018959519897E-2</v>
      </c>
      <c r="J240" s="31">
        <v>-1.3560110030607106E-2</v>
      </c>
      <c r="K240" s="31">
        <v>-1.3547475064792272E-2</v>
      </c>
      <c r="L240" s="31">
        <v>-1.369317729480137E-2</v>
      </c>
      <c r="M240" s="31">
        <v>-1.4210738796931773E-2</v>
      </c>
      <c r="N240" s="31">
        <v>-1.4623356408470897E-2</v>
      </c>
      <c r="O240" s="31">
        <v>-1.5093555093555094E-2</v>
      </c>
      <c r="P240" s="31">
        <v>-1.5496347591099101E-2</v>
      </c>
      <c r="Q240" s="31">
        <v>-1.5609588747373386E-2</v>
      </c>
      <c r="R240" s="31">
        <v>-1.5989891948414083E-2</v>
      </c>
    </row>
    <row r="241" spans="1:18" x14ac:dyDescent="0.25">
      <c r="A241" s="32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8" x14ac:dyDescent="0.25">
      <c r="A242" s="28" t="s">
        <v>2</v>
      </c>
      <c r="B242" s="29" t="s">
        <v>3</v>
      </c>
      <c r="C242" s="29">
        <v>2020</v>
      </c>
      <c r="D242" s="29">
        <v>2021</v>
      </c>
      <c r="E242" s="29">
        <v>2022</v>
      </c>
      <c r="F242" s="29">
        <v>2023</v>
      </c>
      <c r="G242" s="29">
        <v>2024</v>
      </c>
      <c r="H242" s="29">
        <v>2025</v>
      </c>
      <c r="I242" s="29">
        <v>2026</v>
      </c>
      <c r="J242" s="29">
        <v>2027</v>
      </c>
      <c r="K242" s="29">
        <v>2028</v>
      </c>
      <c r="L242" s="29">
        <v>2029</v>
      </c>
      <c r="M242" s="29">
        <v>2030</v>
      </c>
      <c r="N242" s="29">
        <v>2031</v>
      </c>
      <c r="O242" s="29">
        <v>2032</v>
      </c>
      <c r="P242" s="29">
        <v>2033</v>
      </c>
      <c r="Q242" s="29">
        <v>2034</v>
      </c>
      <c r="R242" s="29">
        <v>2035</v>
      </c>
    </row>
    <row r="243" spans="1:18" x14ac:dyDescent="0.25">
      <c r="A243" s="110" t="s">
        <v>48</v>
      </c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</row>
    <row r="244" spans="1:18" x14ac:dyDescent="0.25">
      <c r="A244" s="34" t="s">
        <v>5</v>
      </c>
      <c r="B244" s="35" t="s">
        <v>6</v>
      </c>
      <c r="C244" s="36">
        <v>12618</v>
      </c>
      <c r="D244" s="36">
        <v>15910.279999999999</v>
      </c>
      <c r="E244" s="36">
        <v>15850.60888</v>
      </c>
      <c r="F244" s="36">
        <v>15791.176444479999</v>
      </c>
      <c r="G244" s="36">
        <v>15593.875455089123</v>
      </c>
      <c r="H244" s="36">
        <v>15404.390274896325</v>
      </c>
      <c r="I244" s="36">
        <v>15213.230689047579</v>
      </c>
      <c r="J244" s="36">
        <f t="shared" ref="J244:R244" si="157">J245+J247</f>
        <v>14803.839201487424</v>
      </c>
      <c r="K244" s="36">
        <f t="shared" si="157"/>
        <v>14615.939494573189</v>
      </c>
      <c r="L244" s="36">
        <f t="shared" si="157"/>
        <v>14428.59188229929</v>
      </c>
      <c r="M244" s="36">
        <f t="shared" si="157"/>
        <v>14236.82543374036</v>
      </c>
      <c r="N244" s="36">
        <f t="shared" si="157"/>
        <v>14042.295196577978</v>
      </c>
      <c r="O244" s="36">
        <f t="shared" si="157"/>
        <v>13844.446196558207</v>
      </c>
      <c r="P244" s="36">
        <f t="shared" si="157"/>
        <v>13644.383257839874</v>
      </c>
      <c r="Q244" s="36">
        <f t="shared" si="157"/>
        <v>13445.981238785702</v>
      </c>
      <c r="R244" s="36">
        <f t="shared" si="157"/>
        <v>13245.917891880692</v>
      </c>
    </row>
    <row r="245" spans="1:18" x14ac:dyDescent="0.25">
      <c r="A245" s="37" t="s">
        <v>7</v>
      </c>
      <c r="B245" s="38" t="s">
        <v>6</v>
      </c>
      <c r="C245" s="39">
        <v>0</v>
      </c>
      <c r="D245" s="39">
        <v>3182.0559999999987</v>
      </c>
      <c r="E245" s="39">
        <v>3170.121776</v>
      </c>
      <c r="F245" s="39">
        <v>3158.2352888959995</v>
      </c>
      <c r="G245" s="39">
        <v>3118.7750910178238</v>
      </c>
      <c r="H245" s="39">
        <v>3080.8780549792646</v>
      </c>
      <c r="I245" s="39">
        <v>3042.6461378095155</v>
      </c>
      <c r="J245" s="39">
        <f t="shared" ref="J245:R245" si="158">J247/(1-J246)-J247</f>
        <v>2220.5758802231139</v>
      </c>
      <c r="K245" s="39">
        <f t="shared" si="158"/>
        <v>2192.3909241859783</v>
      </c>
      <c r="L245" s="39">
        <f t="shared" si="158"/>
        <v>2164.2887823448946</v>
      </c>
      <c r="M245" s="39">
        <f t="shared" si="158"/>
        <v>2135.5238150610548</v>
      </c>
      <c r="N245" s="39">
        <f t="shared" si="158"/>
        <v>2106.3442794866969</v>
      </c>
      <c r="O245" s="39">
        <f t="shared" si="158"/>
        <v>2076.666929483732</v>
      </c>
      <c r="P245" s="39">
        <f t="shared" si="158"/>
        <v>2046.6574886759809</v>
      </c>
      <c r="Q245" s="39">
        <f t="shared" si="158"/>
        <v>2016.8971858178556</v>
      </c>
      <c r="R245" s="39">
        <f t="shared" si="158"/>
        <v>1986.8876837821044</v>
      </c>
    </row>
    <row r="246" spans="1:18" x14ac:dyDescent="0.25">
      <c r="A246" s="37" t="s">
        <v>7</v>
      </c>
      <c r="B246" s="38" t="s">
        <v>8</v>
      </c>
      <c r="C246" s="40">
        <v>0</v>
      </c>
      <c r="D246" s="41">
        <v>0.2</v>
      </c>
      <c r="E246" s="41">
        <v>0.2</v>
      </c>
      <c r="F246" s="41">
        <v>0.2</v>
      </c>
      <c r="G246" s="41">
        <v>0.2</v>
      </c>
      <c r="H246" s="41">
        <v>0.2</v>
      </c>
      <c r="I246" s="41">
        <v>0.2</v>
      </c>
      <c r="J246" s="41">
        <v>0.15</v>
      </c>
      <c r="K246" s="41">
        <f t="shared" ref="K246:R246" si="159">J246</f>
        <v>0.15</v>
      </c>
      <c r="L246" s="41">
        <f t="shared" si="159"/>
        <v>0.15</v>
      </c>
      <c r="M246" s="41">
        <f t="shared" si="159"/>
        <v>0.15</v>
      </c>
      <c r="N246" s="41">
        <f t="shared" si="159"/>
        <v>0.15</v>
      </c>
      <c r="O246" s="41">
        <f t="shared" si="159"/>
        <v>0.15</v>
      </c>
      <c r="P246" s="41">
        <f t="shared" si="159"/>
        <v>0.15</v>
      </c>
      <c r="Q246" s="41">
        <f t="shared" si="159"/>
        <v>0.15</v>
      </c>
      <c r="R246" s="41">
        <f t="shared" si="159"/>
        <v>0.15</v>
      </c>
    </row>
    <row r="247" spans="1:18" x14ac:dyDescent="0.25">
      <c r="A247" s="37" t="s">
        <v>9</v>
      </c>
      <c r="B247" s="38" t="s">
        <v>6</v>
      </c>
      <c r="C247" s="39">
        <v>12618</v>
      </c>
      <c r="D247" s="39">
        <v>12728.224</v>
      </c>
      <c r="E247" s="39">
        <v>12680.487104</v>
      </c>
      <c r="F247" s="39">
        <v>12632.941155584</v>
      </c>
      <c r="G247" s="39">
        <v>12475.100364071299</v>
      </c>
      <c r="H247" s="39">
        <v>12323.51221991706</v>
      </c>
      <c r="I247" s="39">
        <v>12170.584551238064</v>
      </c>
      <c r="J247" s="39">
        <f t="shared" ref="J247:R247" si="160">J248+J249</f>
        <v>12583.26332126431</v>
      </c>
      <c r="K247" s="39">
        <f t="shared" si="160"/>
        <v>12423.548570387211</v>
      </c>
      <c r="L247" s="39">
        <f t="shared" si="160"/>
        <v>12264.303099954395</v>
      </c>
      <c r="M247" s="39">
        <f t="shared" si="160"/>
        <v>12101.301618679305</v>
      </c>
      <c r="N247" s="39">
        <f t="shared" si="160"/>
        <v>11935.950917091281</v>
      </c>
      <c r="O247" s="39">
        <f t="shared" si="160"/>
        <v>11767.779267074475</v>
      </c>
      <c r="P247" s="39">
        <f t="shared" si="160"/>
        <v>11597.725769163893</v>
      </c>
      <c r="Q247" s="39">
        <f t="shared" si="160"/>
        <v>11429.084052967846</v>
      </c>
      <c r="R247" s="39">
        <f t="shared" si="160"/>
        <v>11259.030208098588</v>
      </c>
    </row>
    <row r="248" spans="1:18" x14ac:dyDescent="0.25">
      <c r="A248" s="37" t="s">
        <v>10</v>
      </c>
      <c r="B248" s="38" t="s">
        <v>6</v>
      </c>
      <c r="C248" s="39">
        <v>11869</v>
      </c>
      <c r="D248" s="39">
        <v>11934.224</v>
      </c>
      <c r="E248" s="39">
        <v>11886.487104</v>
      </c>
      <c r="F248" s="39">
        <v>11838.941155584</v>
      </c>
      <c r="G248" s="39">
        <v>11681.100364071299</v>
      </c>
      <c r="H248" s="39">
        <v>11529.51221991706</v>
      </c>
      <c r="I248" s="39">
        <f>(I250*I252*365)/1000</f>
        <v>11376.584551238064</v>
      </c>
      <c r="J248" s="39">
        <f>(J250*J252*365)/1000</f>
        <v>11789.26332126431</v>
      </c>
      <c r="K248" s="39">
        <f t="shared" ref="K248:R248" si="161">(K250*K252*365)/1000</f>
        <v>11629.548570387211</v>
      </c>
      <c r="L248" s="39">
        <f t="shared" si="161"/>
        <v>11470.303099954395</v>
      </c>
      <c r="M248" s="39">
        <f t="shared" si="161"/>
        <v>11307.301618679305</v>
      </c>
      <c r="N248" s="39">
        <f t="shared" si="161"/>
        <v>11141.950917091281</v>
      </c>
      <c r="O248" s="39">
        <f t="shared" si="161"/>
        <v>10973.779267074475</v>
      </c>
      <c r="P248" s="39">
        <f t="shared" si="161"/>
        <v>10803.725769163893</v>
      </c>
      <c r="Q248" s="39">
        <f t="shared" si="161"/>
        <v>10635.084052967846</v>
      </c>
      <c r="R248" s="39">
        <f t="shared" si="161"/>
        <v>10465.030208098588</v>
      </c>
    </row>
    <row r="249" spans="1:18" x14ac:dyDescent="0.25">
      <c r="A249" s="37" t="s">
        <v>11</v>
      </c>
      <c r="B249" s="38" t="s">
        <v>6</v>
      </c>
      <c r="C249" s="38">
        <v>749</v>
      </c>
      <c r="D249" s="38">
        <v>794</v>
      </c>
      <c r="E249" s="38">
        <v>794</v>
      </c>
      <c r="F249" s="38">
        <v>794</v>
      </c>
      <c r="G249" s="38">
        <v>794</v>
      </c>
      <c r="H249" s="38">
        <v>794</v>
      </c>
      <c r="I249" s="38">
        <v>794</v>
      </c>
      <c r="J249" s="38">
        <f t="shared" ref="J249:R249" si="162">I249</f>
        <v>794</v>
      </c>
      <c r="K249" s="38">
        <f t="shared" si="162"/>
        <v>794</v>
      </c>
      <c r="L249" s="38">
        <f t="shared" si="162"/>
        <v>794</v>
      </c>
      <c r="M249" s="38">
        <f t="shared" si="162"/>
        <v>794</v>
      </c>
      <c r="N249" s="38">
        <f t="shared" si="162"/>
        <v>794</v>
      </c>
      <c r="O249" s="38">
        <f t="shared" si="162"/>
        <v>794</v>
      </c>
      <c r="P249" s="38">
        <f t="shared" si="162"/>
        <v>794</v>
      </c>
      <c r="Q249" s="38">
        <f t="shared" si="162"/>
        <v>794</v>
      </c>
      <c r="R249" s="38">
        <f t="shared" si="162"/>
        <v>794</v>
      </c>
    </row>
    <row r="250" spans="1:18" x14ac:dyDescent="0.25">
      <c r="A250" s="42" t="s">
        <v>12</v>
      </c>
      <c r="B250" s="43" t="s">
        <v>13</v>
      </c>
      <c r="C250" s="44">
        <v>75.377697596962832</v>
      </c>
      <c r="D250" s="44">
        <v>77.663905248430027</v>
      </c>
      <c r="E250" s="44">
        <v>77.663905248430027</v>
      </c>
      <c r="F250" s="44">
        <v>77.663905248430027</v>
      </c>
      <c r="G250" s="44">
        <v>77.663905248430027</v>
      </c>
      <c r="H250" s="44">
        <v>77.663905248430027</v>
      </c>
      <c r="I250" s="44">
        <v>77.663905248430027</v>
      </c>
      <c r="J250" s="44">
        <v>77.663905248430027</v>
      </c>
      <c r="K250" s="44">
        <v>77.663905248430027</v>
      </c>
      <c r="L250" s="44">
        <v>77.663905248430027</v>
      </c>
      <c r="M250" s="44">
        <v>77.663905248430027</v>
      </c>
      <c r="N250" s="44">
        <v>77.663905248430027</v>
      </c>
      <c r="O250" s="44">
        <v>77.663905248430027</v>
      </c>
      <c r="P250" s="44">
        <v>77.663905248430027</v>
      </c>
      <c r="Q250" s="44">
        <v>77.663905248430027</v>
      </c>
      <c r="R250" s="44">
        <v>77.663905248430027</v>
      </c>
    </row>
    <row r="251" spans="1:18" x14ac:dyDescent="0.25">
      <c r="A251" s="37" t="s">
        <v>14</v>
      </c>
      <c r="B251" s="38" t="s">
        <v>15</v>
      </c>
      <c r="C251" s="39">
        <v>454</v>
      </c>
      <c r="D251" s="39">
        <v>436</v>
      </c>
      <c r="E251" s="39">
        <v>441</v>
      </c>
      <c r="F251" s="39">
        <f>E251+(E251*F$240)</f>
        <v>439.23599999999999</v>
      </c>
      <c r="G251" s="39">
        <f t="shared" ref="G251:R252" si="163">F251+(F251*G$240)</f>
        <v>433.37995620437954</v>
      </c>
      <c r="H251" s="39">
        <f t="shared" si="163"/>
        <v>427.7558915848569</v>
      </c>
      <c r="I251" s="39">
        <f t="shared" si="163"/>
        <v>422.08212932882901</v>
      </c>
      <c r="J251" s="39">
        <f t="shared" si="163"/>
        <v>416.35864921317716</v>
      </c>
      <c r="K251" s="39">
        <f>J251+(J251*K$240)</f>
        <v>410.71804079495104</v>
      </c>
      <c r="L251" s="39">
        <f t="shared" si="163"/>
        <v>405.09400584417233</v>
      </c>
      <c r="M251" s="39">
        <f t="shared" si="163"/>
        <v>399.33732073891804</v>
      </c>
      <c r="N251" s="39">
        <f t="shared" si="163"/>
        <v>393.49766877054896</v>
      </c>
      <c r="O251" s="39">
        <f t="shared" si="163"/>
        <v>387.5583900277752</v>
      </c>
      <c r="P251" s="39">
        <f t="shared" si="163"/>
        <v>381.55265050405802</v>
      </c>
      <c r="Q251" s="39">
        <f t="shared" si="163"/>
        <v>375.5967705442194</v>
      </c>
      <c r="R251" s="39">
        <f t="shared" si="163"/>
        <v>369.59101876704403</v>
      </c>
    </row>
    <row r="252" spans="1:18" x14ac:dyDescent="0.25">
      <c r="A252" s="37" t="s">
        <v>23</v>
      </c>
      <c r="B252" s="38" t="s">
        <v>15</v>
      </c>
      <c r="C252" s="39">
        <v>431.39826839826839</v>
      </c>
      <c r="D252" s="39">
        <v>421</v>
      </c>
      <c r="E252" s="39">
        <f>D252+(D252*E$240)</f>
        <v>419.31599999999997</v>
      </c>
      <c r="F252" s="39">
        <f>E252+(E252*F$240)</f>
        <v>417.63873599999999</v>
      </c>
      <c r="G252" s="39">
        <f t="shared" si="163"/>
        <v>412.07063427618056</v>
      </c>
      <c r="H252" s="39">
        <f t="shared" si="163"/>
        <v>406.72310529658927</v>
      </c>
      <c r="I252" s="39">
        <f t="shared" si="163"/>
        <v>401.32832231666049</v>
      </c>
      <c r="J252" s="39">
        <f>I252+(I252*J$240)+20</f>
        <v>415.8862661076476</v>
      </c>
      <c r="K252" s="39">
        <f>J252+(J252*K$240)</f>
        <v>410.25205728776467</v>
      </c>
      <c r="L252" s="39">
        <f t="shared" si="163"/>
        <v>404.63440313176631</v>
      </c>
      <c r="M252" s="39">
        <f t="shared" si="163"/>
        <v>398.88424932060838</v>
      </c>
      <c r="N252" s="39">
        <f t="shared" si="163"/>
        <v>393.05122277706778</v>
      </c>
      <c r="O252" s="39">
        <f t="shared" si="163"/>
        <v>387.1186824914929</v>
      </c>
      <c r="P252" s="39">
        <f t="shared" si="163"/>
        <v>381.11975682859639</v>
      </c>
      <c r="Q252" s="39">
        <f t="shared" si="163"/>
        <v>375.17063416100308</v>
      </c>
      <c r="R252" s="39">
        <f t="shared" si="163"/>
        <v>369.17169625855064</v>
      </c>
    </row>
    <row r="253" spans="1:18" x14ac:dyDescent="0.25">
      <c r="A253" s="42" t="s">
        <v>24</v>
      </c>
      <c r="B253" s="43" t="s">
        <v>8</v>
      </c>
      <c r="C253" s="45">
        <v>0.95021645021645018</v>
      </c>
      <c r="D253" s="45">
        <f>D252/D251</f>
        <v>0.9655963302752294</v>
      </c>
      <c r="E253" s="45">
        <f>E252/E251</f>
        <v>0.95082993197278909</v>
      </c>
      <c r="F253" s="45">
        <f>F252/F251</f>
        <v>0.95082993197278909</v>
      </c>
      <c r="G253" s="45">
        <f t="shared" ref="G253:R253" si="164">G252/G251</f>
        <v>0.9508299319727892</v>
      </c>
      <c r="H253" s="45">
        <f t="shared" si="164"/>
        <v>0.9508299319727892</v>
      </c>
      <c r="I253" s="45">
        <f t="shared" si="164"/>
        <v>0.9508299319727892</v>
      </c>
      <c r="J253" s="45">
        <f>J252/J251</f>
        <v>0.99886544183380777</v>
      </c>
      <c r="K253" s="45">
        <f>K252/K251</f>
        <v>0.99886544183380777</v>
      </c>
      <c r="L253" s="45">
        <f t="shared" si="164"/>
        <v>0.99886544183380777</v>
      </c>
      <c r="M253" s="45">
        <f t="shared" si="164"/>
        <v>0.99886544183380777</v>
      </c>
      <c r="N253" s="45">
        <f t="shared" si="164"/>
        <v>0.99886544183380788</v>
      </c>
      <c r="O253" s="45">
        <f t="shared" si="164"/>
        <v>0.99886544183380788</v>
      </c>
      <c r="P253" s="45">
        <f t="shared" si="164"/>
        <v>0.99886544183380788</v>
      </c>
      <c r="Q253" s="45">
        <f t="shared" si="164"/>
        <v>0.99886544183380788</v>
      </c>
      <c r="R253" s="45">
        <f t="shared" si="164"/>
        <v>0.99886544183380799</v>
      </c>
    </row>
    <row r="254" spans="1:18" x14ac:dyDescent="0.25">
      <c r="A254" s="46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8"/>
      <c r="O254" s="48"/>
      <c r="P254" s="48"/>
      <c r="Q254" s="48"/>
      <c r="R254" s="48"/>
    </row>
    <row r="255" spans="1:18" x14ac:dyDescent="0.25">
      <c r="A255" s="49" t="s">
        <v>2</v>
      </c>
      <c r="B255" s="50" t="s">
        <v>3</v>
      </c>
      <c r="C255" s="50">
        <v>2020</v>
      </c>
      <c r="D255" s="50">
        <v>2021</v>
      </c>
      <c r="E255" s="50">
        <v>2022</v>
      </c>
      <c r="F255" s="50">
        <v>2023</v>
      </c>
      <c r="G255" s="50">
        <v>2024</v>
      </c>
      <c r="H255" s="50">
        <v>2025</v>
      </c>
      <c r="I255" s="50">
        <v>2026</v>
      </c>
      <c r="J255" s="50">
        <v>2027</v>
      </c>
      <c r="K255" s="50">
        <v>2028</v>
      </c>
      <c r="L255" s="50">
        <v>2029</v>
      </c>
      <c r="M255" s="50">
        <v>2030</v>
      </c>
      <c r="N255" s="50">
        <v>2031</v>
      </c>
      <c r="O255" s="50">
        <v>2032</v>
      </c>
      <c r="P255" s="50">
        <v>2033</v>
      </c>
      <c r="Q255" s="50">
        <v>2034</v>
      </c>
      <c r="R255" s="50">
        <v>2035</v>
      </c>
    </row>
    <row r="256" spans="1:18" x14ac:dyDescent="0.25">
      <c r="A256" s="115" t="s">
        <v>49</v>
      </c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7"/>
    </row>
    <row r="257" spans="1:18" x14ac:dyDescent="0.25">
      <c r="A257" s="34" t="s">
        <v>5</v>
      </c>
      <c r="B257" s="35" t="s">
        <v>6</v>
      </c>
      <c r="C257" s="36">
        <v>6045</v>
      </c>
      <c r="D257" s="36">
        <v>9156</v>
      </c>
      <c r="E257" s="36">
        <v>9120.0671769623568</v>
      </c>
      <c r="F257" s="36">
        <v>9084.2780852168635</v>
      </c>
      <c r="G257" s="36">
        <v>8965.467150598337</v>
      </c>
      <c r="H257" s="36">
        <v>8851.3627488689326</v>
      </c>
      <c r="I257" s="36">
        <v>8736.2500516336186</v>
      </c>
      <c r="J257" s="36">
        <v>8620.1286485936162</v>
      </c>
      <c r="K257" s="36">
        <f t="shared" ref="K257:R257" si="165">K258+K260</f>
        <v>8842.5588123151174</v>
      </c>
      <c r="L257" s="36">
        <f t="shared" si="165"/>
        <v>8723.8421889302881</v>
      </c>
      <c r="M257" s="36">
        <f t="shared" si="165"/>
        <v>8602.325480096375</v>
      </c>
      <c r="N257" s="36">
        <f t="shared" si="165"/>
        <v>8479.0574404247236</v>
      </c>
      <c r="O257" s="36">
        <f t="shared" si="165"/>
        <v>8353.6863991964383</v>
      </c>
      <c r="P257" s="36">
        <f t="shared" si="165"/>
        <v>8226.9124507013657</v>
      </c>
      <c r="Q257" s="36">
        <f t="shared" si="165"/>
        <v>8101.1909777187848</v>
      </c>
      <c r="R257" s="36">
        <f t="shared" si="165"/>
        <v>7974.4167705679238</v>
      </c>
    </row>
    <row r="258" spans="1:18" x14ac:dyDescent="0.25">
      <c r="A258" s="37" t="s">
        <v>7</v>
      </c>
      <c r="B258" s="38" t="s">
        <v>6</v>
      </c>
      <c r="C258" s="39">
        <v>0</v>
      </c>
      <c r="D258" s="39">
        <v>3115.3819999999996</v>
      </c>
      <c r="E258" s="39">
        <v>3103.1556489623572</v>
      </c>
      <c r="F258" s="39">
        <v>3090.9782033288639</v>
      </c>
      <c r="G258" s="39">
        <v>3050.5520950814052</v>
      </c>
      <c r="H258" s="39">
        <v>3011.7274118934902</v>
      </c>
      <c r="I258" s="39">
        <v>2972.5596503231154</v>
      </c>
      <c r="J258" s="39">
        <v>2933.0486707637483</v>
      </c>
      <c r="K258" s="39">
        <f t="shared" ref="K258:R258" si="166">K260/(1-K259)-K260</f>
        <v>3008.7318215189916</v>
      </c>
      <c r="L258" s="39">
        <f t="shared" si="166"/>
        <v>2968.3378032147248</v>
      </c>
      <c r="M258" s="39">
        <f t="shared" si="166"/>
        <v>2926.9910396279602</v>
      </c>
      <c r="N258" s="39">
        <f t="shared" si="166"/>
        <v>2885.0483755859823</v>
      </c>
      <c r="O258" s="39">
        <f t="shared" si="166"/>
        <v>2842.3901530910216</v>
      </c>
      <c r="P258" s="39">
        <f t="shared" si="166"/>
        <v>2799.2545832777332</v>
      </c>
      <c r="Q258" s="39">
        <f t="shared" si="166"/>
        <v>2756.4771243498799</v>
      </c>
      <c r="R258" s="39">
        <f t="shared" si="166"/>
        <v>2713.3414665274613</v>
      </c>
    </row>
    <row r="259" spans="1:18" x14ac:dyDescent="0.25">
      <c r="A259" s="37" t="s">
        <v>7</v>
      </c>
      <c r="B259" s="38" t="s">
        <v>8</v>
      </c>
      <c r="C259" s="41">
        <v>0</v>
      </c>
      <c r="D259" s="41">
        <v>0.34025578855395366</v>
      </c>
      <c r="E259" s="41">
        <v>0.34025578855395366</v>
      </c>
      <c r="F259" s="41">
        <v>0.34025578855395366</v>
      </c>
      <c r="G259" s="41">
        <v>0.34025578855395366</v>
      </c>
      <c r="H259" s="41">
        <v>0.34025578855395366</v>
      </c>
      <c r="I259" s="41">
        <v>0.34025578855395366</v>
      </c>
      <c r="J259" s="41">
        <v>0.34025578855395366</v>
      </c>
      <c r="K259" s="41">
        <f t="shared" ref="K259:R259" si="167">J259</f>
        <v>0.34025578855395366</v>
      </c>
      <c r="L259" s="41">
        <f t="shared" si="167"/>
        <v>0.34025578855395366</v>
      </c>
      <c r="M259" s="41">
        <f t="shared" si="167"/>
        <v>0.34025578855395366</v>
      </c>
      <c r="N259" s="41">
        <f t="shared" si="167"/>
        <v>0.34025578855395366</v>
      </c>
      <c r="O259" s="41">
        <f t="shared" si="167"/>
        <v>0.34025578855395366</v>
      </c>
      <c r="P259" s="41">
        <f t="shared" si="167"/>
        <v>0.34025578855395366</v>
      </c>
      <c r="Q259" s="41">
        <f t="shared" si="167"/>
        <v>0.34025578855395366</v>
      </c>
      <c r="R259" s="41">
        <f t="shared" si="167"/>
        <v>0.34025578855395366</v>
      </c>
    </row>
    <row r="260" spans="1:18" x14ac:dyDescent="0.25">
      <c r="A260" s="37" t="s">
        <v>9</v>
      </c>
      <c r="B260" s="38" t="s">
        <v>6</v>
      </c>
      <c r="C260" s="39">
        <v>6045</v>
      </c>
      <c r="D260" s="39">
        <v>6040.6180000000004</v>
      </c>
      <c r="E260" s="39">
        <v>6016.9115279999996</v>
      </c>
      <c r="F260" s="39">
        <v>5993.2998818879996</v>
      </c>
      <c r="G260" s="39">
        <v>5914.9150555169317</v>
      </c>
      <c r="H260" s="39">
        <v>5839.6353369754424</v>
      </c>
      <c r="I260" s="39">
        <v>5763.6904013105031</v>
      </c>
      <c r="J260" s="39">
        <v>5687.0799778298679</v>
      </c>
      <c r="K260" s="39">
        <f t="shared" ref="K260:R260" si="168">K261+K262</f>
        <v>5833.8269907961258</v>
      </c>
      <c r="L260" s="39">
        <f t="shared" si="168"/>
        <v>5755.5043857155633</v>
      </c>
      <c r="M260" s="39">
        <f t="shared" si="168"/>
        <v>5675.3344404684149</v>
      </c>
      <c r="N260" s="39">
        <f t="shared" si="168"/>
        <v>5594.0090648387413</v>
      </c>
      <c r="O260" s="39">
        <f t="shared" si="168"/>
        <v>5511.2962461054167</v>
      </c>
      <c r="P260" s="39">
        <f t="shared" si="168"/>
        <v>5427.6578674236325</v>
      </c>
      <c r="Q260" s="39">
        <f t="shared" si="168"/>
        <v>5344.7138533689049</v>
      </c>
      <c r="R260" s="39">
        <f t="shared" si="168"/>
        <v>5261.0753040404625</v>
      </c>
    </row>
    <row r="261" spans="1:18" x14ac:dyDescent="0.25">
      <c r="A261" s="37" t="s">
        <v>10</v>
      </c>
      <c r="B261" s="38" t="s">
        <v>6</v>
      </c>
      <c r="C261" s="39">
        <v>5972</v>
      </c>
      <c r="D261" s="39">
        <v>5926.6180000000004</v>
      </c>
      <c r="E261" s="39">
        <v>5902.9115279999996</v>
      </c>
      <c r="F261" s="39">
        <v>5879.2998818879996</v>
      </c>
      <c r="G261" s="39">
        <v>5800.9150555169317</v>
      </c>
      <c r="H261" s="39">
        <v>5725.6353369754424</v>
      </c>
      <c r="I261" s="39">
        <v>5649.6904013105031</v>
      </c>
      <c r="J261" s="39">
        <v>5573.0799778298679</v>
      </c>
      <c r="K261" s="39">
        <f>(K263*K265*365)/1000</f>
        <v>5719.8269907961258</v>
      </c>
      <c r="L261" s="39">
        <f t="shared" ref="L261:R261" si="169">(L263*L265*365)/1000</f>
        <v>5641.5043857155633</v>
      </c>
      <c r="M261" s="39">
        <f t="shared" si="169"/>
        <v>5561.3344404684149</v>
      </c>
      <c r="N261" s="39">
        <f t="shared" si="169"/>
        <v>5480.0090648387413</v>
      </c>
      <c r="O261" s="39">
        <f t="shared" si="169"/>
        <v>5397.2962461054167</v>
      </c>
      <c r="P261" s="39">
        <f t="shared" si="169"/>
        <v>5313.6578674236325</v>
      </c>
      <c r="Q261" s="39">
        <f t="shared" si="169"/>
        <v>5230.7138533689049</v>
      </c>
      <c r="R261" s="39">
        <f t="shared" si="169"/>
        <v>5147.0753040404625</v>
      </c>
    </row>
    <row r="262" spans="1:18" x14ac:dyDescent="0.25">
      <c r="A262" s="37" t="s">
        <v>11</v>
      </c>
      <c r="B262" s="38" t="s">
        <v>6</v>
      </c>
      <c r="C262" s="38">
        <v>73</v>
      </c>
      <c r="D262" s="38">
        <v>114</v>
      </c>
      <c r="E262" s="38">
        <v>114</v>
      </c>
      <c r="F262" s="38">
        <v>114</v>
      </c>
      <c r="G262" s="38">
        <v>114</v>
      </c>
      <c r="H262" s="38">
        <v>114</v>
      </c>
      <c r="I262" s="38">
        <v>114</v>
      </c>
      <c r="J262" s="38">
        <v>114</v>
      </c>
      <c r="K262" s="38">
        <f t="shared" ref="K262:R262" si="170">J262</f>
        <v>114</v>
      </c>
      <c r="L262" s="38">
        <f t="shared" si="170"/>
        <v>114</v>
      </c>
      <c r="M262" s="38">
        <f t="shared" si="170"/>
        <v>114</v>
      </c>
      <c r="N262" s="38">
        <f t="shared" si="170"/>
        <v>114</v>
      </c>
      <c r="O262" s="38">
        <f t="shared" si="170"/>
        <v>114</v>
      </c>
      <c r="P262" s="38">
        <f t="shared" si="170"/>
        <v>114</v>
      </c>
      <c r="Q262" s="38">
        <f t="shared" si="170"/>
        <v>114</v>
      </c>
      <c r="R262" s="38">
        <f t="shared" si="170"/>
        <v>114</v>
      </c>
    </row>
    <row r="263" spans="1:18" x14ac:dyDescent="0.25">
      <c r="A263" s="42" t="s">
        <v>12</v>
      </c>
      <c r="B263" s="43" t="s">
        <v>13</v>
      </c>
      <c r="C263" s="44">
        <v>71.761595770247524</v>
      </c>
      <c r="D263" s="44">
        <v>81.186547945205476</v>
      </c>
      <c r="E263" s="44">
        <v>81.186547945205476</v>
      </c>
      <c r="F263" s="44">
        <v>81.186547945205476</v>
      </c>
      <c r="G263" s="44">
        <v>81.186547945205476</v>
      </c>
      <c r="H263" s="44">
        <v>81.186547945205476</v>
      </c>
      <c r="I263" s="44">
        <v>81.186547945205476</v>
      </c>
      <c r="J263" s="44">
        <v>81.186547945205476</v>
      </c>
      <c r="K263" s="44">
        <v>81.186547945205476</v>
      </c>
      <c r="L263" s="44">
        <v>81.186547945205476</v>
      </c>
      <c r="M263" s="44">
        <v>81.186547945205476</v>
      </c>
      <c r="N263" s="44">
        <v>81.186547945205476</v>
      </c>
      <c r="O263" s="44">
        <v>81.186547945205476</v>
      </c>
      <c r="P263" s="44">
        <v>81.186547945205476</v>
      </c>
      <c r="Q263" s="44">
        <v>81.186547945205476</v>
      </c>
      <c r="R263" s="44">
        <v>81.186547945205476</v>
      </c>
    </row>
    <row r="264" spans="1:18" x14ac:dyDescent="0.25">
      <c r="A264" s="37" t="s">
        <v>14</v>
      </c>
      <c r="B264" s="38" t="s">
        <v>15</v>
      </c>
      <c r="C264" s="39">
        <v>245</v>
      </c>
      <c r="D264" s="39">
        <v>243</v>
      </c>
      <c r="E264" s="39">
        <v>277</v>
      </c>
      <c r="F264" s="39">
        <f>E264+(E264*F$240)</f>
        <v>275.892</v>
      </c>
      <c r="G264" s="39">
        <f t="shared" ref="G264:R265" si="171">F264+(F264*G$240)</f>
        <v>272.2137139877849</v>
      </c>
      <c r="H264" s="39">
        <f t="shared" si="171"/>
        <v>268.68113825171287</v>
      </c>
      <c r="I264" s="39">
        <f t="shared" si="171"/>
        <v>265.11734653987673</v>
      </c>
      <c r="J264" s="39">
        <f t="shared" si="171"/>
        <v>261.52232614977339</v>
      </c>
      <c r="K264" s="39">
        <f t="shared" si="171"/>
        <v>257.97935895737288</v>
      </c>
      <c r="L264" s="39">
        <f>K264+(K264*L$240)</f>
        <v>254.44680185677038</v>
      </c>
      <c r="M264" s="39">
        <f t="shared" si="171"/>
        <v>250.83092481786915</v>
      </c>
      <c r="N264" s="39">
        <f t="shared" si="171"/>
        <v>247.16293480599109</v>
      </c>
      <c r="O264" s="39">
        <f t="shared" si="171"/>
        <v>243.43236743241209</v>
      </c>
      <c r="P264" s="39">
        <f t="shared" si="171"/>
        <v>239.66005485175529</v>
      </c>
      <c r="Q264" s="39">
        <f t="shared" si="171"/>
        <v>235.91905995634644</v>
      </c>
      <c r="R264" s="39">
        <f t="shared" si="171"/>
        <v>232.14673967907305</v>
      </c>
    </row>
    <row r="265" spans="1:18" x14ac:dyDescent="0.25">
      <c r="A265" s="37" t="s">
        <v>23</v>
      </c>
      <c r="B265" s="38" t="s">
        <v>15</v>
      </c>
      <c r="C265" s="39">
        <v>228</v>
      </c>
      <c r="D265" s="39">
        <v>200</v>
      </c>
      <c r="E265" s="39">
        <f>D265+(D265*E$240)</f>
        <v>199.2</v>
      </c>
      <c r="F265" s="39">
        <f>E265+(E265*F$240)</f>
        <v>198.4032</v>
      </c>
      <c r="G265" s="39">
        <f t="shared" si="171"/>
        <v>195.758021033815</v>
      </c>
      <c r="H265" s="39">
        <f t="shared" si="171"/>
        <v>193.21762721928232</v>
      </c>
      <c r="I265" s="39">
        <f t="shared" si="171"/>
        <v>190.65478494853232</v>
      </c>
      <c r="J265" s="39">
        <f t="shared" si="171"/>
        <v>188.06948508676848</v>
      </c>
      <c r="K265" s="39">
        <f>J265+(J265*K$240)+'[16]Uued liitujad'!I68</f>
        <v>193.02161842710717</v>
      </c>
      <c r="L265" s="39">
        <f t="shared" si="171"/>
        <v>190.37853918425529</v>
      </c>
      <c r="M265" s="39">
        <f t="shared" si="171"/>
        <v>187.67311949136641</v>
      </c>
      <c r="N265" s="39">
        <f t="shared" si="171"/>
        <v>184.92870857675462</v>
      </c>
      <c r="O265" s="39">
        <f t="shared" si="171"/>
        <v>182.13747692547139</v>
      </c>
      <c r="P265" s="39">
        <f t="shared" si="171"/>
        <v>179.31501127366849</v>
      </c>
      <c r="Q265" s="39">
        <f t="shared" si="171"/>
        <v>176.5159776914559</v>
      </c>
      <c r="R265" s="39">
        <f t="shared" si="171"/>
        <v>173.69350628100085</v>
      </c>
    </row>
    <row r="266" spans="1:18" x14ac:dyDescent="0.25">
      <c r="A266" s="42" t="s">
        <v>24</v>
      </c>
      <c r="B266" s="43" t="s">
        <v>8</v>
      </c>
      <c r="C266" s="45">
        <v>0.93061224489795913</v>
      </c>
      <c r="D266" s="45">
        <f>D265/D264</f>
        <v>0.82304526748971196</v>
      </c>
      <c r="E266" s="45">
        <f>E265/E264</f>
        <v>0.71913357400722022</v>
      </c>
      <c r="F266" s="45">
        <f>F265/F264</f>
        <v>0.71913357400722022</v>
      </c>
      <c r="G266" s="45">
        <f t="shared" ref="G266:R266" si="172">G265/G264</f>
        <v>0.71913357400722022</v>
      </c>
      <c r="H266" s="45">
        <f t="shared" si="172"/>
        <v>0.71913357400722022</v>
      </c>
      <c r="I266" s="45">
        <f t="shared" si="172"/>
        <v>0.71913357400722033</v>
      </c>
      <c r="J266" s="45">
        <f t="shared" si="172"/>
        <v>0.71913357400722033</v>
      </c>
      <c r="K266" s="45">
        <f t="shared" si="172"/>
        <v>0.74820566733403282</v>
      </c>
      <c r="L266" s="45">
        <f t="shared" si="172"/>
        <v>0.74820566733403282</v>
      </c>
      <c r="M266" s="45">
        <f t="shared" si="172"/>
        <v>0.74820566733403282</v>
      </c>
      <c r="N266" s="45">
        <f t="shared" si="172"/>
        <v>0.74820566733403282</v>
      </c>
      <c r="O266" s="45">
        <f t="shared" si="172"/>
        <v>0.74820566733403293</v>
      </c>
      <c r="P266" s="45">
        <f t="shared" si="172"/>
        <v>0.74820566733403282</v>
      </c>
      <c r="Q266" s="45">
        <f t="shared" si="172"/>
        <v>0.74820566733403282</v>
      </c>
      <c r="R266" s="45">
        <f t="shared" si="172"/>
        <v>0.74820566733403282</v>
      </c>
    </row>
    <row r="267" spans="1:18" x14ac:dyDescent="0.25">
      <c r="A267" s="46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8"/>
      <c r="O267" s="48"/>
      <c r="P267" s="48"/>
      <c r="Q267" s="48"/>
      <c r="R267" s="48"/>
    </row>
    <row r="268" spans="1:18" x14ac:dyDescent="0.25">
      <c r="A268" s="37" t="s">
        <v>2</v>
      </c>
      <c r="B268" s="38" t="s">
        <v>3</v>
      </c>
      <c r="C268" s="38">
        <v>2020</v>
      </c>
      <c r="D268" s="38">
        <v>2021</v>
      </c>
      <c r="E268" s="38">
        <v>2022</v>
      </c>
      <c r="F268" s="38">
        <v>2023</v>
      </c>
      <c r="G268" s="38">
        <v>2024</v>
      </c>
      <c r="H268" s="38">
        <v>2025</v>
      </c>
      <c r="I268" s="38">
        <v>2026</v>
      </c>
      <c r="J268" s="38">
        <v>2027</v>
      </c>
      <c r="K268" s="38">
        <v>2028</v>
      </c>
      <c r="L268" s="38">
        <v>2029</v>
      </c>
      <c r="M268" s="38">
        <v>2030</v>
      </c>
      <c r="N268" s="38">
        <v>2031</v>
      </c>
      <c r="O268" s="38">
        <v>2032</v>
      </c>
      <c r="P268" s="38">
        <v>2033</v>
      </c>
      <c r="Q268" s="38">
        <v>2034</v>
      </c>
      <c r="R268" s="38">
        <v>2035</v>
      </c>
    </row>
    <row r="269" spans="1:18" x14ac:dyDescent="0.25">
      <c r="A269" s="110" t="s">
        <v>50</v>
      </c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</row>
    <row r="270" spans="1:18" x14ac:dyDescent="0.25">
      <c r="A270" s="34" t="s">
        <v>5</v>
      </c>
      <c r="B270" s="35" t="s">
        <v>6</v>
      </c>
      <c r="C270" s="36">
        <v>474</v>
      </c>
      <c r="D270" s="36">
        <v>1199</v>
      </c>
      <c r="E270" s="36">
        <v>1194.2039999999997</v>
      </c>
      <c r="F270" s="36">
        <v>1189.4271839999999</v>
      </c>
      <c r="G270" s="36">
        <v>1173.5693360977207</v>
      </c>
      <c r="H270" s="36">
        <v>1158.3396751795972</v>
      </c>
      <c r="I270" s="36">
        <f t="shared" ref="I270:R270" si="173">I271+I273</f>
        <v>1252.5133615953016</v>
      </c>
      <c r="J270" s="36">
        <f t="shared" si="173"/>
        <v>1029.6076188310533</v>
      </c>
      <c r="K270" s="36">
        <f t="shared" si="173"/>
        <v>870.56488739007386</v>
      </c>
      <c r="L270" s="36">
        <f t="shared" si="173"/>
        <v>801.40114883771855</v>
      </c>
      <c r="M270" s="36">
        <f t="shared" si="173"/>
        <v>790.0126464400247</v>
      </c>
      <c r="N270" s="36">
        <f t="shared" si="173"/>
        <v>778.46000994393273</v>
      </c>
      <c r="O270" s="36">
        <f t="shared" si="173"/>
        <v>766.71028089571462</v>
      </c>
      <c r="P270" s="36">
        <f t="shared" si="173"/>
        <v>754.82907188128547</v>
      </c>
      <c r="Q270" s="36">
        <f t="shared" si="173"/>
        <v>743.04650049465727</v>
      </c>
      <c r="R270" s="36">
        <f t="shared" si="173"/>
        <v>731.16526723910022</v>
      </c>
    </row>
    <row r="271" spans="1:18" x14ac:dyDescent="0.25">
      <c r="A271" s="37" t="s">
        <v>7</v>
      </c>
      <c r="B271" s="38" t="s">
        <v>6</v>
      </c>
      <c r="C271" s="39">
        <v>0</v>
      </c>
      <c r="D271" s="39">
        <v>696.947</v>
      </c>
      <c r="E271" s="39">
        <v>694.1592119999998</v>
      </c>
      <c r="F271" s="39">
        <v>691.38257515199984</v>
      </c>
      <c r="G271" s="39">
        <v>682.16482742727112</v>
      </c>
      <c r="H271" s="39">
        <v>673.31222818798551</v>
      </c>
      <c r="I271" s="39">
        <f t="shared" ref="I271:R271" si="174">I273/(1-I272)-I273</f>
        <v>626.2566807976508</v>
      </c>
      <c r="J271" s="39">
        <f t="shared" si="174"/>
        <v>411.84304753242134</v>
      </c>
      <c r="K271" s="39">
        <f t="shared" si="174"/>
        <v>261.1694662170222</v>
      </c>
      <c r="L271" s="39">
        <f t="shared" si="174"/>
        <v>200.35028720942967</v>
      </c>
      <c r="M271" s="39">
        <f t="shared" si="174"/>
        <v>197.50316161000615</v>
      </c>
      <c r="N271" s="39">
        <f t="shared" si="174"/>
        <v>194.61500248598315</v>
      </c>
      <c r="O271" s="39">
        <f t="shared" si="174"/>
        <v>191.67757022392868</v>
      </c>
      <c r="P271" s="39">
        <f t="shared" si="174"/>
        <v>188.70726797032137</v>
      </c>
      <c r="Q271" s="39">
        <f t="shared" si="174"/>
        <v>185.76162512366432</v>
      </c>
      <c r="R271" s="39">
        <f t="shared" si="174"/>
        <v>182.79131680977503</v>
      </c>
    </row>
    <row r="272" spans="1:18" x14ac:dyDescent="0.25">
      <c r="A272" s="37" t="s">
        <v>7</v>
      </c>
      <c r="B272" s="38" t="s">
        <v>8</v>
      </c>
      <c r="C272" s="41">
        <v>0</v>
      </c>
      <c r="D272" s="41">
        <v>0.58127356130108421</v>
      </c>
      <c r="E272" s="41">
        <v>0.58127356130108421</v>
      </c>
      <c r="F272" s="41">
        <v>0.58127356130108421</v>
      </c>
      <c r="G272" s="41">
        <v>0.58127356130108421</v>
      </c>
      <c r="H272" s="41">
        <v>0.58127356130108421</v>
      </c>
      <c r="I272" s="41">
        <v>0.5</v>
      </c>
      <c r="J272" s="41">
        <v>0.4</v>
      </c>
      <c r="K272" s="41">
        <v>0.3</v>
      </c>
      <c r="L272" s="41">
        <v>0.25</v>
      </c>
      <c r="M272" s="41">
        <f t="shared" ref="M272:R272" si="175">L272</f>
        <v>0.25</v>
      </c>
      <c r="N272" s="41">
        <f t="shared" si="175"/>
        <v>0.25</v>
      </c>
      <c r="O272" s="41">
        <f t="shared" si="175"/>
        <v>0.25</v>
      </c>
      <c r="P272" s="41">
        <f t="shared" si="175"/>
        <v>0.25</v>
      </c>
      <c r="Q272" s="41">
        <f t="shared" si="175"/>
        <v>0.25</v>
      </c>
      <c r="R272" s="41">
        <f t="shared" si="175"/>
        <v>0.25</v>
      </c>
    </row>
    <row r="273" spans="1:18" x14ac:dyDescent="0.25">
      <c r="A273" s="37" t="s">
        <v>9</v>
      </c>
      <c r="B273" s="38" t="s">
        <v>6</v>
      </c>
      <c r="C273" s="39">
        <v>474</v>
      </c>
      <c r="D273" s="39">
        <v>502.053</v>
      </c>
      <c r="E273" s="39">
        <v>500.04478799999993</v>
      </c>
      <c r="F273" s="39">
        <v>498.044608848</v>
      </c>
      <c r="G273" s="39">
        <v>491.40450867044956</v>
      </c>
      <c r="H273" s="39">
        <v>485.02744699161161</v>
      </c>
      <c r="I273" s="39">
        <f t="shared" ref="I273:R273" si="176">I274+I275</f>
        <v>626.2566807976508</v>
      </c>
      <c r="J273" s="39">
        <f t="shared" si="176"/>
        <v>617.76457129863195</v>
      </c>
      <c r="K273" s="39">
        <f t="shared" si="176"/>
        <v>609.39542117305166</v>
      </c>
      <c r="L273" s="39">
        <f t="shared" si="176"/>
        <v>601.05086162828889</v>
      </c>
      <c r="M273" s="39">
        <f t="shared" si="176"/>
        <v>592.50948483001855</v>
      </c>
      <c r="N273" s="39">
        <f t="shared" si="176"/>
        <v>583.84500745794958</v>
      </c>
      <c r="O273" s="39">
        <f t="shared" si="176"/>
        <v>575.03271067178594</v>
      </c>
      <c r="P273" s="39">
        <f t="shared" si="176"/>
        <v>566.1218039109641</v>
      </c>
      <c r="Q273" s="39">
        <f t="shared" si="176"/>
        <v>557.28487537099295</v>
      </c>
      <c r="R273" s="39">
        <f t="shared" si="176"/>
        <v>548.37395042932519</v>
      </c>
    </row>
    <row r="274" spans="1:18" x14ac:dyDescent="0.25">
      <c r="A274" s="37" t="s">
        <v>10</v>
      </c>
      <c r="B274" s="38" t="s">
        <v>6</v>
      </c>
      <c r="C274" s="39">
        <v>474</v>
      </c>
      <c r="D274" s="39">
        <v>502.053</v>
      </c>
      <c r="E274" s="39">
        <v>500.04478799999993</v>
      </c>
      <c r="F274" s="39">
        <v>498.044608848</v>
      </c>
      <c r="G274" s="39">
        <v>491.40450867044956</v>
      </c>
      <c r="H274" s="39">
        <v>485.02744699161161</v>
      </c>
      <c r="I274" s="39">
        <f t="shared" ref="I274:R274" si="177">(I276*I278*365)/1000</f>
        <v>626.2566807976508</v>
      </c>
      <c r="J274" s="39">
        <f t="shared" si="177"/>
        <v>617.76457129863195</v>
      </c>
      <c r="K274" s="39">
        <f t="shared" si="177"/>
        <v>609.39542117305166</v>
      </c>
      <c r="L274" s="39">
        <f t="shared" si="177"/>
        <v>601.05086162828889</v>
      </c>
      <c r="M274" s="39">
        <f t="shared" si="177"/>
        <v>592.50948483001855</v>
      </c>
      <c r="N274" s="39">
        <f t="shared" si="177"/>
        <v>583.84500745794958</v>
      </c>
      <c r="O274" s="39">
        <f t="shared" si="177"/>
        <v>575.03271067178594</v>
      </c>
      <c r="P274" s="39">
        <f t="shared" si="177"/>
        <v>566.1218039109641</v>
      </c>
      <c r="Q274" s="39">
        <f t="shared" si="177"/>
        <v>557.28487537099295</v>
      </c>
      <c r="R274" s="39">
        <f t="shared" si="177"/>
        <v>548.37395042932519</v>
      </c>
    </row>
    <row r="275" spans="1:18" x14ac:dyDescent="0.25">
      <c r="A275" s="37" t="s">
        <v>11</v>
      </c>
      <c r="B275" s="38" t="s">
        <v>6</v>
      </c>
      <c r="C275" s="38">
        <v>0</v>
      </c>
      <c r="D275" s="38">
        <v>0</v>
      </c>
      <c r="E275" s="38">
        <v>0</v>
      </c>
      <c r="F275" s="38">
        <v>0</v>
      </c>
      <c r="G275" s="38">
        <v>0</v>
      </c>
      <c r="H275" s="38">
        <v>0</v>
      </c>
      <c r="I275" s="38">
        <f t="shared" ref="I275:R275" si="178">H275</f>
        <v>0</v>
      </c>
      <c r="J275" s="38">
        <f t="shared" si="178"/>
        <v>0</v>
      </c>
      <c r="K275" s="38">
        <f t="shared" si="178"/>
        <v>0</v>
      </c>
      <c r="L275" s="38">
        <f t="shared" si="178"/>
        <v>0</v>
      </c>
      <c r="M275" s="38">
        <f t="shared" si="178"/>
        <v>0</v>
      </c>
      <c r="N275" s="38">
        <f t="shared" si="178"/>
        <v>0</v>
      </c>
      <c r="O275" s="38">
        <f t="shared" si="178"/>
        <v>0</v>
      </c>
      <c r="P275" s="38">
        <f t="shared" si="178"/>
        <v>0</v>
      </c>
      <c r="Q275" s="38">
        <f t="shared" si="178"/>
        <v>0</v>
      </c>
      <c r="R275" s="38">
        <f t="shared" si="178"/>
        <v>0</v>
      </c>
    </row>
    <row r="276" spans="1:18" x14ac:dyDescent="0.25">
      <c r="A276" s="42" t="s">
        <v>12</v>
      </c>
      <c r="B276" s="43" t="s">
        <v>13</v>
      </c>
      <c r="C276" s="44">
        <v>36.773507115307886</v>
      </c>
      <c r="D276" s="44">
        <v>40.45551974214343</v>
      </c>
      <c r="E276" s="44">
        <v>40.45551974214343</v>
      </c>
      <c r="F276" s="44">
        <v>40.45551974214343</v>
      </c>
      <c r="G276" s="44">
        <v>40.45551974214343</v>
      </c>
      <c r="H276" s="44">
        <v>40.45551974214343</v>
      </c>
      <c r="I276" s="44">
        <v>40.45551974214343</v>
      </c>
      <c r="J276" s="44">
        <v>40.45551974214343</v>
      </c>
      <c r="K276" s="44">
        <v>40.45551974214343</v>
      </c>
      <c r="L276" s="44">
        <v>40.45551974214343</v>
      </c>
      <c r="M276" s="44">
        <v>40.45551974214343</v>
      </c>
      <c r="N276" s="44">
        <v>40.45551974214343</v>
      </c>
      <c r="O276" s="44">
        <v>40.45551974214343</v>
      </c>
      <c r="P276" s="44">
        <v>40.45551974214343</v>
      </c>
      <c r="Q276" s="44">
        <v>40.45551974214343</v>
      </c>
      <c r="R276" s="44">
        <v>40.45551974214343</v>
      </c>
    </row>
    <row r="277" spans="1:18" x14ac:dyDescent="0.25">
      <c r="A277" s="37" t="s">
        <v>14</v>
      </c>
      <c r="B277" s="38" t="s">
        <v>15</v>
      </c>
      <c r="C277" s="39">
        <v>103</v>
      </c>
      <c r="D277" s="39">
        <v>104</v>
      </c>
      <c r="E277" s="39">
        <v>96</v>
      </c>
      <c r="F277" s="39">
        <f>E277+(E277*F$240)</f>
        <v>95.616</v>
      </c>
      <c r="G277" s="39">
        <f>F277+(F277*G$240)</f>
        <v>94.34121495605541</v>
      </c>
      <c r="H277" s="39">
        <f t="shared" ref="H277:R278" si="179">G277+(G277*H$240)</f>
        <v>93.116928780377009</v>
      </c>
      <c r="I277" s="39">
        <f t="shared" si="179"/>
        <v>91.881824071581818</v>
      </c>
      <c r="J277" s="39">
        <f t="shared" si="179"/>
        <v>90.63589642735829</v>
      </c>
      <c r="K277" s="39">
        <f t="shared" si="179"/>
        <v>89.408008880533558</v>
      </c>
      <c r="L277" s="39">
        <f t="shared" si="179"/>
        <v>88.183729163357242</v>
      </c>
      <c r="M277" s="39">
        <f t="shared" si="179"/>
        <v>86.930573222077399</v>
      </c>
      <c r="N277" s="39">
        <f t="shared" si="179"/>
        <v>85.659356467058288</v>
      </c>
      <c r="O277" s="39">
        <f t="shared" si="179"/>
        <v>84.366452250944263</v>
      </c>
      <c r="P277" s="39">
        <f t="shared" si="179"/>
        <v>83.05908038183577</v>
      </c>
      <c r="Q277" s="39">
        <f t="shared" si="179"/>
        <v>81.762562295340288</v>
      </c>
      <c r="R277" s="39">
        <f t="shared" si="179"/>
        <v>80.455187758812315</v>
      </c>
    </row>
    <row r="278" spans="1:18" x14ac:dyDescent="0.25">
      <c r="A278" s="37" t="s">
        <v>23</v>
      </c>
      <c r="B278" s="38" t="s">
        <v>15</v>
      </c>
      <c r="C278" s="39">
        <v>35.314285714285717</v>
      </c>
      <c r="D278" s="39">
        <v>34</v>
      </c>
      <c r="E278" s="39">
        <f>D278+(D278*E$240)</f>
        <v>33.863999999999997</v>
      </c>
      <c r="F278" s="39">
        <f>E278+(E278*F$240)</f>
        <v>33.728543999999999</v>
      </c>
      <c r="G278" s="39">
        <f>F278+(F278*G$240)</f>
        <v>33.278863575748545</v>
      </c>
      <c r="H278" s="39">
        <f t="shared" si="179"/>
        <v>32.846996627277989</v>
      </c>
      <c r="I278" s="39">
        <f>H278+(H278*I$240)+'[16]Uued liitujad'!I69</f>
        <v>42.411313441250485</v>
      </c>
      <c r="J278" s="39">
        <f t="shared" si="179"/>
        <v>41.836211364444566</v>
      </c>
      <c r="K278" s="39">
        <f t="shared" si="179"/>
        <v>41.269436334179375</v>
      </c>
      <c r="L278" s="39">
        <f t="shared" si="179"/>
        <v>40.704326625598938</v>
      </c>
      <c r="M278" s="39">
        <f t="shared" si="179"/>
        <v>40.12588807201756</v>
      </c>
      <c r="N278" s="39">
        <f t="shared" si="179"/>
        <v>39.539112909534033</v>
      </c>
      <c r="O278" s="39">
        <f t="shared" si="179"/>
        <v>38.942327130483683</v>
      </c>
      <c r="P278" s="39">
        <f t="shared" si="179"/>
        <v>38.338863293263422</v>
      </c>
      <c r="Q278" s="39">
        <f t="shared" si="179"/>
        <v>37.740409404213814</v>
      </c>
      <c r="R278" s="39">
        <f t="shared" si="179"/>
        <v>37.136944335751522</v>
      </c>
    </row>
    <row r="279" spans="1:18" x14ac:dyDescent="0.25">
      <c r="A279" s="42" t="s">
        <v>24</v>
      </c>
      <c r="B279" s="43" t="s">
        <v>8</v>
      </c>
      <c r="C279" s="45">
        <v>0.34285714285714286</v>
      </c>
      <c r="D279" s="45">
        <f>D278/D277</f>
        <v>0.32692307692307693</v>
      </c>
      <c r="E279" s="45">
        <f>E278/E277</f>
        <v>0.35274999999999995</v>
      </c>
      <c r="F279" s="45">
        <f>F278/F277</f>
        <v>0.35275000000000001</v>
      </c>
      <c r="G279" s="45">
        <f>G278/G277</f>
        <v>0.35275000000000001</v>
      </c>
      <c r="H279" s="45">
        <f t="shared" ref="H279:R279" si="180">H278/H277</f>
        <v>0.35275000000000001</v>
      </c>
      <c r="I279" s="45">
        <f t="shared" si="180"/>
        <v>0.46158545359536352</v>
      </c>
      <c r="J279" s="45">
        <f t="shared" si="180"/>
        <v>0.46158545359536352</v>
      </c>
      <c r="K279" s="45">
        <f t="shared" si="180"/>
        <v>0.46158545359536357</v>
      </c>
      <c r="L279" s="45">
        <f t="shared" si="180"/>
        <v>0.46158545359536352</v>
      </c>
      <c r="M279" s="45">
        <f t="shared" si="180"/>
        <v>0.46158545359536352</v>
      </c>
      <c r="N279" s="45">
        <f t="shared" si="180"/>
        <v>0.46158545359536352</v>
      </c>
      <c r="O279" s="45">
        <f t="shared" si="180"/>
        <v>0.46158545359536352</v>
      </c>
      <c r="P279" s="45">
        <f t="shared" si="180"/>
        <v>0.46158545359536352</v>
      </c>
      <c r="Q279" s="45">
        <f t="shared" si="180"/>
        <v>0.46158545359536352</v>
      </c>
      <c r="R279" s="45">
        <f t="shared" si="180"/>
        <v>0.46158545359536352</v>
      </c>
    </row>
    <row r="280" spans="1:18" x14ac:dyDescent="0.25">
      <c r="A280" s="46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8"/>
      <c r="O280" s="48"/>
      <c r="P280" s="48"/>
      <c r="Q280" s="48"/>
      <c r="R280" s="48"/>
    </row>
    <row r="281" spans="1:18" x14ac:dyDescent="0.25">
      <c r="A281" s="49" t="s">
        <v>2</v>
      </c>
      <c r="B281" s="50" t="s">
        <v>3</v>
      </c>
      <c r="C281" s="50">
        <v>2020</v>
      </c>
      <c r="D281" s="50">
        <v>2021</v>
      </c>
      <c r="E281" s="50">
        <v>2022</v>
      </c>
      <c r="F281" s="50">
        <v>2023</v>
      </c>
      <c r="G281" s="50">
        <v>2024</v>
      </c>
      <c r="H281" s="50">
        <v>2025</v>
      </c>
      <c r="I281" s="50">
        <v>2026</v>
      </c>
      <c r="J281" s="50">
        <v>2027</v>
      </c>
      <c r="K281" s="50">
        <v>2028</v>
      </c>
      <c r="L281" s="50">
        <v>2029</v>
      </c>
      <c r="M281" s="50">
        <v>2030</v>
      </c>
      <c r="N281" s="50">
        <v>2031</v>
      </c>
      <c r="O281" s="50">
        <v>2032</v>
      </c>
      <c r="P281" s="50">
        <v>2033</v>
      </c>
      <c r="Q281" s="50">
        <v>2034</v>
      </c>
      <c r="R281" s="50">
        <v>2035</v>
      </c>
    </row>
    <row r="282" spans="1:18" x14ac:dyDescent="0.25">
      <c r="A282" s="110" t="s">
        <v>51</v>
      </c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</row>
    <row r="283" spans="1:18" x14ac:dyDescent="0.25">
      <c r="A283" s="34" t="s">
        <v>5</v>
      </c>
      <c r="B283" s="35" t="s">
        <v>6</v>
      </c>
      <c r="C283" s="36">
        <v>8436</v>
      </c>
      <c r="D283" s="36">
        <v>9245</v>
      </c>
      <c r="E283" s="36">
        <v>9228.1287837483596</v>
      </c>
      <c r="F283" s="36">
        <v>9211.3250523617298</v>
      </c>
      <c r="G283" s="36">
        <v>9155.5408194082393</v>
      </c>
      <c r="H283" s="36">
        <f>H284+H286</f>
        <v>9349.832511729719</v>
      </c>
      <c r="I283" s="36">
        <f t="shared" ref="I283:R283" si="181">I284+I286</f>
        <v>9290.5601732764462</v>
      </c>
      <c r="J283" s="36">
        <f t="shared" si="181"/>
        <v>9230.7684451008281</v>
      </c>
      <c r="K283" s="36">
        <f t="shared" si="181"/>
        <v>9171.8424562840974</v>
      </c>
      <c r="L283" s="36">
        <f t="shared" si="181"/>
        <v>9113.0896062291904</v>
      </c>
      <c r="M283" s="36">
        <f t="shared" si="181"/>
        <v>9052.9509940472926</v>
      </c>
      <c r="N283" s="36">
        <f t="shared" si="181"/>
        <v>8991.9456483349713</v>
      </c>
      <c r="O283" s="36">
        <f t="shared" si="181"/>
        <v>8929.8995272737629</v>
      </c>
      <c r="P283" s="36">
        <f t="shared" si="181"/>
        <v>8867.1591074872667</v>
      </c>
      <c r="Q283" s="36">
        <f t="shared" si="181"/>
        <v>8804.939557771102</v>
      </c>
      <c r="R283" s="36">
        <f t="shared" si="181"/>
        <v>8742.1990099758714</v>
      </c>
    </row>
    <row r="284" spans="1:18" x14ac:dyDescent="0.25">
      <c r="A284" s="37" t="s">
        <v>7</v>
      </c>
      <c r="B284" s="38" t="s">
        <v>6</v>
      </c>
      <c r="C284" s="39">
        <v>0</v>
      </c>
      <c r="D284" s="39">
        <v>1615</v>
      </c>
      <c r="E284" s="39">
        <v>1612.0527837483605</v>
      </c>
      <c r="F284" s="39">
        <v>1609.1173563617303</v>
      </c>
      <c r="G284" s="39">
        <v>1599.3724633146903</v>
      </c>
      <c r="H284" s="39">
        <f>H286/(1-H285)-H286</f>
        <v>1402.4748767594583</v>
      </c>
      <c r="I284" s="39">
        <f t="shared" ref="I284:R284" si="182">I286/(1-I285)-I286</f>
        <v>1393.5840259914676</v>
      </c>
      <c r="J284" s="39">
        <f t="shared" si="182"/>
        <v>1384.6152667651249</v>
      </c>
      <c r="K284" s="39">
        <f t="shared" si="182"/>
        <v>1375.7763684426154</v>
      </c>
      <c r="L284" s="39">
        <f t="shared" si="182"/>
        <v>1366.9634409343789</v>
      </c>
      <c r="M284" s="39">
        <f t="shared" si="182"/>
        <v>1357.9426491070944</v>
      </c>
      <c r="N284" s="39">
        <f t="shared" si="182"/>
        <v>1348.7918472502461</v>
      </c>
      <c r="O284" s="39">
        <f t="shared" si="182"/>
        <v>1339.4849290910643</v>
      </c>
      <c r="P284" s="39">
        <f t="shared" si="182"/>
        <v>1330.0738661230898</v>
      </c>
      <c r="Q284" s="39">
        <f t="shared" si="182"/>
        <v>1320.7409336656656</v>
      </c>
      <c r="R284" s="39">
        <f t="shared" si="182"/>
        <v>1311.3298514963808</v>
      </c>
    </row>
    <row r="285" spans="1:18" x14ac:dyDescent="0.25">
      <c r="A285" s="37" t="s">
        <v>7</v>
      </c>
      <c r="B285" s="38" t="s">
        <v>8</v>
      </c>
      <c r="C285" s="41">
        <v>0</v>
      </c>
      <c r="D285" s="41">
        <v>0.17468902109248241</v>
      </c>
      <c r="E285" s="41">
        <v>0.17468902109248241</v>
      </c>
      <c r="F285" s="41">
        <v>0.17468902109248241</v>
      </c>
      <c r="G285" s="41">
        <v>0.15</v>
      </c>
      <c r="H285" s="41">
        <f t="shared" ref="H285:R285" si="183">G285</f>
        <v>0.15</v>
      </c>
      <c r="I285" s="41">
        <f t="shared" si="183"/>
        <v>0.15</v>
      </c>
      <c r="J285" s="41">
        <f t="shared" si="183"/>
        <v>0.15</v>
      </c>
      <c r="K285" s="41">
        <f t="shared" si="183"/>
        <v>0.15</v>
      </c>
      <c r="L285" s="41">
        <f t="shared" si="183"/>
        <v>0.15</v>
      </c>
      <c r="M285" s="41">
        <f t="shared" si="183"/>
        <v>0.15</v>
      </c>
      <c r="N285" s="41">
        <f t="shared" si="183"/>
        <v>0.15</v>
      </c>
      <c r="O285" s="41">
        <f t="shared" si="183"/>
        <v>0.15</v>
      </c>
      <c r="P285" s="41">
        <f t="shared" si="183"/>
        <v>0.15</v>
      </c>
      <c r="Q285" s="41">
        <f t="shared" si="183"/>
        <v>0.15</v>
      </c>
      <c r="R285" s="41">
        <f t="shared" si="183"/>
        <v>0.15</v>
      </c>
    </row>
    <row r="286" spans="1:18" x14ac:dyDescent="0.25">
      <c r="A286" s="37" t="s">
        <v>9</v>
      </c>
      <c r="B286" s="38" t="s">
        <v>6</v>
      </c>
      <c r="C286" s="39">
        <v>8436</v>
      </c>
      <c r="D286" s="39">
        <v>7630</v>
      </c>
      <c r="E286" s="39">
        <v>7616.0759999999991</v>
      </c>
      <c r="F286" s="39">
        <v>7602.2076959999995</v>
      </c>
      <c r="G286" s="39">
        <v>7556.1683560935489</v>
      </c>
      <c r="H286" s="39">
        <f>H287+H288</f>
        <v>7947.3576349702607</v>
      </c>
      <c r="I286" s="39">
        <f t="shared" ref="I286:R286" si="184">I287+I288</f>
        <v>7896.9761472849787</v>
      </c>
      <c r="J286" s="39">
        <f t="shared" si="184"/>
        <v>7846.1531783357032</v>
      </c>
      <c r="K286" s="39">
        <f t="shared" si="184"/>
        <v>7796.0660878414819</v>
      </c>
      <c r="L286" s="39">
        <f t="shared" si="184"/>
        <v>7746.1261652948115</v>
      </c>
      <c r="M286" s="39">
        <f t="shared" si="184"/>
        <v>7695.0083449401982</v>
      </c>
      <c r="N286" s="39">
        <f t="shared" si="184"/>
        <v>7643.1538010847253</v>
      </c>
      <c r="O286" s="39">
        <f t="shared" si="184"/>
        <v>7590.4145981826987</v>
      </c>
      <c r="P286" s="39">
        <f t="shared" si="184"/>
        <v>7537.0852413641769</v>
      </c>
      <c r="Q286" s="39">
        <f t="shared" si="184"/>
        <v>7484.1986241054365</v>
      </c>
      <c r="R286" s="39">
        <f t="shared" si="184"/>
        <v>7430.8691584794906</v>
      </c>
    </row>
    <row r="287" spans="1:18" x14ac:dyDescent="0.25">
      <c r="A287" s="37" t="s">
        <v>10</v>
      </c>
      <c r="B287" s="38" t="s">
        <v>6</v>
      </c>
      <c r="C287" s="39">
        <v>3883</v>
      </c>
      <c r="D287" s="39">
        <v>3481</v>
      </c>
      <c r="E287" s="39">
        <v>3467.0759999999996</v>
      </c>
      <c r="F287" s="39">
        <v>3453.2076959999995</v>
      </c>
      <c r="G287" s="39">
        <v>3407.1683560935494</v>
      </c>
      <c r="H287" s="39">
        <f>(H289*H291*365)/1000</f>
        <v>3798.3576349702607</v>
      </c>
      <c r="I287" s="39">
        <f t="shared" ref="I287:R287" si="185">(I289*I291*365)/1000</f>
        <v>3747.9761472849787</v>
      </c>
      <c r="J287" s="39">
        <f t="shared" si="185"/>
        <v>3697.1531783357032</v>
      </c>
      <c r="K287" s="39">
        <f t="shared" si="185"/>
        <v>3647.0660878414824</v>
      </c>
      <c r="L287" s="39">
        <f t="shared" si="185"/>
        <v>3597.1261652948115</v>
      </c>
      <c r="M287" s="39">
        <f t="shared" si="185"/>
        <v>3546.0083449401982</v>
      </c>
      <c r="N287" s="39">
        <f t="shared" si="185"/>
        <v>3494.1538010847257</v>
      </c>
      <c r="O287" s="39">
        <f t="shared" si="185"/>
        <v>3441.4145981826982</v>
      </c>
      <c r="P287" s="39">
        <f t="shared" si="185"/>
        <v>3388.0852413641765</v>
      </c>
      <c r="Q287" s="39">
        <f t="shared" si="185"/>
        <v>3335.198624105436</v>
      </c>
      <c r="R287" s="39">
        <f t="shared" si="185"/>
        <v>3281.8691584794906</v>
      </c>
    </row>
    <row r="288" spans="1:18" x14ac:dyDescent="0.25">
      <c r="A288" s="37" t="s">
        <v>11</v>
      </c>
      <c r="B288" s="38" t="s">
        <v>6</v>
      </c>
      <c r="C288" s="38">
        <v>4553</v>
      </c>
      <c r="D288" s="38">
        <v>4149</v>
      </c>
      <c r="E288" s="38">
        <v>4149</v>
      </c>
      <c r="F288" s="38">
        <v>4149</v>
      </c>
      <c r="G288" s="38">
        <v>4149</v>
      </c>
      <c r="H288" s="38">
        <f>G288</f>
        <v>4149</v>
      </c>
      <c r="I288" s="38">
        <f t="shared" ref="I288:R288" si="186">H288</f>
        <v>4149</v>
      </c>
      <c r="J288" s="38">
        <f t="shared" si="186"/>
        <v>4149</v>
      </c>
      <c r="K288" s="38">
        <f t="shared" si="186"/>
        <v>4149</v>
      </c>
      <c r="L288" s="38">
        <f t="shared" si="186"/>
        <v>4149</v>
      </c>
      <c r="M288" s="38">
        <f t="shared" si="186"/>
        <v>4149</v>
      </c>
      <c r="N288" s="38">
        <f t="shared" si="186"/>
        <v>4149</v>
      </c>
      <c r="O288" s="38">
        <f t="shared" si="186"/>
        <v>4149</v>
      </c>
      <c r="P288" s="38">
        <f t="shared" si="186"/>
        <v>4149</v>
      </c>
      <c r="Q288" s="38">
        <f t="shared" si="186"/>
        <v>4149</v>
      </c>
      <c r="R288" s="38">
        <f t="shared" si="186"/>
        <v>4149</v>
      </c>
    </row>
    <row r="289" spans="1:18" x14ac:dyDescent="0.25">
      <c r="A289" s="42" t="s">
        <v>12</v>
      </c>
      <c r="B289" s="43" t="s">
        <v>13</v>
      </c>
      <c r="C289" s="44">
        <v>53.013085029682927</v>
      </c>
      <c r="D289" s="44">
        <v>47.715598160948261</v>
      </c>
      <c r="E289" s="44">
        <v>47.715598160948304</v>
      </c>
      <c r="F289" s="44">
        <v>47.715598160948261</v>
      </c>
      <c r="G289" s="44">
        <v>47.715598160948261</v>
      </c>
      <c r="H289" s="44">
        <v>47.715598160948261</v>
      </c>
      <c r="I289" s="44">
        <v>47.715598160948261</v>
      </c>
      <c r="J289" s="44">
        <v>47.715598160948261</v>
      </c>
      <c r="K289" s="44">
        <v>47.715598160948261</v>
      </c>
      <c r="L289" s="44">
        <v>47.715598160948261</v>
      </c>
      <c r="M289" s="44">
        <v>47.715598160948261</v>
      </c>
      <c r="N289" s="44">
        <v>47.715598160948261</v>
      </c>
      <c r="O289" s="44">
        <v>47.715598160948261</v>
      </c>
      <c r="P289" s="44">
        <v>47.715598160948261</v>
      </c>
      <c r="Q289" s="44">
        <v>47.715598160948261</v>
      </c>
      <c r="R289" s="44">
        <v>47.715598160948261</v>
      </c>
    </row>
    <row r="290" spans="1:18" x14ac:dyDescent="0.25">
      <c r="A290" s="37" t="s">
        <v>14</v>
      </c>
      <c r="B290" s="38" t="s">
        <v>15</v>
      </c>
      <c r="C290" s="39">
        <v>282</v>
      </c>
      <c r="D290" s="39">
        <v>277</v>
      </c>
      <c r="E290" s="39">
        <v>280</v>
      </c>
      <c r="F290" s="39">
        <f>E290+(E290*F$240)</f>
        <v>278.88</v>
      </c>
      <c r="G290" s="39">
        <f>F290+(F290*G$240)</f>
        <v>275.16187695516163</v>
      </c>
      <c r="H290" s="39">
        <f t="shared" ref="H290:R291" si="187">G290+(G290*H$240)</f>
        <v>271.59104227609964</v>
      </c>
      <c r="I290" s="39">
        <f t="shared" si="187"/>
        <v>267.9886535421137</v>
      </c>
      <c r="J290" s="39">
        <f>I290+(I290*J$240)</f>
        <v>264.3546979131284</v>
      </c>
      <c r="K290" s="39">
        <f t="shared" si="187"/>
        <v>260.7733592348896</v>
      </c>
      <c r="L290" s="39">
        <f t="shared" si="187"/>
        <v>257.20254339312532</v>
      </c>
      <c r="M290" s="39">
        <f t="shared" si="187"/>
        <v>253.54750523105912</v>
      </c>
      <c r="N290" s="39">
        <f t="shared" si="187"/>
        <v>249.83978969558672</v>
      </c>
      <c r="O290" s="39">
        <f t="shared" si="187"/>
        <v>246.06881906525416</v>
      </c>
      <c r="P290" s="39">
        <f t="shared" si="187"/>
        <v>242.25565111368772</v>
      </c>
      <c r="Q290" s="39">
        <f t="shared" si="187"/>
        <v>238.47414002807588</v>
      </c>
      <c r="R290" s="39">
        <f t="shared" si="187"/>
        <v>234.66096429653598</v>
      </c>
    </row>
    <row r="291" spans="1:18" x14ac:dyDescent="0.25">
      <c r="A291" s="37" t="s">
        <v>23</v>
      </c>
      <c r="B291" s="38" t="s">
        <v>15</v>
      </c>
      <c r="C291" s="39">
        <v>200.67415730337078</v>
      </c>
      <c r="D291" s="39">
        <v>199.8714606741573</v>
      </c>
      <c r="E291" s="39">
        <f>D291+(D291*E$240)</f>
        <v>199.07197483146066</v>
      </c>
      <c r="F291" s="39">
        <f>E291+(E291*F$240)</f>
        <v>198.27568693213482</v>
      </c>
      <c r="G291" s="39">
        <f>F291+(F291*G$240)</f>
        <v>195.63220801355504</v>
      </c>
      <c r="H291" s="39">
        <f>G291+(G291*H$240)+'[16]Uued liitujad'!I67</f>
        <v>218.09344690156382</v>
      </c>
      <c r="I291" s="39">
        <f t="shared" si="187"/>
        <v>215.20065128691442</v>
      </c>
      <c r="J291" s="39">
        <f>I291+(I291*J$240)</f>
        <v>212.28250677680555</v>
      </c>
      <c r="K291" s="39">
        <f t="shared" si="187"/>
        <v>209.40661480955518</v>
      </c>
      <c r="L291" s="39">
        <f t="shared" si="187"/>
        <v>206.53917290626376</v>
      </c>
      <c r="M291" s="39">
        <f t="shared" si="187"/>
        <v>203.60409866875852</v>
      </c>
      <c r="N291" s="39">
        <f t="shared" si="187"/>
        <v>200.62672336769978</v>
      </c>
      <c r="O291" s="39">
        <f t="shared" si="187"/>
        <v>197.59855286530995</v>
      </c>
      <c r="P291" s="39">
        <f t="shared" si="187"/>
        <v>194.53649700661094</v>
      </c>
      <c r="Q291" s="39">
        <f t="shared" si="187"/>
        <v>191.49986229198311</v>
      </c>
      <c r="R291" s="39">
        <f t="shared" si="187"/>
        <v>188.43780018579812</v>
      </c>
    </row>
    <row r="292" spans="1:18" x14ac:dyDescent="0.25">
      <c r="A292" s="42" t="s">
        <v>24</v>
      </c>
      <c r="B292" s="43" t="s">
        <v>8</v>
      </c>
      <c r="C292" s="45">
        <v>0.71161048689138573</v>
      </c>
      <c r="D292" s="45">
        <f t="shared" ref="D292:R292" si="188">D291/D290</f>
        <v>0.72155761976230071</v>
      </c>
      <c r="E292" s="45">
        <f t="shared" si="188"/>
        <v>0.71097133868378803</v>
      </c>
      <c r="F292" s="45">
        <f t="shared" si="188"/>
        <v>0.71097133868378803</v>
      </c>
      <c r="G292" s="45">
        <f t="shared" si="188"/>
        <v>0.71097133868378803</v>
      </c>
      <c r="H292" s="45">
        <f t="shared" si="188"/>
        <v>0.80302150274842232</v>
      </c>
      <c r="I292" s="45">
        <f t="shared" si="188"/>
        <v>0.80302150274842221</v>
      </c>
      <c r="J292" s="45">
        <f t="shared" si="188"/>
        <v>0.8030215027484221</v>
      </c>
      <c r="K292" s="45">
        <f t="shared" si="188"/>
        <v>0.80302150274842221</v>
      </c>
      <c r="L292" s="45">
        <f t="shared" si="188"/>
        <v>0.80302150274842221</v>
      </c>
      <c r="M292" s="45">
        <f t="shared" si="188"/>
        <v>0.80302150274842221</v>
      </c>
      <c r="N292" s="45">
        <f t="shared" si="188"/>
        <v>0.8030215027484221</v>
      </c>
      <c r="O292" s="45">
        <f t="shared" si="188"/>
        <v>0.80302150274842199</v>
      </c>
      <c r="P292" s="45">
        <f t="shared" si="188"/>
        <v>0.80302150274842199</v>
      </c>
      <c r="Q292" s="45">
        <f t="shared" si="188"/>
        <v>0.80302150274842199</v>
      </c>
      <c r="R292" s="45">
        <f t="shared" si="188"/>
        <v>0.80302150274842199</v>
      </c>
    </row>
    <row r="293" spans="1:18" x14ac:dyDescent="0.25">
      <c r="A293" s="105" t="s">
        <v>52</v>
      </c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</row>
    <row r="294" spans="1:18" x14ac:dyDescent="0.25">
      <c r="A294" s="28" t="s">
        <v>1</v>
      </c>
      <c r="B294" s="29"/>
      <c r="C294" s="30">
        <v>-4.0000000000000001E-3</v>
      </c>
      <c r="D294" s="30">
        <v>-4.0000000000000001E-3</v>
      </c>
      <c r="E294" s="30">
        <v>-4.0000000000000001E-3</v>
      </c>
      <c r="F294" s="30">
        <v>-4.0000000000000001E-3</v>
      </c>
      <c r="G294" s="31">
        <v>1.9008088135461722E-3</v>
      </c>
      <c r="H294" s="31">
        <v>1.8456733158230994E-3</v>
      </c>
      <c r="I294" s="31">
        <v>1.7908332528102555E-3</v>
      </c>
      <c r="J294" s="31">
        <v>1.7170197167882086E-3</v>
      </c>
      <c r="K294" s="31">
        <v>1.6051158251579433E-3</v>
      </c>
      <c r="L294" s="31">
        <v>1.5513417182712156E-3</v>
      </c>
      <c r="M294" s="31">
        <v>1.5042021647709452E-3</v>
      </c>
      <c r="N294" s="31">
        <v>1.5083245454254946E-3</v>
      </c>
      <c r="O294" s="31">
        <v>1.4741920661663348E-3</v>
      </c>
      <c r="P294" s="31">
        <v>1.4974734118816549E-3</v>
      </c>
      <c r="Q294" s="31">
        <v>1.5524097343725147E-3</v>
      </c>
      <c r="R294" s="31">
        <v>1.6070838732626979E-3</v>
      </c>
    </row>
    <row r="295" spans="1:18" x14ac:dyDescent="0.25">
      <c r="A295" s="32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8" x14ac:dyDescent="0.25">
      <c r="A296" s="28" t="s">
        <v>2</v>
      </c>
      <c r="B296" s="29" t="s">
        <v>3</v>
      </c>
      <c r="C296" s="29">
        <v>2020</v>
      </c>
      <c r="D296" s="29">
        <v>2021</v>
      </c>
      <c r="E296" s="29">
        <v>2022</v>
      </c>
      <c r="F296" s="29">
        <v>2023</v>
      </c>
      <c r="G296" s="29">
        <v>2024</v>
      </c>
      <c r="H296" s="29">
        <v>2025</v>
      </c>
      <c r="I296" s="29">
        <v>2026</v>
      </c>
      <c r="J296" s="29">
        <v>2027</v>
      </c>
      <c r="K296" s="29">
        <v>2028</v>
      </c>
      <c r="L296" s="29">
        <v>2029</v>
      </c>
      <c r="M296" s="29">
        <v>2030</v>
      </c>
      <c r="N296" s="29">
        <v>2031</v>
      </c>
      <c r="O296" s="29">
        <v>2032</v>
      </c>
      <c r="P296" s="29">
        <v>2033</v>
      </c>
      <c r="Q296" s="29">
        <v>2034</v>
      </c>
      <c r="R296" s="29">
        <v>2035</v>
      </c>
    </row>
    <row r="297" spans="1:18" x14ac:dyDescent="0.25">
      <c r="A297" s="110" t="s">
        <v>53</v>
      </c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</row>
    <row r="298" spans="1:18" x14ac:dyDescent="0.25">
      <c r="A298" s="51" t="s">
        <v>5</v>
      </c>
      <c r="B298" s="52" t="s">
        <v>6</v>
      </c>
      <c r="C298" s="53">
        <v>18302.971000000001</v>
      </c>
      <c r="D298" s="53">
        <v>30891.000000000004</v>
      </c>
      <c r="E298" s="53">
        <v>28597.775918034469</v>
      </c>
      <c r="F298" s="53">
        <v>28499.064290129929</v>
      </c>
      <c r="G298" s="53">
        <v>28545.784641277714</v>
      </c>
      <c r="H298" s="53">
        <f>H299+H301</f>
        <v>29394.282630314367</v>
      </c>
      <c r="I298" s="53">
        <f>I299+I301</f>
        <v>27477.612740096451</v>
      </c>
      <c r="J298" s="53">
        <f t="shared" ref="J298:R298" si="189">J299+J301</f>
        <v>25798.936116449171</v>
      </c>
      <c r="K298" s="53">
        <f t="shared" si="189"/>
        <v>25835.151840992756</v>
      </c>
      <c r="L298" s="53">
        <f t="shared" si="189"/>
        <v>25870.210460205803</v>
      </c>
      <c r="M298" s="53">
        <f t="shared" si="189"/>
        <v>25904.256512527383</v>
      </c>
      <c r="N298" s="53">
        <f t="shared" si="189"/>
        <v>25938.447223146097</v>
      </c>
      <c r="O298" s="53">
        <f t="shared" si="189"/>
        <v>25971.914622177002</v>
      </c>
      <c r="P298" s="53">
        <f t="shared" si="189"/>
        <v>26005.960675450173</v>
      </c>
      <c r="Q298" s="53">
        <f t="shared" si="189"/>
        <v>26041.308595951585</v>
      </c>
      <c r="R298" s="53">
        <f t="shared" si="189"/>
        <v>26077.958237849951</v>
      </c>
    </row>
    <row r="299" spans="1:18" x14ac:dyDescent="0.25">
      <c r="A299" s="28" t="s">
        <v>7</v>
      </c>
      <c r="B299" s="29" t="s">
        <v>6</v>
      </c>
      <c r="C299" s="54">
        <v>0</v>
      </c>
      <c r="D299" s="54">
        <v>11692.242000000002</v>
      </c>
      <c r="E299" s="54">
        <v>9709.4806843896113</v>
      </c>
      <c r="F299" s="54">
        <v>9675.9662374196487</v>
      </c>
      <c r="G299" s="54">
        <v>9691.8286719088719</v>
      </c>
      <c r="H299" s="54">
        <f>H301/(1-H300)-H301</f>
        <v>8818.2847890943121</v>
      </c>
      <c r="I299" s="54">
        <f t="shared" ref="I299:R299" si="190">I301/(1-I300)-I301</f>
        <v>6869.4031850241117</v>
      </c>
      <c r="J299" s="54">
        <f t="shared" si="190"/>
        <v>5159.7872232898335</v>
      </c>
      <c r="K299" s="54">
        <f t="shared" si="190"/>
        <v>5167.0303681985497</v>
      </c>
      <c r="L299" s="54">
        <f t="shared" si="190"/>
        <v>5174.0420920411598</v>
      </c>
      <c r="M299" s="54">
        <f t="shared" si="190"/>
        <v>5180.8513025054745</v>
      </c>
      <c r="N299" s="54">
        <f t="shared" si="190"/>
        <v>5187.6894446292172</v>
      </c>
      <c r="O299" s="54">
        <f t="shared" si="190"/>
        <v>5194.3829244353983</v>
      </c>
      <c r="P299" s="54">
        <f t="shared" si="190"/>
        <v>5201.1921350900338</v>
      </c>
      <c r="Q299" s="54">
        <f t="shared" si="190"/>
        <v>5208.2617191903155</v>
      </c>
      <c r="R299" s="54">
        <f t="shared" si="190"/>
        <v>5215.5916475699887</v>
      </c>
    </row>
    <row r="300" spans="1:18" x14ac:dyDescent="0.25">
      <c r="A300" s="28" t="s">
        <v>7</v>
      </c>
      <c r="B300" s="29" t="s">
        <v>8</v>
      </c>
      <c r="C300" s="30">
        <v>0</v>
      </c>
      <c r="D300" s="55">
        <v>0.37849995144216758</v>
      </c>
      <c r="E300" s="55">
        <v>0.3395187343315943</v>
      </c>
      <c r="F300" s="41">
        <v>0.3395187343315943</v>
      </c>
      <c r="G300" s="41">
        <v>0.3395187343315943</v>
      </c>
      <c r="H300" s="41">
        <v>0.3</v>
      </c>
      <c r="I300" s="41">
        <v>0.25</v>
      </c>
      <c r="J300" s="41">
        <v>0.2</v>
      </c>
      <c r="K300" s="41">
        <f t="shared" ref="K300:R300" si="191">J300</f>
        <v>0.2</v>
      </c>
      <c r="L300" s="41">
        <f t="shared" si="191"/>
        <v>0.2</v>
      </c>
      <c r="M300" s="41">
        <f t="shared" si="191"/>
        <v>0.2</v>
      </c>
      <c r="N300" s="41">
        <f t="shared" si="191"/>
        <v>0.2</v>
      </c>
      <c r="O300" s="41">
        <f t="shared" si="191"/>
        <v>0.2</v>
      </c>
      <c r="P300" s="41">
        <f t="shared" si="191"/>
        <v>0.2</v>
      </c>
      <c r="Q300" s="41">
        <f t="shared" si="191"/>
        <v>0.2</v>
      </c>
      <c r="R300" s="41">
        <f t="shared" si="191"/>
        <v>0.2</v>
      </c>
    </row>
    <row r="301" spans="1:18" x14ac:dyDescent="0.25">
      <c r="A301" s="28" t="s">
        <v>9</v>
      </c>
      <c r="B301" s="29" t="s">
        <v>6</v>
      </c>
      <c r="C301" s="54">
        <v>18302.971000000001</v>
      </c>
      <c r="D301" s="54">
        <v>19198.758000000002</v>
      </c>
      <c r="E301" s="54">
        <v>18888.295233644858</v>
      </c>
      <c r="F301" s="39">
        <v>18823.09805271028</v>
      </c>
      <c r="G301" s="39">
        <v>18853.955969368842</v>
      </c>
      <c r="H301" s="39">
        <f>H302+H303</f>
        <v>20575.997841220054</v>
      </c>
      <c r="I301" s="39">
        <f t="shared" ref="I301:R301" si="192">I302+I303</f>
        <v>20608.209555072339</v>
      </c>
      <c r="J301" s="39">
        <f t="shared" si="192"/>
        <v>20639.148893159338</v>
      </c>
      <c r="K301" s="39">
        <f t="shared" si="192"/>
        <v>20668.121472794206</v>
      </c>
      <c r="L301" s="39">
        <f t="shared" si="192"/>
        <v>20696.168368164643</v>
      </c>
      <c r="M301" s="39">
        <f t="shared" si="192"/>
        <v>20723.405210021909</v>
      </c>
      <c r="N301" s="39">
        <f t="shared" si="192"/>
        <v>20750.75777851688</v>
      </c>
      <c r="O301" s="39">
        <f t="shared" si="192"/>
        <v>20777.531697741604</v>
      </c>
      <c r="P301" s="39">
        <f t="shared" si="192"/>
        <v>20804.768540360139</v>
      </c>
      <c r="Q301" s="39">
        <f t="shared" si="192"/>
        <v>20833.046876761269</v>
      </c>
      <c r="R301" s="39">
        <f t="shared" si="192"/>
        <v>20862.366590279962</v>
      </c>
    </row>
    <row r="302" spans="1:18" x14ac:dyDescent="0.25">
      <c r="A302" s="28" t="s">
        <v>10</v>
      </c>
      <c r="B302" s="29" t="s">
        <v>6</v>
      </c>
      <c r="C302" s="54">
        <v>16229.971000000001</v>
      </c>
      <c r="D302" s="54">
        <v>16609.758000000002</v>
      </c>
      <c r="E302" s="54">
        <v>16299.29523364486</v>
      </c>
      <c r="F302" s="54">
        <v>16234.098052710278</v>
      </c>
      <c r="G302" s="54">
        <v>16264.955969368842</v>
      </c>
      <c r="H302" s="54">
        <f>(H304*H306*365)/1000</f>
        <v>17986.997841220054</v>
      </c>
      <c r="I302" s="54">
        <f t="shared" ref="I302:R302" si="193">(I304*I306*365)/1000</f>
        <v>18019.209555072339</v>
      </c>
      <c r="J302" s="54">
        <f t="shared" si="193"/>
        <v>18050.148893159338</v>
      </c>
      <c r="K302" s="54">
        <f t="shared" si="193"/>
        <v>18079.121472794206</v>
      </c>
      <c r="L302" s="54">
        <f t="shared" si="193"/>
        <v>18107.168368164643</v>
      </c>
      <c r="M302" s="54">
        <f t="shared" si="193"/>
        <v>18134.405210021909</v>
      </c>
      <c r="N302" s="54">
        <f t="shared" si="193"/>
        <v>18161.75777851688</v>
      </c>
      <c r="O302" s="54">
        <f t="shared" si="193"/>
        <v>18188.531697741604</v>
      </c>
      <c r="P302" s="54">
        <f t="shared" si="193"/>
        <v>18215.768540360139</v>
      </c>
      <c r="Q302" s="54">
        <f t="shared" si="193"/>
        <v>18244.046876761269</v>
      </c>
      <c r="R302" s="54">
        <f t="shared" si="193"/>
        <v>18273.366590279962</v>
      </c>
    </row>
    <row r="303" spans="1:18" x14ac:dyDescent="0.25">
      <c r="A303" s="28" t="s">
        <v>11</v>
      </c>
      <c r="B303" s="29" t="s">
        <v>6</v>
      </c>
      <c r="C303" s="29">
        <v>2073</v>
      </c>
      <c r="D303" s="29">
        <v>2589</v>
      </c>
      <c r="E303" s="29">
        <v>2589</v>
      </c>
      <c r="F303" s="29">
        <v>2589</v>
      </c>
      <c r="G303" s="29">
        <v>2589</v>
      </c>
      <c r="H303" s="29">
        <f>G303</f>
        <v>2589</v>
      </c>
      <c r="I303" s="29">
        <f t="shared" ref="I303:R303" si="194">H303</f>
        <v>2589</v>
      </c>
      <c r="J303" s="29">
        <f t="shared" si="194"/>
        <v>2589</v>
      </c>
      <c r="K303" s="29">
        <f t="shared" si="194"/>
        <v>2589</v>
      </c>
      <c r="L303" s="29">
        <f t="shared" si="194"/>
        <v>2589</v>
      </c>
      <c r="M303" s="29">
        <f t="shared" si="194"/>
        <v>2589</v>
      </c>
      <c r="N303" s="29">
        <f t="shared" si="194"/>
        <v>2589</v>
      </c>
      <c r="O303" s="29">
        <f t="shared" si="194"/>
        <v>2589</v>
      </c>
      <c r="P303" s="29">
        <f t="shared" si="194"/>
        <v>2589</v>
      </c>
      <c r="Q303" s="29">
        <f t="shared" si="194"/>
        <v>2589</v>
      </c>
      <c r="R303" s="29">
        <f t="shared" si="194"/>
        <v>2589</v>
      </c>
    </row>
    <row r="304" spans="1:18" x14ac:dyDescent="0.25">
      <c r="A304" s="42" t="s">
        <v>12</v>
      </c>
      <c r="B304" s="43" t="s">
        <v>13</v>
      </c>
      <c r="C304" s="56">
        <v>76.965971463787568</v>
      </c>
      <c r="D304" s="44">
        <v>85.058292152093202</v>
      </c>
      <c r="E304" s="44">
        <v>85.058292152093202</v>
      </c>
      <c r="F304" s="44">
        <v>85.058292152093202</v>
      </c>
      <c r="G304" s="44">
        <v>85.058292152093202</v>
      </c>
      <c r="H304" s="44">
        <v>85.058292152093202</v>
      </c>
      <c r="I304" s="44">
        <v>85.058292152093202</v>
      </c>
      <c r="J304" s="44">
        <v>85.058292152093202</v>
      </c>
      <c r="K304" s="44">
        <v>85.058292152093202</v>
      </c>
      <c r="L304" s="44">
        <v>85.058292152093202</v>
      </c>
      <c r="M304" s="44">
        <v>85.058292152093202</v>
      </c>
      <c r="N304" s="44">
        <v>85.058292152093202</v>
      </c>
      <c r="O304" s="44">
        <v>85.058292152093202</v>
      </c>
      <c r="P304" s="44">
        <v>85.058292152093202</v>
      </c>
      <c r="Q304" s="44">
        <v>85.058292152093202</v>
      </c>
      <c r="R304" s="44">
        <v>85.058292152093202</v>
      </c>
    </row>
    <row r="305" spans="1:18" x14ac:dyDescent="0.25">
      <c r="A305" s="28" t="s">
        <v>14</v>
      </c>
      <c r="B305" s="29" t="s">
        <v>15</v>
      </c>
      <c r="C305" s="54">
        <v>608</v>
      </c>
      <c r="D305" s="54">
        <v>600</v>
      </c>
      <c r="E305" s="39">
        <v>580</v>
      </c>
      <c r="F305" s="39">
        <v>577.67999999999995</v>
      </c>
      <c r="G305" s="39">
        <v>578.77805923540927</v>
      </c>
      <c r="H305" s="39">
        <v>579.84629445512405</v>
      </c>
      <c r="I305" s="54">
        <f>H305+(H305*I$294)</f>
        <v>580.88470248075305</v>
      </c>
      <c r="J305" s="54">
        <f t="shared" ref="J305:R306" si="195">I305+(I305*J$294)</f>
        <v>581.88209296809316</v>
      </c>
      <c r="K305" s="54">
        <f t="shared" si="195"/>
        <v>582.81608112389222</v>
      </c>
      <c r="L305" s="54">
        <f t="shared" si="195"/>
        <v>583.72022802461902</v>
      </c>
      <c r="M305" s="54">
        <f t="shared" si="195"/>
        <v>584.59826125523421</v>
      </c>
      <c r="N305" s="54">
        <f t="shared" si="195"/>
        <v>585.48002516189854</v>
      </c>
      <c r="O305" s="54">
        <f t="shared" si="195"/>
        <v>586.34313516989107</v>
      </c>
      <c r="P305" s="54">
        <f t="shared" si="195"/>
        <v>587.22116842504727</v>
      </c>
      <c r="Q305" s="54">
        <f>P305+(P305*Q$294)</f>
        <v>588.13277628313995</v>
      </c>
      <c r="R305" s="54">
        <f t="shared" si="195"/>
        <v>589.07795498324185</v>
      </c>
    </row>
    <row r="306" spans="1:18" x14ac:dyDescent="0.25">
      <c r="A306" s="28" t="s">
        <v>23</v>
      </c>
      <c r="B306" s="29" t="s">
        <v>15</v>
      </c>
      <c r="C306" s="54">
        <v>577.7316017316017</v>
      </c>
      <c r="D306" s="54">
        <v>535</v>
      </c>
      <c r="E306" s="39">
        <v>525</v>
      </c>
      <c r="F306" s="39">
        <v>522.9</v>
      </c>
      <c r="G306" s="39">
        <v>523.89393292860325</v>
      </c>
      <c r="H306" s="39">
        <f>524.860869980931+'[16]Uued liitujad'!I70-3</f>
        <v>579.36086998093106</v>
      </c>
      <c r="I306" s="54">
        <f>H306+(H306*I$294)</f>
        <v>580.39840869226998</v>
      </c>
      <c r="J306" s="54">
        <f t="shared" si="195"/>
        <v>581.39496420358716</v>
      </c>
      <c r="K306" s="54">
        <f t="shared" si="195"/>
        <v>582.32817046129753</v>
      </c>
      <c r="L306" s="54">
        <f t="shared" si="195"/>
        <v>583.23156044585869</v>
      </c>
      <c r="M306" s="54">
        <f t="shared" si="195"/>
        <v>584.10885862164412</v>
      </c>
      <c r="N306" s="54">
        <f t="shared" si="195"/>
        <v>584.98988435030367</v>
      </c>
      <c r="O306" s="54">
        <f t="shared" si="195"/>
        <v>585.85227179660046</v>
      </c>
      <c r="P306" s="54">
        <f t="shared" si="195"/>
        <v>586.72956999690632</v>
      </c>
      <c r="Q306" s="54">
        <f>P306+(P306*Q$294)</f>
        <v>587.64041469281369</v>
      </c>
      <c r="R306" s="54">
        <f t="shared" si="195"/>
        <v>588.58480212654388</v>
      </c>
    </row>
    <row r="307" spans="1:18" x14ac:dyDescent="0.25">
      <c r="A307" s="42" t="s">
        <v>24</v>
      </c>
      <c r="B307" s="43" t="s">
        <v>8</v>
      </c>
      <c r="C307" s="45">
        <v>0.95021645021645018</v>
      </c>
      <c r="D307" s="45">
        <v>0.89166666666666672</v>
      </c>
      <c r="E307" s="45">
        <v>0.90517241379310343</v>
      </c>
      <c r="F307" s="45">
        <v>0.90517241379310354</v>
      </c>
      <c r="G307" s="45">
        <v>0.90517241379310354</v>
      </c>
      <c r="H307" s="45">
        <f t="shared" ref="H307:R307" si="196">H306/H305</f>
        <v>0.99916283939582795</v>
      </c>
      <c r="I307" s="45">
        <f t="shared" si="196"/>
        <v>0.99916283939582795</v>
      </c>
      <c r="J307" s="45">
        <f t="shared" si="196"/>
        <v>0.99916283939582806</v>
      </c>
      <c r="K307" s="45">
        <f t="shared" si="196"/>
        <v>0.99916283939582828</v>
      </c>
      <c r="L307" s="45">
        <f t="shared" si="196"/>
        <v>0.99916283939582828</v>
      </c>
      <c r="M307" s="45">
        <f t="shared" si="196"/>
        <v>0.99916283939582839</v>
      </c>
      <c r="N307" s="45">
        <f t="shared" si="196"/>
        <v>0.99916283939582851</v>
      </c>
      <c r="O307" s="45">
        <f t="shared" si="196"/>
        <v>0.99916283939582851</v>
      </c>
      <c r="P307" s="45">
        <f t="shared" si="196"/>
        <v>0.99916283939582862</v>
      </c>
      <c r="Q307" s="45">
        <f t="shared" si="196"/>
        <v>0.99916283939582851</v>
      </c>
      <c r="R307" s="45">
        <f t="shared" si="196"/>
        <v>0.99916283939582839</v>
      </c>
    </row>
    <row r="308" spans="1:18" x14ac:dyDescent="0.25">
      <c r="A308" s="32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8" x14ac:dyDescent="0.25">
      <c r="A309" s="28" t="s">
        <v>2</v>
      </c>
      <c r="B309" s="29" t="s">
        <v>3</v>
      </c>
      <c r="C309" s="29">
        <v>2020</v>
      </c>
      <c r="D309" s="29">
        <v>2021</v>
      </c>
      <c r="E309" s="29">
        <v>2022</v>
      </c>
      <c r="F309" s="29">
        <v>2023</v>
      </c>
      <c r="G309" s="29">
        <v>2024</v>
      </c>
      <c r="H309" s="29">
        <v>2025</v>
      </c>
      <c r="I309" s="29">
        <v>2026</v>
      </c>
      <c r="J309" s="29">
        <v>2027</v>
      </c>
      <c r="K309" s="29">
        <v>2028</v>
      </c>
      <c r="L309" s="29">
        <v>2029</v>
      </c>
      <c r="M309" s="29">
        <v>2030</v>
      </c>
      <c r="N309" s="29">
        <v>2031</v>
      </c>
      <c r="O309" s="29">
        <v>2032</v>
      </c>
      <c r="P309" s="29">
        <v>2033</v>
      </c>
      <c r="Q309" s="29">
        <v>2034</v>
      </c>
      <c r="R309" s="29">
        <v>2035</v>
      </c>
    </row>
    <row r="310" spans="1:18" x14ac:dyDescent="0.25">
      <c r="A310" s="110" t="s">
        <v>54</v>
      </c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</row>
    <row r="311" spans="1:18" x14ac:dyDescent="0.25">
      <c r="A311" s="51" t="s">
        <v>5</v>
      </c>
      <c r="B311" s="52" t="s">
        <v>6</v>
      </c>
      <c r="C311" s="53">
        <v>1729</v>
      </c>
      <c r="D311" s="53">
        <v>2683</v>
      </c>
      <c r="E311" s="53">
        <v>2589.4701135282653</v>
      </c>
      <c r="F311" s="53">
        <v>2584.6264630936453</v>
      </c>
      <c r="G311" s="53">
        <v>2586.9189695991749</v>
      </c>
      <c r="H311" s="53">
        <v>2589.1492101104886</v>
      </c>
      <c r="I311" s="53">
        <f>I312+I314</f>
        <v>2591.3171779918021</v>
      </c>
      <c r="J311" s="53">
        <f t="shared" ref="J311:R311" si="197">J312+J314</f>
        <v>2407.9890475376405</v>
      </c>
      <c r="K311" s="53">
        <f t="shared" si="197"/>
        <v>2409.7996006084477</v>
      </c>
      <c r="L311" s="53">
        <f t="shared" si="197"/>
        <v>2411.5523058621579</v>
      </c>
      <c r="M311" s="53">
        <f t="shared" si="197"/>
        <v>2413.2543892901872</v>
      </c>
      <c r="N311" s="53">
        <f t="shared" si="197"/>
        <v>2414.9637047017645</v>
      </c>
      <c r="O311" s="53">
        <f t="shared" si="197"/>
        <v>2416.636859190623</v>
      </c>
      <c r="P311" s="53">
        <f t="shared" si="197"/>
        <v>2418.3389426662256</v>
      </c>
      <c r="Q311" s="53">
        <f t="shared" si="197"/>
        <v>2420.1061111218364</v>
      </c>
      <c r="R311" s="53">
        <f t="shared" si="197"/>
        <v>2421.9383572668285</v>
      </c>
    </row>
    <row r="312" spans="1:18" x14ac:dyDescent="0.25">
      <c r="A312" s="28" t="s">
        <v>7</v>
      </c>
      <c r="B312" s="29" t="s">
        <v>6</v>
      </c>
      <c r="C312" s="54">
        <v>0</v>
      </c>
      <c r="D312" s="54">
        <v>685.35799999999995</v>
      </c>
      <c r="E312" s="54">
        <v>786.21468152826515</v>
      </c>
      <c r="F312" s="54">
        <v>784.74405282164525</v>
      </c>
      <c r="G312" s="54">
        <v>785.44010343938749</v>
      </c>
      <c r="H312" s="54">
        <v>786.11724886160096</v>
      </c>
      <c r="I312" s="54">
        <f t="shared" ref="I312:R312" si="198">I314/(1-I313)-I314</f>
        <v>786.77548707352798</v>
      </c>
      <c r="J312" s="54">
        <f t="shared" si="198"/>
        <v>601.99726188441014</v>
      </c>
      <c r="K312" s="54">
        <f t="shared" si="198"/>
        <v>602.44990015211192</v>
      </c>
      <c r="L312" s="54">
        <f t="shared" si="198"/>
        <v>602.8880764655396</v>
      </c>
      <c r="M312" s="54">
        <f t="shared" si="198"/>
        <v>603.31359732254668</v>
      </c>
      <c r="N312" s="54">
        <f t="shared" si="198"/>
        <v>603.74092617544102</v>
      </c>
      <c r="O312" s="54">
        <f t="shared" si="198"/>
        <v>604.15921479765575</v>
      </c>
      <c r="P312" s="54">
        <f t="shared" si="198"/>
        <v>604.5847356665563</v>
      </c>
      <c r="Q312" s="54">
        <f t="shared" si="198"/>
        <v>605.02652778045922</v>
      </c>
      <c r="R312" s="54">
        <f t="shared" si="198"/>
        <v>605.48458931670712</v>
      </c>
    </row>
    <row r="313" spans="1:18" x14ac:dyDescent="0.25">
      <c r="A313" s="28" t="s">
        <v>7</v>
      </c>
      <c r="B313" s="29" t="s">
        <v>8</v>
      </c>
      <c r="C313" s="30">
        <v>0</v>
      </c>
      <c r="D313" s="55">
        <v>0.25544465150950424</v>
      </c>
      <c r="E313" s="41">
        <v>0.30361990950226242</v>
      </c>
      <c r="F313" s="41">
        <v>0.30361990950226242</v>
      </c>
      <c r="G313" s="41">
        <v>0.30361990950226242</v>
      </c>
      <c r="H313" s="41">
        <v>0.30361990950226198</v>
      </c>
      <c r="I313" s="41">
        <f>H313</f>
        <v>0.30361990950226198</v>
      </c>
      <c r="J313" s="41">
        <v>0.25</v>
      </c>
      <c r="K313" s="41">
        <f t="shared" ref="K313:R313" si="199">J313</f>
        <v>0.25</v>
      </c>
      <c r="L313" s="41">
        <f t="shared" si="199"/>
        <v>0.25</v>
      </c>
      <c r="M313" s="41">
        <f t="shared" si="199"/>
        <v>0.25</v>
      </c>
      <c r="N313" s="41">
        <f t="shared" si="199"/>
        <v>0.25</v>
      </c>
      <c r="O313" s="41">
        <f t="shared" si="199"/>
        <v>0.25</v>
      </c>
      <c r="P313" s="41">
        <f t="shared" si="199"/>
        <v>0.25</v>
      </c>
      <c r="Q313" s="41">
        <f t="shared" si="199"/>
        <v>0.25</v>
      </c>
      <c r="R313" s="41">
        <f t="shared" si="199"/>
        <v>0.25</v>
      </c>
    </row>
    <row r="314" spans="1:18" x14ac:dyDescent="0.25">
      <c r="A314" s="28" t="s">
        <v>9</v>
      </c>
      <c r="B314" s="29" t="s">
        <v>6</v>
      </c>
      <c r="C314" s="54">
        <v>1729</v>
      </c>
      <c r="D314" s="54">
        <v>1997.6420000000001</v>
      </c>
      <c r="E314" s="39">
        <v>1803.2554320000002</v>
      </c>
      <c r="F314" s="39">
        <v>1799.882410272</v>
      </c>
      <c r="G314" s="39">
        <v>1801.4788661597875</v>
      </c>
      <c r="H314" s="39">
        <v>1803.0319612488877</v>
      </c>
      <c r="I314" s="39">
        <f>I315+I316</f>
        <v>1804.5416909182741</v>
      </c>
      <c r="J314" s="39">
        <f t="shared" ref="J314:R314" si="200">J315+J316</f>
        <v>1805.9917856532304</v>
      </c>
      <c r="K314" s="39">
        <f t="shared" si="200"/>
        <v>1807.3497004563358</v>
      </c>
      <c r="L314" s="39">
        <f t="shared" si="200"/>
        <v>1808.6642293966183</v>
      </c>
      <c r="M314" s="39">
        <f t="shared" si="200"/>
        <v>1809.9407919676405</v>
      </c>
      <c r="N314" s="39">
        <f t="shared" si="200"/>
        <v>1811.2227785263235</v>
      </c>
      <c r="O314" s="39">
        <f t="shared" si="200"/>
        <v>1812.4776443929672</v>
      </c>
      <c r="P314" s="39">
        <f t="shared" si="200"/>
        <v>1813.7542069996693</v>
      </c>
      <c r="Q314" s="39">
        <f t="shared" si="200"/>
        <v>1815.0795833413772</v>
      </c>
      <c r="R314" s="39">
        <f t="shared" si="200"/>
        <v>1816.4537679501213</v>
      </c>
    </row>
    <row r="315" spans="1:18" x14ac:dyDescent="0.25">
      <c r="A315" s="28" t="s">
        <v>10</v>
      </c>
      <c r="B315" s="29" t="s">
        <v>6</v>
      </c>
      <c r="C315" s="54">
        <v>1729</v>
      </c>
      <c r="D315" s="54">
        <v>846.64200000000005</v>
      </c>
      <c r="E315" s="39">
        <v>843.25543200000016</v>
      </c>
      <c r="F315" s="54">
        <v>839.8824102719999</v>
      </c>
      <c r="G315" s="54">
        <v>841.47886615978746</v>
      </c>
      <c r="H315" s="54">
        <v>843.03196124888768</v>
      </c>
      <c r="I315" s="54">
        <f>(I317*I319*365)/1000</f>
        <v>844.54169091827396</v>
      </c>
      <c r="J315" s="54">
        <f t="shared" ref="J315:R315" si="201">(J317*J319*365)/1000</f>
        <v>845.99178565323041</v>
      </c>
      <c r="K315" s="54">
        <f t="shared" si="201"/>
        <v>847.34970045633577</v>
      </c>
      <c r="L315" s="54">
        <f t="shared" si="201"/>
        <v>848.66422939661845</v>
      </c>
      <c r="M315" s="54">
        <f t="shared" si="201"/>
        <v>849.94079196764051</v>
      </c>
      <c r="N315" s="54">
        <f t="shared" si="201"/>
        <v>851.22277852632362</v>
      </c>
      <c r="O315" s="54">
        <f t="shared" si="201"/>
        <v>852.47764439296736</v>
      </c>
      <c r="P315" s="54">
        <f t="shared" si="201"/>
        <v>853.75420699966924</v>
      </c>
      <c r="Q315" s="54">
        <f t="shared" si="201"/>
        <v>855.07958334137709</v>
      </c>
      <c r="R315" s="54">
        <f t="shared" si="201"/>
        <v>856.45376795012123</v>
      </c>
    </row>
    <row r="316" spans="1:18" x14ac:dyDescent="0.25">
      <c r="A316" s="28" t="s">
        <v>11</v>
      </c>
      <c r="B316" s="29" t="s">
        <v>6</v>
      </c>
      <c r="C316" s="29">
        <v>0</v>
      </c>
      <c r="D316" s="38">
        <v>1151</v>
      </c>
      <c r="E316" s="38">
        <v>960</v>
      </c>
      <c r="F316" s="38">
        <v>960</v>
      </c>
      <c r="G316" s="38">
        <v>960</v>
      </c>
      <c r="H316" s="38">
        <v>960</v>
      </c>
      <c r="I316" s="38">
        <f>H316</f>
        <v>960</v>
      </c>
      <c r="J316" s="38">
        <f t="shared" ref="J316:R317" si="202">I316</f>
        <v>960</v>
      </c>
      <c r="K316" s="38">
        <f t="shared" si="202"/>
        <v>960</v>
      </c>
      <c r="L316" s="38">
        <f t="shared" si="202"/>
        <v>960</v>
      </c>
      <c r="M316" s="38">
        <f t="shared" si="202"/>
        <v>960</v>
      </c>
      <c r="N316" s="38">
        <f t="shared" si="202"/>
        <v>960</v>
      </c>
      <c r="O316" s="38">
        <f t="shared" si="202"/>
        <v>960</v>
      </c>
      <c r="P316" s="38">
        <f t="shared" si="202"/>
        <v>960</v>
      </c>
      <c r="Q316" s="38">
        <f t="shared" si="202"/>
        <v>960</v>
      </c>
      <c r="R316" s="38">
        <f t="shared" si="202"/>
        <v>960</v>
      </c>
    </row>
    <row r="317" spans="1:18" x14ac:dyDescent="0.25">
      <c r="A317" s="42" t="s">
        <v>12</v>
      </c>
      <c r="B317" s="43" t="s">
        <v>13</v>
      </c>
      <c r="C317" s="56">
        <v>113.75000000000001</v>
      </c>
      <c r="D317" s="44">
        <v>70.289912826899126</v>
      </c>
      <c r="E317" s="44">
        <v>70.289912826899126</v>
      </c>
      <c r="F317" s="44">
        <v>70.289912826899126</v>
      </c>
      <c r="G317" s="44">
        <v>70.289912826899126</v>
      </c>
      <c r="H317" s="44">
        <v>70.289912826899126</v>
      </c>
      <c r="I317" s="44">
        <f>H317</f>
        <v>70.289912826899126</v>
      </c>
      <c r="J317" s="44">
        <f t="shared" si="202"/>
        <v>70.289912826899126</v>
      </c>
      <c r="K317" s="44">
        <f t="shared" si="202"/>
        <v>70.289912826899126</v>
      </c>
      <c r="L317" s="44">
        <f t="shared" si="202"/>
        <v>70.289912826899126</v>
      </c>
      <c r="M317" s="44">
        <f t="shared" si="202"/>
        <v>70.289912826899126</v>
      </c>
      <c r="N317" s="44">
        <f t="shared" si="202"/>
        <v>70.289912826899126</v>
      </c>
      <c r="O317" s="44">
        <f t="shared" si="202"/>
        <v>70.289912826899126</v>
      </c>
      <c r="P317" s="44">
        <f t="shared" si="202"/>
        <v>70.289912826899126</v>
      </c>
      <c r="Q317" s="44">
        <f t="shared" si="202"/>
        <v>70.289912826899126</v>
      </c>
      <c r="R317" s="44">
        <f t="shared" si="202"/>
        <v>70.289912826899126</v>
      </c>
    </row>
    <row r="318" spans="1:18" x14ac:dyDescent="0.25">
      <c r="A318" s="28" t="s">
        <v>14</v>
      </c>
      <c r="B318" s="29" t="s">
        <v>15</v>
      </c>
      <c r="C318" s="54">
        <v>76</v>
      </c>
      <c r="D318" s="54">
        <v>73</v>
      </c>
      <c r="E318" s="39">
        <v>71</v>
      </c>
      <c r="F318" s="54">
        <v>70.715999999999994</v>
      </c>
      <c r="G318" s="54">
        <v>70.850417596058719</v>
      </c>
      <c r="H318" s="54">
        <v>70.981184321230685</v>
      </c>
      <c r="I318" s="54">
        <f>H318+(H318*I$294)</f>
        <v>71.108299786437001</v>
      </c>
      <c r="J318" s="54">
        <f t="shared" ref="J318:P319" si="203">I318+(I318*J$294)</f>
        <v>71.2303941391976</v>
      </c>
      <c r="K318" s="54">
        <f t="shared" si="203"/>
        <v>71.344727172062662</v>
      </c>
      <c r="L318" s="54">
        <f t="shared" si="203"/>
        <v>71.455407223703361</v>
      </c>
      <c r="M318" s="54">
        <f t="shared" si="203"/>
        <v>71.562890601933844</v>
      </c>
      <c r="N318" s="54">
        <f t="shared" si="203"/>
        <v>71.670830666370335</v>
      </c>
      <c r="O318" s="54">
        <f t="shared" si="203"/>
        <v>71.776487236314253</v>
      </c>
      <c r="P318" s="54">
        <f t="shared" si="203"/>
        <v>71.883970617548897</v>
      </c>
      <c r="Q318" s="54">
        <f>P318+(P318*Q$294)</f>
        <v>71.995563993280925</v>
      </c>
      <c r="R318" s="54">
        <f t="shared" ref="R318:R319" si="204">Q318+(Q318*R$294)</f>
        <v>72.111266903120978</v>
      </c>
    </row>
    <row r="319" spans="1:18" x14ac:dyDescent="0.25">
      <c r="A319" s="28" t="s">
        <v>23</v>
      </c>
      <c r="B319" s="29" t="s">
        <v>15</v>
      </c>
      <c r="C319" s="54">
        <v>41.643835616438352</v>
      </c>
      <c r="D319" s="54">
        <v>33</v>
      </c>
      <c r="E319" s="54">
        <v>32.868000000000002</v>
      </c>
      <c r="F319" s="54">
        <v>32.736528</v>
      </c>
      <c r="G319" s="54">
        <v>32.798753880947302</v>
      </c>
      <c r="H319" s="54">
        <v>32.859289665777617</v>
      </c>
      <c r="I319" s="54">
        <f>H319+(H319*I$294)</f>
        <v>32.918135174374818</v>
      </c>
      <c r="J319" s="54">
        <f t="shared" si="203"/>
        <v>32.974656261509118</v>
      </c>
      <c r="K319" s="54">
        <f t="shared" si="203"/>
        <v>33.027584404103607</v>
      </c>
      <c r="L319" s="54">
        <f t="shared" si="203"/>
        <v>33.078821473643416</v>
      </c>
      <c r="M319" s="54">
        <f t="shared" si="203"/>
        <v>33.128578708512144</v>
      </c>
      <c r="N319" s="54">
        <f t="shared" si="203"/>
        <v>33.178547356933251</v>
      </c>
      <c r="O319" s="54">
        <f t="shared" si="203"/>
        <v>33.227458908213769</v>
      </c>
      <c r="P319" s="54">
        <f t="shared" si="203"/>
        <v>33.277216144473208</v>
      </c>
      <c r="Q319" s="54">
        <f>P319+(P319*Q$294)</f>
        <v>33.328876018748709</v>
      </c>
      <c r="R319" s="54">
        <f t="shared" si="204"/>
        <v>33.38243831791241</v>
      </c>
    </row>
    <row r="320" spans="1:18" x14ac:dyDescent="0.25">
      <c r="A320" s="42" t="s">
        <v>24</v>
      </c>
      <c r="B320" s="43" t="s">
        <v>8</v>
      </c>
      <c r="C320" s="45">
        <v>0.54794520547945202</v>
      </c>
      <c r="D320" s="45">
        <v>0.45205479452054792</v>
      </c>
      <c r="E320" s="45">
        <v>0.46292957746478874</v>
      </c>
      <c r="F320" s="45">
        <v>0.46292957746478874</v>
      </c>
      <c r="G320" s="45">
        <v>0.46292957746478886</v>
      </c>
      <c r="H320" s="45">
        <v>0.46292957746478886</v>
      </c>
      <c r="I320" s="45">
        <f t="shared" ref="I320:R320" si="205">I319/I318</f>
        <v>0.46292957746478886</v>
      </c>
      <c r="J320" s="45">
        <f t="shared" si="205"/>
        <v>0.46292957746478886</v>
      </c>
      <c r="K320" s="45">
        <f t="shared" si="205"/>
        <v>0.46292957746478886</v>
      </c>
      <c r="L320" s="45">
        <f t="shared" si="205"/>
        <v>0.4629295774647888</v>
      </c>
      <c r="M320" s="45">
        <f t="shared" si="205"/>
        <v>0.46292957746478886</v>
      </c>
      <c r="N320" s="45">
        <f t="shared" si="205"/>
        <v>0.46292957746478886</v>
      </c>
      <c r="O320" s="45">
        <f t="shared" si="205"/>
        <v>0.46292957746478886</v>
      </c>
      <c r="P320" s="45">
        <f t="shared" si="205"/>
        <v>0.46292957746478886</v>
      </c>
      <c r="Q320" s="45">
        <f t="shared" si="205"/>
        <v>0.46292957746478891</v>
      </c>
      <c r="R320" s="45">
        <f t="shared" si="205"/>
        <v>0.46292957746478891</v>
      </c>
    </row>
    <row r="321" spans="1:18" x14ac:dyDescent="0.25">
      <c r="A321" s="32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8" x14ac:dyDescent="0.25">
      <c r="A322" s="28" t="s">
        <v>2</v>
      </c>
      <c r="B322" s="29" t="s">
        <v>3</v>
      </c>
      <c r="C322" s="29">
        <v>2020</v>
      </c>
      <c r="D322" s="29">
        <v>2021</v>
      </c>
      <c r="E322" s="29">
        <v>2022</v>
      </c>
      <c r="F322" s="29">
        <v>2023</v>
      </c>
      <c r="G322" s="29">
        <v>2024</v>
      </c>
      <c r="H322" s="29">
        <v>2025</v>
      </c>
      <c r="I322" s="29">
        <v>2026</v>
      </c>
      <c r="J322" s="29">
        <v>2027</v>
      </c>
      <c r="K322" s="29">
        <v>2028</v>
      </c>
      <c r="L322" s="29">
        <v>2029</v>
      </c>
      <c r="M322" s="29">
        <v>2030</v>
      </c>
      <c r="N322" s="29">
        <v>2031</v>
      </c>
      <c r="O322" s="29">
        <v>2032</v>
      </c>
      <c r="P322" s="29">
        <v>2033</v>
      </c>
      <c r="Q322" s="29">
        <v>2034</v>
      </c>
      <c r="R322" s="29">
        <v>2035</v>
      </c>
    </row>
    <row r="323" spans="1:18" x14ac:dyDescent="0.25">
      <c r="A323" s="110" t="s">
        <v>55</v>
      </c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</row>
    <row r="324" spans="1:18" x14ac:dyDescent="0.25">
      <c r="A324" s="51" t="s">
        <v>5</v>
      </c>
      <c r="B324" s="52" t="s">
        <v>6</v>
      </c>
      <c r="C324" s="53">
        <v>1834</v>
      </c>
      <c r="D324" s="53">
        <v>2252.7673659511697</v>
      </c>
      <c r="E324" s="53">
        <v>1901.3353847630046</v>
      </c>
      <c r="F324" s="53">
        <v>1893.8850267618152</v>
      </c>
      <c r="G324" s="53">
        <v>1897.411291593846</v>
      </c>
      <c r="H324" s="53">
        <v>1900.8417807388262</v>
      </c>
      <c r="I324" s="53">
        <f>I325+I327</f>
        <v>1904.1764839897933</v>
      </c>
      <c r="J324" s="53">
        <f t="shared" ref="J324:R324" si="206">J325+J327</f>
        <v>1907.3794651094763</v>
      </c>
      <c r="K324" s="53">
        <f t="shared" si="206"/>
        <v>1840.7325307428484</v>
      </c>
      <c r="L324" s="53">
        <f t="shared" si="206"/>
        <v>1843.530219152487</v>
      </c>
      <c r="M324" s="53">
        <f t="shared" si="206"/>
        <v>1846.2471044181391</v>
      </c>
      <c r="N324" s="53">
        <f t="shared" si="206"/>
        <v>1848.9755334596241</v>
      </c>
      <c r="O324" s="53">
        <f t="shared" si="206"/>
        <v>1851.6462420177822</v>
      </c>
      <c r="P324" s="53">
        <f t="shared" si="206"/>
        <v>1854.363127359371</v>
      </c>
      <c r="Q324" s="53">
        <f t="shared" si="206"/>
        <v>1857.183902099262</v>
      </c>
      <c r="R324" s="53">
        <f t="shared" si="206"/>
        <v>1860.1085546000738</v>
      </c>
    </row>
    <row r="325" spans="1:18" x14ac:dyDescent="0.25">
      <c r="A325" s="28" t="s">
        <v>7</v>
      </c>
      <c r="B325" s="29" t="s">
        <v>6</v>
      </c>
      <c r="C325" s="54">
        <v>0</v>
      </c>
      <c r="D325" s="54">
        <v>624.78836595116968</v>
      </c>
      <c r="E325" s="54">
        <v>527.32130539792502</v>
      </c>
      <c r="F325" s="54">
        <v>525.25500371419616</v>
      </c>
      <c r="G325" s="54">
        <v>526.23298718271349</v>
      </c>
      <c r="H325" s="54">
        <v>527.18440797284939</v>
      </c>
      <c r="I325" s="54">
        <f t="shared" ref="I325:R325" si="207">I327/(1-I326)-I327</f>
        <v>528.10926325377795</v>
      </c>
      <c r="J325" s="54">
        <f t="shared" si="207"/>
        <v>528.99758637590139</v>
      </c>
      <c r="K325" s="54">
        <f t="shared" si="207"/>
        <v>460.18313268571205</v>
      </c>
      <c r="L325" s="54">
        <f t="shared" si="207"/>
        <v>460.88255478812175</v>
      </c>
      <c r="M325" s="54">
        <f t="shared" si="207"/>
        <v>461.56177610453483</v>
      </c>
      <c r="N325" s="54">
        <f t="shared" si="207"/>
        <v>462.24388336490597</v>
      </c>
      <c r="O325" s="54">
        <f t="shared" si="207"/>
        <v>462.91156050444556</v>
      </c>
      <c r="P325" s="54">
        <f t="shared" si="207"/>
        <v>463.59078183984275</v>
      </c>
      <c r="Q325" s="54">
        <f t="shared" si="207"/>
        <v>464.2959755248155</v>
      </c>
      <c r="R325" s="54">
        <f t="shared" si="207"/>
        <v>465.02713865001851</v>
      </c>
    </row>
    <row r="326" spans="1:18" x14ac:dyDescent="0.25">
      <c r="A326" s="28" t="s">
        <v>7</v>
      </c>
      <c r="B326" s="29" t="s">
        <v>8</v>
      </c>
      <c r="C326" s="30">
        <v>0</v>
      </c>
      <c r="D326" s="55">
        <v>0.27734260332174582</v>
      </c>
      <c r="E326" s="41">
        <v>0.27734260332174582</v>
      </c>
      <c r="F326" s="41">
        <v>0.27734260332174582</v>
      </c>
      <c r="G326" s="41">
        <v>0.27734260332174582</v>
      </c>
      <c r="H326" s="41">
        <v>0.27734260332174582</v>
      </c>
      <c r="I326" s="41">
        <f>H326</f>
        <v>0.27734260332174582</v>
      </c>
      <c r="J326" s="41">
        <f>I326</f>
        <v>0.27734260332174582</v>
      </c>
      <c r="K326" s="41">
        <v>0.25</v>
      </c>
      <c r="L326" s="41">
        <f t="shared" ref="L326:R326" si="208">K326</f>
        <v>0.25</v>
      </c>
      <c r="M326" s="41">
        <f t="shared" si="208"/>
        <v>0.25</v>
      </c>
      <c r="N326" s="41">
        <f t="shared" si="208"/>
        <v>0.25</v>
      </c>
      <c r="O326" s="41">
        <f t="shared" si="208"/>
        <v>0.25</v>
      </c>
      <c r="P326" s="41">
        <f t="shared" si="208"/>
        <v>0.25</v>
      </c>
      <c r="Q326" s="41">
        <f t="shared" si="208"/>
        <v>0.25</v>
      </c>
      <c r="R326" s="41">
        <f t="shared" si="208"/>
        <v>0.25</v>
      </c>
    </row>
    <row r="327" spans="1:18" x14ac:dyDescent="0.25">
      <c r="A327" s="28" t="s">
        <v>9</v>
      </c>
      <c r="B327" s="29" t="s">
        <v>6</v>
      </c>
      <c r="C327" s="54">
        <v>1834</v>
      </c>
      <c r="D327" s="54">
        <v>1627.979</v>
      </c>
      <c r="E327" s="39">
        <v>1374.0140793650796</v>
      </c>
      <c r="F327" s="39">
        <v>1368.630023047619</v>
      </c>
      <c r="G327" s="39">
        <v>1371.1783044111326</v>
      </c>
      <c r="H327" s="39">
        <v>1373.6573727659768</v>
      </c>
      <c r="I327" s="39">
        <f>I328+I329</f>
        <v>1376.0672207360153</v>
      </c>
      <c r="J327" s="39">
        <f t="shared" ref="J327:R327" si="209">J328+J329</f>
        <v>1378.3818787335749</v>
      </c>
      <c r="K327" s="39">
        <f t="shared" si="209"/>
        <v>1380.5493980571364</v>
      </c>
      <c r="L327" s="39">
        <f t="shared" si="209"/>
        <v>1382.6476643643653</v>
      </c>
      <c r="M327" s="39">
        <f t="shared" si="209"/>
        <v>1384.6853283136043</v>
      </c>
      <c r="N327" s="39">
        <f t="shared" si="209"/>
        <v>1386.7316500947181</v>
      </c>
      <c r="O327" s="39">
        <f t="shared" si="209"/>
        <v>1388.7346815133367</v>
      </c>
      <c r="P327" s="39">
        <f t="shared" si="209"/>
        <v>1390.7723455195282</v>
      </c>
      <c r="Q327" s="39">
        <f t="shared" si="209"/>
        <v>1392.8879265744465</v>
      </c>
      <c r="R327" s="39">
        <f t="shared" si="209"/>
        <v>1395.0814159500553</v>
      </c>
    </row>
    <row r="328" spans="1:18" x14ac:dyDescent="0.25">
      <c r="A328" s="28" t="s">
        <v>10</v>
      </c>
      <c r="B328" s="29" t="s">
        <v>6</v>
      </c>
      <c r="C328" s="54">
        <v>1800</v>
      </c>
      <c r="D328" s="54">
        <v>1599.979</v>
      </c>
      <c r="E328" s="39">
        <v>1346.0140793650796</v>
      </c>
      <c r="F328" s="39">
        <v>1340.630023047619</v>
      </c>
      <c r="G328" s="39">
        <v>1343.1783044111326</v>
      </c>
      <c r="H328" s="39">
        <v>1345.6573727659768</v>
      </c>
      <c r="I328" s="39">
        <f>(I330*I332*365)/1000</f>
        <v>1348.0672207360153</v>
      </c>
      <c r="J328" s="39">
        <f t="shared" ref="J328:R328" si="210">(J330*J332*365)/1000</f>
        <v>1350.3818787335749</v>
      </c>
      <c r="K328" s="39">
        <f t="shared" si="210"/>
        <v>1352.5493980571364</v>
      </c>
      <c r="L328" s="39">
        <f t="shared" si="210"/>
        <v>1354.6476643643653</v>
      </c>
      <c r="M328" s="39">
        <f t="shared" si="210"/>
        <v>1356.6853283136043</v>
      </c>
      <c r="N328" s="39">
        <f t="shared" si="210"/>
        <v>1358.7316500947181</v>
      </c>
      <c r="O328" s="39">
        <f t="shared" si="210"/>
        <v>1360.7346815133367</v>
      </c>
      <c r="P328" s="39">
        <f t="shared" si="210"/>
        <v>1362.7723455195282</v>
      </c>
      <c r="Q328" s="39">
        <f t="shared" si="210"/>
        <v>1364.8879265744465</v>
      </c>
      <c r="R328" s="39">
        <f t="shared" si="210"/>
        <v>1367.0814159500553</v>
      </c>
    </row>
    <row r="329" spans="1:18" x14ac:dyDescent="0.25">
      <c r="A329" s="28" t="s">
        <v>11</v>
      </c>
      <c r="B329" s="29" t="s">
        <v>6</v>
      </c>
      <c r="C329" s="29">
        <v>34</v>
      </c>
      <c r="D329" s="29">
        <v>28</v>
      </c>
      <c r="E329" s="29">
        <v>28</v>
      </c>
      <c r="F329" s="29">
        <v>28</v>
      </c>
      <c r="G329" s="29">
        <v>28</v>
      </c>
      <c r="H329" s="29">
        <v>28</v>
      </c>
      <c r="I329" s="29">
        <f>H329</f>
        <v>28</v>
      </c>
      <c r="J329" s="29">
        <f t="shared" ref="J329:R330" si="211">I329</f>
        <v>28</v>
      </c>
      <c r="K329" s="29">
        <f t="shared" si="211"/>
        <v>28</v>
      </c>
      <c r="L329" s="29">
        <f t="shared" si="211"/>
        <v>28</v>
      </c>
      <c r="M329" s="29">
        <f t="shared" si="211"/>
        <v>28</v>
      </c>
      <c r="N329" s="29">
        <f t="shared" si="211"/>
        <v>28</v>
      </c>
      <c r="O329" s="29">
        <f t="shared" si="211"/>
        <v>28</v>
      </c>
      <c r="P329" s="29">
        <f t="shared" si="211"/>
        <v>28</v>
      </c>
      <c r="Q329" s="29">
        <f t="shared" si="211"/>
        <v>28</v>
      </c>
      <c r="R329" s="29">
        <f t="shared" si="211"/>
        <v>28</v>
      </c>
    </row>
    <row r="330" spans="1:18" x14ac:dyDescent="0.25">
      <c r="A330" s="42" t="s">
        <v>12</v>
      </c>
      <c r="B330" s="43" t="s">
        <v>13</v>
      </c>
      <c r="C330" s="56">
        <v>61.134382429525637</v>
      </c>
      <c r="D330" s="44">
        <v>69.57943031093717</v>
      </c>
      <c r="E330" s="44">
        <v>69.57943031093717</v>
      </c>
      <c r="F330" s="44">
        <v>69.57943031093717</v>
      </c>
      <c r="G330" s="44">
        <v>69.57943031093717</v>
      </c>
      <c r="H330" s="44">
        <v>69.57943031093717</v>
      </c>
      <c r="I330" s="44">
        <f>H330</f>
        <v>69.57943031093717</v>
      </c>
      <c r="J330" s="44">
        <f t="shared" si="211"/>
        <v>69.57943031093717</v>
      </c>
      <c r="K330" s="44">
        <f t="shared" si="211"/>
        <v>69.57943031093717</v>
      </c>
      <c r="L330" s="44">
        <f t="shared" si="211"/>
        <v>69.57943031093717</v>
      </c>
      <c r="M330" s="44">
        <f t="shared" si="211"/>
        <v>69.57943031093717</v>
      </c>
      <c r="N330" s="44">
        <f t="shared" si="211"/>
        <v>69.57943031093717</v>
      </c>
      <c r="O330" s="44">
        <f t="shared" si="211"/>
        <v>69.57943031093717</v>
      </c>
      <c r="P330" s="44">
        <f t="shared" si="211"/>
        <v>69.57943031093717</v>
      </c>
      <c r="Q330" s="44">
        <f t="shared" si="211"/>
        <v>69.57943031093717</v>
      </c>
      <c r="R330" s="44">
        <f t="shared" si="211"/>
        <v>69.57943031093717</v>
      </c>
    </row>
    <row r="331" spans="1:18" x14ac:dyDescent="0.25">
      <c r="A331" s="28" t="s">
        <v>14</v>
      </c>
      <c r="B331" s="29" t="s">
        <v>15</v>
      </c>
      <c r="C331" s="54">
        <v>132</v>
      </c>
      <c r="D331" s="54">
        <v>131</v>
      </c>
      <c r="E331" s="39">
        <v>103</v>
      </c>
      <c r="F331" s="54">
        <v>102.58799999999999</v>
      </c>
      <c r="G331" s="54">
        <v>102.78300017456407</v>
      </c>
      <c r="H331" s="54">
        <v>102.9727040153065</v>
      </c>
      <c r="I331" s="54">
        <f>H331+(H331*I$294)</f>
        <v>103.1571109577889</v>
      </c>
      <c r="J331" s="54">
        <f t="shared" ref="J331:P332" si="212">I331+(I331*J$294)</f>
        <v>103.33423375123033</v>
      </c>
      <c r="K331" s="54">
        <f t="shared" si="212"/>
        <v>103.500097165105</v>
      </c>
      <c r="L331" s="54">
        <f t="shared" si="212"/>
        <v>103.66066118368235</v>
      </c>
      <c r="M331" s="54">
        <f t="shared" si="212"/>
        <v>103.81658777463643</v>
      </c>
      <c r="N331" s="54">
        <f t="shared" si="212"/>
        <v>103.97317688219924</v>
      </c>
      <c r="O331" s="54">
        <f t="shared" si="212"/>
        <v>104.12645331465309</v>
      </c>
      <c r="P331" s="54">
        <f t="shared" si="212"/>
        <v>104.28237990996531</v>
      </c>
      <c r="Q331" s="54">
        <f>P331+(P331*Q$294)</f>
        <v>104.44426889166108</v>
      </c>
      <c r="R331" s="54">
        <f t="shared" ref="R331:R332" si="213">Q331+(Q331*R$294)</f>
        <v>104.61211959185158</v>
      </c>
    </row>
    <row r="332" spans="1:18" x14ac:dyDescent="0.25">
      <c r="A332" s="28" t="s">
        <v>23</v>
      </c>
      <c r="B332" s="29" t="s">
        <v>15</v>
      </c>
      <c r="C332" s="54">
        <v>80.666666666666671</v>
      </c>
      <c r="D332" s="54">
        <v>63</v>
      </c>
      <c r="E332" s="54">
        <v>53</v>
      </c>
      <c r="F332" s="54">
        <v>52.787999999999997</v>
      </c>
      <c r="G332" s="54">
        <v>52.888339895649473</v>
      </c>
      <c r="H332" s="54">
        <v>52.985954493313052</v>
      </c>
      <c r="I332" s="54">
        <f>H332+(H332*I$294)</f>
        <v>53.080843502551566</v>
      </c>
      <c r="J332" s="54">
        <f t="shared" si="212"/>
        <v>53.171984357429196</v>
      </c>
      <c r="K332" s="54">
        <f t="shared" si="212"/>
        <v>53.257331550976353</v>
      </c>
      <c r="L332" s="54">
        <f t="shared" si="212"/>
        <v>53.339951871215185</v>
      </c>
      <c r="M332" s="54">
        <f t="shared" si="212"/>
        <v>53.420185942288647</v>
      </c>
      <c r="N332" s="54">
        <f t="shared" si="212"/>
        <v>53.500760919966595</v>
      </c>
      <c r="O332" s="54">
        <f t="shared" si="212"/>
        <v>53.579631317248669</v>
      </c>
      <c r="P332" s="54">
        <f t="shared" si="212"/>
        <v>53.659865390564669</v>
      </c>
      <c r="Q332" s="54">
        <f>P332+(P332*Q$294)</f>
        <v>53.743167487942102</v>
      </c>
      <c r="R332" s="54">
        <f t="shared" si="213"/>
        <v>53.82953726571003</v>
      </c>
    </row>
    <row r="333" spans="1:18" x14ac:dyDescent="0.25">
      <c r="A333" s="42" t="s">
        <v>24</v>
      </c>
      <c r="B333" s="43" t="s">
        <v>8</v>
      </c>
      <c r="C333" s="45">
        <v>0.61111111111111116</v>
      </c>
      <c r="D333" s="45">
        <v>0.48091603053435117</v>
      </c>
      <c r="E333" s="45">
        <v>0.5145631067961165</v>
      </c>
      <c r="F333" s="45">
        <v>0.5145631067961165</v>
      </c>
      <c r="G333" s="45">
        <v>0.5145631067961165</v>
      </c>
      <c r="H333" s="45">
        <v>0.5145631067961165</v>
      </c>
      <c r="I333" s="45">
        <f t="shared" ref="I333:R333" si="214">I332/I331</f>
        <v>0.5145631067961165</v>
      </c>
      <c r="J333" s="45">
        <f t="shared" si="214"/>
        <v>0.5145631067961165</v>
      </c>
      <c r="K333" s="45">
        <f t="shared" si="214"/>
        <v>0.51456310679611639</v>
      </c>
      <c r="L333" s="45">
        <f t="shared" si="214"/>
        <v>0.5145631067961165</v>
      </c>
      <c r="M333" s="45">
        <f t="shared" si="214"/>
        <v>0.5145631067961165</v>
      </c>
      <c r="N333" s="45">
        <f t="shared" si="214"/>
        <v>0.5145631067961165</v>
      </c>
      <c r="O333" s="45">
        <f t="shared" si="214"/>
        <v>0.51456310679611639</v>
      </c>
      <c r="P333" s="45">
        <f t="shared" si="214"/>
        <v>0.51456310679611639</v>
      </c>
      <c r="Q333" s="45">
        <f t="shared" si="214"/>
        <v>0.51456310679611639</v>
      </c>
      <c r="R333" s="45">
        <f t="shared" si="214"/>
        <v>0.51456310679611639</v>
      </c>
    </row>
    <row r="334" spans="1:18" x14ac:dyDescent="0.25">
      <c r="A334" s="32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8" x14ac:dyDescent="0.25">
      <c r="A335" s="28" t="s">
        <v>2</v>
      </c>
      <c r="B335" s="29" t="s">
        <v>3</v>
      </c>
      <c r="C335" s="29">
        <v>2020</v>
      </c>
      <c r="D335" s="29">
        <v>2021</v>
      </c>
      <c r="E335" s="29">
        <v>2022</v>
      </c>
      <c r="F335" s="29">
        <v>2023</v>
      </c>
      <c r="G335" s="29">
        <v>2024</v>
      </c>
      <c r="H335" s="29">
        <v>2025</v>
      </c>
      <c r="I335" s="29">
        <v>2026</v>
      </c>
      <c r="J335" s="29">
        <v>2027</v>
      </c>
      <c r="K335" s="29">
        <v>2028</v>
      </c>
      <c r="L335" s="29">
        <v>2029</v>
      </c>
      <c r="M335" s="29">
        <v>2030</v>
      </c>
      <c r="N335" s="29">
        <v>2031</v>
      </c>
      <c r="O335" s="29">
        <v>2032</v>
      </c>
      <c r="P335" s="29">
        <v>2033</v>
      </c>
      <c r="Q335" s="29">
        <v>2034</v>
      </c>
      <c r="R335" s="29">
        <v>2035</v>
      </c>
    </row>
    <row r="336" spans="1:18" x14ac:dyDescent="0.25">
      <c r="A336" s="110" t="s">
        <v>56</v>
      </c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</row>
    <row r="337" spans="1:18" x14ac:dyDescent="0.25">
      <c r="A337" s="51" t="s">
        <v>5</v>
      </c>
      <c r="B337" s="52" t="s">
        <v>6</v>
      </c>
      <c r="C337" s="53">
        <v>677.65700000000004</v>
      </c>
      <c r="D337" s="53">
        <v>2978</v>
      </c>
      <c r="E337" s="53">
        <v>861.6816528306324</v>
      </c>
      <c r="F337" s="53">
        <v>859.07073029849914</v>
      </c>
      <c r="G337" s="53">
        <v>860.30648357407995</v>
      </c>
      <c r="H337" s="53">
        <v>861.50867297268826</v>
      </c>
      <c r="I337" s="53">
        <f>I338+I340</f>
        <v>831.22683749123405</v>
      </c>
      <c r="J337" s="53">
        <f t="shared" ref="J337:R337" si="215">J338+J340</f>
        <v>832.30837705734996</v>
      </c>
      <c r="K337" s="53">
        <f t="shared" si="215"/>
        <v>833.32116508531124</v>
      </c>
      <c r="L337" s="53">
        <f t="shared" si="215"/>
        <v>834.30159417414768</v>
      </c>
      <c r="M337" s="53">
        <f t="shared" si="215"/>
        <v>835.25370640233575</v>
      </c>
      <c r="N337" s="53">
        <f t="shared" si="215"/>
        <v>836.20986406088093</v>
      </c>
      <c r="O337" s="53">
        <f t="shared" si="215"/>
        <v>837.14579400547473</v>
      </c>
      <c r="P337" s="53">
        <f t="shared" si="215"/>
        <v>838.09790626027427</v>
      </c>
      <c r="Q337" s="53">
        <f t="shared" si="215"/>
        <v>839.08642578178967</v>
      </c>
      <c r="R337" s="53">
        <f t="shared" si="215"/>
        <v>840.11134849178688</v>
      </c>
    </row>
    <row r="338" spans="1:18" x14ac:dyDescent="0.25">
      <c r="A338" s="28" t="s">
        <v>7</v>
      </c>
      <c r="B338" s="29" t="s">
        <v>6</v>
      </c>
      <c r="C338" s="54">
        <v>0</v>
      </c>
      <c r="D338" s="54">
        <v>2353.4049999999997</v>
      </c>
      <c r="E338" s="54">
        <v>238.98103283063244</v>
      </c>
      <c r="F338" s="54">
        <v>238.25691277849921</v>
      </c>
      <c r="G338" s="54">
        <v>238.59963980901216</v>
      </c>
      <c r="H338" s="54">
        <v>238.93305814650796</v>
      </c>
      <c r="I338" s="54">
        <f t="shared" ref="I338:R338" si="216">I340/(1-I339)-I340</f>
        <v>207.80670937280854</v>
      </c>
      <c r="J338" s="54">
        <f t="shared" si="216"/>
        <v>208.07709426433746</v>
      </c>
      <c r="K338" s="54">
        <f t="shared" si="216"/>
        <v>208.33029127132784</v>
      </c>
      <c r="L338" s="54">
        <f t="shared" si="216"/>
        <v>208.57539854353695</v>
      </c>
      <c r="M338" s="54">
        <f t="shared" si="216"/>
        <v>208.81342660058397</v>
      </c>
      <c r="N338" s="54">
        <f t="shared" si="216"/>
        <v>209.05246601522026</v>
      </c>
      <c r="O338" s="54">
        <f t="shared" si="216"/>
        <v>209.28644850136868</v>
      </c>
      <c r="P338" s="54">
        <f t="shared" si="216"/>
        <v>209.52447656506854</v>
      </c>
      <c r="Q338" s="54">
        <f t="shared" si="216"/>
        <v>209.77160644544745</v>
      </c>
      <c r="R338" s="54">
        <f t="shared" si="216"/>
        <v>210.02783712294672</v>
      </c>
    </row>
    <row r="339" spans="1:18" x14ac:dyDescent="0.25">
      <c r="A339" s="28" t="s">
        <v>7</v>
      </c>
      <c r="B339" s="29" t="s">
        <v>8</v>
      </c>
      <c r="C339" s="30">
        <v>0</v>
      </c>
      <c r="D339" s="55">
        <v>0.79026359973136329</v>
      </c>
      <c r="E339" s="41">
        <v>0.27734260332174582</v>
      </c>
      <c r="F339" s="41">
        <v>0.27734260332174582</v>
      </c>
      <c r="G339" s="41">
        <v>0.27734260332174582</v>
      </c>
      <c r="H339" s="41">
        <v>0.27734260332174598</v>
      </c>
      <c r="I339" s="41">
        <v>0.25</v>
      </c>
      <c r="J339" s="41">
        <f t="shared" ref="J339:R339" si="217">I339</f>
        <v>0.25</v>
      </c>
      <c r="K339" s="41">
        <f t="shared" si="217"/>
        <v>0.25</v>
      </c>
      <c r="L339" s="41">
        <f t="shared" si="217"/>
        <v>0.25</v>
      </c>
      <c r="M339" s="41">
        <f t="shared" si="217"/>
        <v>0.25</v>
      </c>
      <c r="N339" s="41">
        <f t="shared" si="217"/>
        <v>0.25</v>
      </c>
      <c r="O339" s="41">
        <f t="shared" si="217"/>
        <v>0.25</v>
      </c>
      <c r="P339" s="41">
        <f t="shared" si="217"/>
        <v>0.25</v>
      </c>
      <c r="Q339" s="41">
        <f t="shared" si="217"/>
        <v>0.25</v>
      </c>
      <c r="R339" s="41">
        <f t="shared" si="217"/>
        <v>0.25</v>
      </c>
    </row>
    <row r="340" spans="1:18" x14ac:dyDescent="0.25">
      <c r="A340" s="28" t="s">
        <v>9</v>
      </c>
      <c r="B340" s="29" t="s">
        <v>6</v>
      </c>
      <c r="C340" s="54">
        <v>677.65700000000004</v>
      </c>
      <c r="D340" s="54">
        <v>624.59500000000003</v>
      </c>
      <c r="E340" s="54">
        <v>622.70061999999996</v>
      </c>
      <c r="F340" s="54">
        <v>620.81381751999993</v>
      </c>
      <c r="G340" s="54">
        <v>621.70684376506779</v>
      </c>
      <c r="H340" s="54">
        <v>622.5756148261803</v>
      </c>
      <c r="I340" s="54">
        <f>I341+I342</f>
        <v>623.42012811842551</v>
      </c>
      <c r="J340" s="54">
        <f t="shared" ref="J340:R340" si="218">J341+J342</f>
        <v>624.2312827930125</v>
      </c>
      <c r="K340" s="54">
        <f t="shared" si="218"/>
        <v>624.9908738139834</v>
      </c>
      <c r="L340" s="54">
        <f t="shared" si="218"/>
        <v>625.72619563061073</v>
      </c>
      <c r="M340" s="54">
        <f t="shared" si="218"/>
        <v>626.44027980175179</v>
      </c>
      <c r="N340" s="54">
        <f t="shared" si="218"/>
        <v>627.15739804566067</v>
      </c>
      <c r="O340" s="54">
        <f t="shared" si="218"/>
        <v>627.85934550410605</v>
      </c>
      <c r="P340" s="54">
        <f t="shared" si="218"/>
        <v>628.57342969520573</v>
      </c>
      <c r="Q340" s="54">
        <f t="shared" si="218"/>
        <v>629.31481933634223</v>
      </c>
      <c r="R340" s="54">
        <f t="shared" si="218"/>
        <v>630.08351136884016</v>
      </c>
    </row>
    <row r="341" spans="1:18" x14ac:dyDescent="0.25">
      <c r="A341" s="28" t="s">
        <v>10</v>
      </c>
      <c r="B341" s="29" t="s">
        <v>6</v>
      </c>
      <c r="C341" s="54">
        <v>494.65700000000004</v>
      </c>
      <c r="D341" s="54">
        <v>473.59500000000003</v>
      </c>
      <c r="E341" s="54">
        <v>471.70061999999996</v>
      </c>
      <c r="F341" s="54">
        <v>469.81381751999993</v>
      </c>
      <c r="G341" s="54">
        <v>470.70684376506773</v>
      </c>
      <c r="H341" s="54">
        <v>471.57561482618024</v>
      </c>
      <c r="I341" s="54">
        <f>(I343*I345*365)/1000</f>
        <v>472.42012811842545</v>
      </c>
      <c r="J341" s="54">
        <f t="shared" ref="J341:R341" si="219">(J343*J345*365)/1000</f>
        <v>473.23128279301244</v>
      </c>
      <c r="K341" s="54">
        <f t="shared" si="219"/>
        <v>473.99087381398334</v>
      </c>
      <c r="L341" s="54">
        <f t="shared" si="219"/>
        <v>474.72619563061073</v>
      </c>
      <c r="M341" s="54">
        <f t="shared" si="219"/>
        <v>475.44027980175179</v>
      </c>
      <c r="N341" s="54">
        <f t="shared" si="219"/>
        <v>476.15739804566067</v>
      </c>
      <c r="O341" s="54">
        <f t="shared" si="219"/>
        <v>476.85934550410605</v>
      </c>
      <c r="P341" s="54">
        <f t="shared" si="219"/>
        <v>477.57342969520573</v>
      </c>
      <c r="Q341" s="54">
        <f t="shared" si="219"/>
        <v>478.31481933634228</v>
      </c>
      <c r="R341" s="54">
        <f t="shared" si="219"/>
        <v>479.08351136884022</v>
      </c>
    </row>
    <row r="342" spans="1:18" x14ac:dyDescent="0.25">
      <c r="A342" s="28" t="s">
        <v>11</v>
      </c>
      <c r="B342" s="29" t="s">
        <v>6</v>
      </c>
      <c r="C342" s="29">
        <v>183</v>
      </c>
      <c r="D342" s="29">
        <v>151</v>
      </c>
      <c r="E342" s="29">
        <v>151</v>
      </c>
      <c r="F342" s="29">
        <v>151</v>
      </c>
      <c r="G342" s="29">
        <v>151</v>
      </c>
      <c r="H342" s="29">
        <v>151</v>
      </c>
      <c r="I342" s="29">
        <f>H342</f>
        <v>151</v>
      </c>
      <c r="J342" s="29">
        <f t="shared" ref="J342:R343" si="220">I342</f>
        <v>151</v>
      </c>
      <c r="K342" s="29">
        <f t="shared" si="220"/>
        <v>151</v>
      </c>
      <c r="L342" s="29">
        <f t="shared" si="220"/>
        <v>151</v>
      </c>
      <c r="M342" s="29">
        <f t="shared" si="220"/>
        <v>151</v>
      </c>
      <c r="N342" s="29">
        <f t="shared" si="220"/>
        <v>151</v>
      </c>
      <c r="O342" s="29">
        <f t="shared" si="220"/>
        <v>151</v>
      </c>
      <c r="P342" s="29">
        <f t="shared" si="220"/>
        <v>151</v>
      </c>
      <c r="Q342" s="29">
        <f t="shared" si="220"/>
        <v>151</v>
      </c>
      <c r="R342" s="29">
        <f t="shared" si="220"/>
        <v>151</v>
      </c>
    </row>
    <row r="343" spans="1:18" x14ac:dyDescent="0.25">
      <c r="A343" s="42" t="s">
        <v>12</v>
      </c>
      <c r="B343" s="43" t="s">
        <v>13</v>
      </c>
      <c r="C343" s="56">
        <v>54.967153941948467</v>
      </c>
      <c r="D343" s="44">
        <v>56.413936867182841</v>
      </c>
      <c r="E343" s="44">
        <v>56.413936867182841</v>
      </c>
      <c r="F343" s="44">
        <v>56.413936867182841</v>
      </c>
      <c r="G343" s="44">
        <v>56.413936867182841</v>
      </c>
      <c r="H343" s="44">
        <v>56.413936867182841</v>
      </c>
      <c r="I343" s="44">
        <f>H343</f>
        <v>56.413936867182841</v>
      </c>
      <c r="J343" s="44">
        <f t="shared" si="220"/>
        <v>56.413936867182841</v>
      </c>
      <c r="K343" s="44">
        <f t="shared" si="220"/>
        <v>56.413936867182841</v>
      </c>
      <c r="L343" s="44">
        <f t="shared" si="220"/>
        <v>56.413936867182841</v>
      </c>
      <c r="M343" s="44">
        <f t="shared" si="220"/>
        <v>56.413936867182841</v>
      </c>
      <c r="N343" s="44">
        <f t="shared" si="220"/>
        <v>56.413936867182841</v>
      </c>
      <c r="O343" s="44">
        <f t="shared" si="220"/>
        <v>56.413936867182841</v>
      </c>
      <c r="P343" s="44">
        <f t="shared" si="220"/>
        <v>56.413936867182841</v>
      </c>
      <c r="Q343" s="44">
        <f t="shared" si="220"/>
        <v>56.413936867182841</v>
      </c>
      <c r="R343" s="44">
        <f t="shared" si="220"/>
        <v>56.413936867182841</v>
      </c>
    </row>
    <row r="344" spans="1:18" x14ac:dyDescent="0.25">
      <c r="A344" s="28" t="s">
        <v>14</v>
      </c>
      <c r="B344" s="29" t="s">
        <v>15</v>
      </c>
      <c r="C344" s="54">
        <v>110</v>
      </c>
      <c r="D344" s="54">
        <v>116</v>
      </c>
      <c r="E344" s="39">
        <v>109</v>
      </c>
      <c r="F344" s="54">
        <v>108.56399999999999</v>
      </c>
      <c r="G344" s="54">
        <v>108.77035940803383</v>
      </c>
      <c r="H344" s="54">
        <v>108.97111395794572</v>
      </c>
      <c r="I344" s="54">
        <f>H344+(H344*I$294)</f>
        <v>109.16626305241738</v>
      </c>
      <c r="J344" s="54">
        <f t="shared" ref="J344:P345" si="221">I344+(I344*J$294)</f>
        <v>109.35370367848647</v>
      </c>
      <c r="K344" s="54">
        <f t="shared" si="221"/>
        <v>109.52922903880044</v>
      </c>
      <c r="L344" s="54">
        <f t="shared" si="221"/>
        <v>109.69914630117842</v>
      </c>
      <c r="M344" s="54">
        <f t="shared" si="221"/>
        <v>109.86415599451817</v>
      </c>
      <c r="N344" s="54">
        <f t="shared" si="221"/>
        <v>110.02986679766715</v>
      </c>
      <c r="O344" s="54">
        <f t="shared" si="221"/>
        <v>110.19207195434161</v>
      </c>
      <c r="P344" s="54">
        <f t="shared" si="221"/>
        <v>110.35708165229339</v>
      </c>
      <c r="Q344" s="54">
        <f>P344+(P344*Q$294)</f>
        <v>110.52840106010736</v>
      </c>
      <c r="R344" s="54">
        <f t="shared" ref="R344:R345" si="222">Q344+(Q344*R$294)</f>
        <v>110.70602947098857</v>
      </c>
    </row>
    <row r="345" spans="1:18" x14ac:dyDescent="0.25">
      <c r="A345" s="28" t="s">
        <v>23</v>
      </c>
      <c r="B345" s="29" t="s">
        <v>15</v>
      </c>
      <c r="C345" s="54">
        <v>24.655172413793103</v>
      </c>
      <c r="D345" s="54">
        <v>23</v>
      </c>
      <c r="E345" s="54">
        <v>22.908000000000001</v>
      </c>
      <c r="F345" s="54">
        <v>22.816368000000001</v>
      </c>
      <c r="G345" s="54">
        <v>22.859737553387514</v>
      </c>
      <c r="H345" s="54">
        <v>22.90192916099652</v>
      </c>
      <c r="I345" s="54">
        <f>H345+(H345*I$294)</f>
        <v>22.942942697291539</v>
      </c>
      <c r="J345" s="54">
        <f t="shared" si="221"/>
        <v>22.982336182263932</v>
      </c>
      <c r="K345" s="54">
        <f t="shared" si="221"/>
        <v>23.019225493769184</v>
      </c>
      <c r="L345" s="54">
        <f t="shared" si="221"/>
        <v>23.054936178599959</v>
      </c>
      <c r="M345" s="54">
        <f t="shared" si="221"/>
        <v>23.089615463508466</v>
      </c>
      <c r="N345" s="54">
        <f t="shared" si="221"/>
        <v>23.124442097256512</v>
      </c>
      <c r="O345" s="54">
        <f t="shared" si="221"/>
        <v>23.158531966330809</v>
      </c>
      <c r="P345" s="54">
        <f t="shared" si="221"/>
        <v>23.193211252208602</v>
      </c>
      <c r="Q345" s="54">
        <f>P345+(P345*Q$294)</f>
        <v>23.229216619127889</v>
      </c>
      <c r="R345" s="54">
        <f t="shared" si="222"/>
        <v>23.266547918545015</v>
      </c>
    </row>
    <row r="346" spans="1:18" x14ac:dyDescent="0.25">
      <c r="A346" s="42" t="s">
        <v>24</v>
      </c>
      <c r="B346" s="43" t="s">
        <v>8</v>
      </c>
      <c r="C346" s="45">
        <v>0.22413793103448276</v>
      </c>
      <c r="D346" s="45">
        <v>0.19827586206896552</v>
      </c>
      <c r="E346" s="45">
        <v>0.21016513761467892</v>
      </c>
      <c r="F346" s="45">
        <v>0.21016513761467892</v>
      </c>
      <c r="G346" s="45">
        <v>0.21016513761467892</v>
      </c>
      <c r="H346" s="45">
        <v>0.21016513761467892</v>
      </c>
      <c r="I346" s="45">
        <f t="shared" ref="I346:R346" si="223">I345/I344</f>
        <v>0.21016513761467895</v>
      </c>
      <c r="J346" s="45">
        <f t="shared" si="223"/>
        <v>0.21016513761467895</v>
      </c>
      <c r="K346" s="45">
        <f t="shared" si="223"/>
        <v>0.21016513761467895</v>
      </c>
      <c r="L346" s="45">
        <f t="shared" si="223"/>
        <v>0.21016513761467892</v>
      </c>
      <c r="M346" s="45">
        <f t="shared" si="223"/>
        <v>0.21016513761467895</v>
      </c>
      <c r="N346" s="45">
        <f t="shared" si="223"/>
        <v>0.21016513761467895</v>
      </c>
      <c r="O346" s="45">
        <f t="shared" si="223"/>
        <v>0.21016513761467895</v>
      </c>
      <c r="P346" s="45">
        <f t="shared" si="223"/>
        <v>0.21016513761467895</v>
      </c>
      <c r="Q346" s="45">
        <f t="shared" si="223"/>
        <v>0.21016513761467895</v>
      </c>
      <c r="R346" s="45">
        <f t="shared" si="223"/>
        <v>0.21016513761467895</v>
      </c>
    </row>
    <row r="347" spans="1:18" x14ac:dyDescent="0.25">
      <c r="A347" s="32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8" x14ac:dyDescent="0.25">
      <c r="A348" s="28" t="s">
        <v>2</v>
      </c>
      <c r="B348" s="29" t="s">
        <v>3</v>
      </c>
      <c r="C348" s="29">
        <v>2020</v>
      </c>
      <c r="D348" s="29">
        <v>2021</v>
      </c>
      <c r="E348" s="29">
        <v>2022</v>
      </c>
      <c r="F348" s="29">
        <v>2023</v>
      </c>
      <c r="G348" s="29">
        <v>2024</v>
      </c>
      <c r="H348" s="29">
        <v>2025</v>
      </c>
      <c r="I348" s="29">
        <v>2026</v>
      </c>
      <c r="J348" s="29">
        <v>2027</v>
      </c>
      <c r="K348" s="29">
        <v>2028</v>
      </c>
      <c r="L348" s="29">
        <v>2029</v>
      </c>
      <c r="M348" s="29">
        <v>2030</v>
      </c>
      <c r="N348" s="29">
        <v>2031</v>
      </c>
      <c r="O348" s="29">
        <v>2032</v>
      </c>
      <c r="P348" s="29">
        <v>2033</v>
      </c>
      <c r="Q348" s="29">
        <v>2034</v>
      </c>
      <c r="R348" s="29">
        <v>2035</v>
      </c>
    </row>
    <row r="349" spans="1:18" x14ac:dyDescent="0.25">
      <c r="A349" s="110" t="s">
        <v>57</v>
      </c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</row>
    <row r="350" spans="1:18" x14ac:dyDescent="0.25">
      <c r="A350" s="51" t="s">
        <v>5</v>
      </c>
      <c r="B350" s="52" t="s">
        <v>6</v>
      </c>
      <c r="C350" s="53">
        <v>4277.1469999999999</v>
      </c>
      <c r="D350" s="53">
        <v>5892.6595362808393</v>
      </c>
      <c r="E350" s="53">
        <v>5977.7447790011538</v>
      </c>
      <c r="F350" s="53">
        <v>5960.3873894862118</v>
      </c>
      <c r="G350" s="53">
        <v>5968.6026661497808</v>
      </c>
      <c r="H350" s="53">
        <v>5976.5948104610598</v>
      </c>
      <c r="I350" s="53">
        <v>5984.3637986405001</v>
      </c>
      <c r="J350" s="53">
        <v>5991.8259086350099</v>
      </c>
      <c r="K350" s="53">
        <f>K351+K353</f>
        <v>6190.0326223470647</v>
      </c>
      <c r="L350" s="53">
        <f>L351+L353</f>
        <v>5809.8622750615568</v>
      </c>
      <c r="M350" s="53">
        <f t="shared" ref="M350:R350" si="224">M351+M353</f>
        <v>5816.3752632688647</v>
      </c>
      <c r="N350" s="53">
        <f t="shared" si="224"/>
        <v>5822.9159245166293</v>
      </c>
      <c r="O350" s="53">
        <f t="shared" si="224"/>
        <v>5829.3182167165796</v>
      </c>
      <c r="P350" s="53">
        <f t="shared" si="224"/>
        <v>5835.8312051059256</v>
      </c>
      <c r="Q350" s="53">
        <f t="shared" si="224"/>
        <v>5842.5932398700143</v>
      </c>
      <c r="R350" s="53">
        <f t="shared" si="224"/>
        <v>5849.6042931114152</v>
      </c>
    </row>
    <row r="351" spans="1:18" x14ac:dyDescent="0.25">
      <c r="A351" s="28" t="s">
        <v>7</v>
      </c>
      <c r="B351" s="29" t="s">
        <v>6</v>
      </c>
      <c r="C351" s="54">
        <v>0</v>
      </c>
      <c r="D351" s="54">
        <v>1634.2855362808396</v>
      </c>
      <c r="E351" s="54">
        <v>1657.8832990011542</v>
      </c>
      <c r="F351" s="54">
        <v>1653.0693554062109</v>
      </c>
      <c r="G351" s="54">
        <v>1655.3478016230938</v>
      </c>
      <c r="H351" s="54">
        <v>1657.5643637325065</v>
      </c>
      <c r="I351" s="54">
        <v>1659.7190351393674</v>
      </c>
      <c r="J351" s="54">
        <v>1661.7885961515176</v>
      </c>
      <c r="K351" s="54">
        <f t="shared" ref="K351:R351" si="225">K353/(1-K352)-K353</f>
        <v>1547.5081555867664</v>
      </c>
      <c r="L351" s="54">
        <f t="shared" si="225"/>
        <v>1161.972455012311</v>
      </c>
      <c r="M351" s="54">
        <f t="shared" si="225"/>
        <v>1163.2750526537729</v>
      </c>
      <c r="N351" s="54">
        <f t="shared" si="225"/>
        <v>1164.5831849033257</v>
      </c>
      <c r="O351" s="54">
        <f t="shared" si="225"/>
        <v>1165.8636433433157</v>
      </c>
      <c r="P351" s="54">
        <f t="shared" si="225"/>
        <v>1167.1662410211848</v>
      </c>
      <c r="Q351" s="54">
        <f t="shared" si="225"/>
        <v>1168.5186479740023</v>
      </c>
      <c r="R351" s="54">
        <f t="shared" si="225"/>
        <v>1169.920858622283</v>
      </c>
    </row>
    <row r="352" spans="1:18" x14ac:dyDescent="0.25">
      <c r="A352" s="28" t="s">
        <v>7</v>
      </c>
      <c r="B352" s="29" t="s">
        <v>8</v>
      </c>
      <c r="C352" s="30">
        <v>0</v>
      </c>
      <c r="D352" s="55">
        <v>0.27734260332174582</v>
      </c>
      <c r="E352" s="55">
        <v>0.27734260332174582</v>
      </c>
      <c r="F352" s="55">
        <v>0.27734260332174582</v>
      </c>
      <c r="G352" s="55">
        <v>0.27734260332174582</v>
      </c>
      <c r="H352" s="55">
        <v>0.27734260332174582</v>
      </c>
      <c r="I352" s="55">
        <v>0.27734260332174582</v>
      </c>
      <c r="J352" s="55">
        <v>0.27734260332174582</v>
      </c>
      <c r="K352" s="41">
        <v>0.25</v>
      </c>
      <c r="L352" s="41">
        <v>0.2</v>
      </c>
      <c r="M352" s="41">
        <f t="shared" ref="M352:R352" si="226">L352</f>
        <v>0.2</v>
      </c>
      <c r="N352" s="41">
        <f t="shared" si="226"/>
        <v>0.2</v>
      </c>
      <c r="O352" s="41">
        <f t="shared" si="226"/>
        <v>0.2</v>
      </c>
      <c r="P352" s="41">
        <f t="shared" si="226"/>
        <v>0.2</v>
      </c>
      <c r="Q352" s="41">
        <f t="shared" si="226"/>
        <v>0.2</v>
      </c>
      <c r="R352" s="41">
        <f t="shared" si="226"/>
        <v>0.2</v>
      </c>
    </row>
    <row r="353" spans="1:18" x14ac:dyDescent="0.25">
      <c r="A353" s="28" t="s">
        <v>9</v>
      </c>
      <c r="B353" s="29" t="s">
        <v>6</v>
      </c>
      <c r="C353" s="54">
        <v>4277.1469999999999</v>
      </c>
      <c r="D353" s="54">
        <v>4258.3739999999998</v>
      </c>
      <c r="E353" s="54">
        <v>4319.8614799999996</v>
      </c>
      <c r="F353" s="54">
        <v>4307.3180340800009</v>
      </c>
      <c r="G353" s="54">
        <v>4313.254864526687</v>
      </c>
      <c r="H353" s="54">
        <v>4319.0304467285532</v>
      </c>
      <c r="I353" s="54">
        <v>4324.6447635011282</v>
      </c>
      <c r="J353" s="54">
        <v>4330.0373124834878</v>
      </c>
      <c r="K353" s="54">
        <f t="shared" ref="K353:R353" si="227">K354+K355</f>
        <v>4642.5244667602983</v>
      </c>
      <c r="L353" s="54">
        <f t="shared" si="227"/>
        <v>4647.8898200492458</v>
      </c>
      <c r="M353" s="54">
        <f t="shared" si="227"/>
        <v>4653.1002106150918</v>
      </c>
      <c r="N353" s="54">
        <f t="shared" si="227"/>
        <v>4658.3327396133036</v>
      </c>
      <c r="O353" s="54">
        <f t="shared" si="227"/>
        <v>4663.4545733732639</v>
      </c>
      <c r="P353" s="54">
        <f t="shared" si="227"/>
        <v>4668.6649640847409</v>
      </c>
      <c r="Q353" s="54">
        <f t="shared" si="227"/>
        <v>4674.074591896012</v>
      </c>
      <c r="R353" s="54">
        <f t="shared" si="227"/>
        <v>4679.6834344891322</v>
      </c>
    </row>
    <row r="354" spans="1:18" x14ac:dyDescent="0.25">
      <c r="A354" s="28" t="s">
        <v>10</v>
      </c>
      <c r="B354" s="29" t="s">
        <v>6</v>
      </c>
      <c r="C354" s="54">
        <v>3130.1469999999999</v>
      </c>
      <c r="D354" s="54">
        <v>3074.3739999999998</v>
      </c>
      <c r="E354" s="54">
        <v>3135.86148</v>
      </c>
      <c r="F354" s="54">
        <v>3123.3180340800004</v>
      </c>
      <c r="G354" s="54">
        <v>3129.2548645266866</v>
      </c>
      <c r="H354" s="54">
        <v>3135.0304467285537</v>
      </c>
      <c r="I354" s="54">
        <v>3140.6447635011277</v>
      </c>
      <c r="J354" s="54">
        <v>3146.0373124834878</v>
      </c>
      <c r="K354" s="54">
        <f t="shared" ref="K354:R354" si="228">(K356*K358*365)/1000</f>
        <v>3458.5244667602983</v>
      </c>
      <c r="L354" s="54">
        <f t="shared" si="228"/>
        <v>3463.8898200492458</v>
      </c>
      <c r="M354" s="54">
        <f t="shared" si="228"/>
        <v>3469.1002106150918</v>
      </c>
      <c r="N354" s="54">
        <f t="shared" si="228"/>
        <v>3474.3327396133036</v>
      </c>
      <c r="O354" s="54">
        <f t="shared" si="228"/>
        <v>3479.4545733732639</v>
      </c>
      <c r="P354" s="54">
        <f t="shared" si="228"/>
        <v>3484.6649640847404</v>
      </c>
      <c r="Q354" s="54">
        <f t="shared" si="228"/>
        <v>3490.074591896012</v>
      </c>
      <c r="R354" s="54">
        <f t="shared" si="228"/>
        <v>3495.6834344891322</v>
      </c>
    </row>
    <row r="355" spans="1:18" x14ac:dyDescent="0.25">
      <c r="A355" s="28" t="s">
        <v>11</v>
      </c>
      <c r="B355" s="29" t="s">
        <v>6</v>
      </c>
      <c r="C355" s="29">
        <v>1147</v>
      </c>
      <c r="D355" s="29">
        <v>1184</v>
      </c>
      <c r="E355" s="29">
        <v>1184</v>
      </c>
      <c r="F355" s="29">
        <v>1184</v>
      </c>
      <c r="G355" s="29">
        <v>1184</v>
      </c>
      <c r="H355" s="29">
        <v>1184</v>
      </c>
      <c r="I355" s="29">
        <v>1184</v>
      </c>
      <c r="J355" s="29">
        <v>1184</v>
      </c>
      <c r="K355" s="29">
        <f t="shared" ref="K355:R355" si="229">J355</f>
        <v>1184</v>
      </c>
      <c r="L355" s="29">
        <f t="shared" si="229"/>
        <v>1184</v>
      </c>
      <c r="M355" s="29">
        <f t="shared" si="229"/>
        <v>1184</v>
      </c>
      <c r="N355" s="29">
        <f t="shared" si="229"/>
        <v>1184</v>
      </c>
      <c r="O355" s="29">
        <f t="shared" si="229"/>
        <v>1184</v>
      </c>
      <c r="P355" s="29">
        <f t="shared" si="229"/>
        <v>1184</v>
      </c>
      <c r="Q355" s="29">
        <f t="shared" si="229"/>
        <v>1184</v>
      </c>
      <c r="R355" s="29">
        <f t="shared" si="229"/>
        <v>1184</v>
      </c>
    </row>
    <row r="356" spans="1:18" x14ac:dyDescent="0.25">
      <c r="A356" s="42" t="s">
        <v>12</v>
      </c>
      <c r="B356" s="43" t="s">
        <v>13</v>
      </c>
      <c r="C356" s="56">
        <v>56.813917445207991</v>
      </c>
      <c r="D356" s="44">
        <v>56.152949771689499</v>
      </c>
      <c r="E356" s="44">
        <v>56.152949771689499</v>
      </c>
      <c r="F356" s="44">
        <v>56.152949771689499</v>
      </c>
      <c r="G356" s="44">
        <v>56.152949771689499</v>
      </c>
      <c r="H356" s="44">
        <v>56.152949771689499</v>
      </c>
      <c r="I356" s="44">
        <v>56.152949771689499</v>
      </c>
      <c r="J356" s="44">
        <v>56.152949771689499</v>
      </c>
      <c r="K356" s="44">
        <v>56.152949771689499</v>
      </c>
      <c r="L356" s="44">
        <v>56.152949771689499</v>
      </c>
      <c r="M356" s="44">
        <v>56.152949771689499</v>
      </c>
      <c r="N356" s="44">
        <v>56.152949771689499</v>
      </c>
      <c r="O356" s="44">
        <v>56.152949771689499</v>
      </c>
      <c r="P356" s="44">
        <v>56.152949771689499</v>
      </c>
      <c r="Q356" s="44">
        <v>56.152949771689499</v>
      </c>
      <c r="R356" s="44">
        <v>56.152949771689499</v>
      </c>
    </row>
    <row r="357" spans="1:18" x14ac:dyDescent="0.25">
      <c r="A357" s="28" t="s">
        <v>14</v>
      </c>
      <c r="B357" s="29" t="s">
        <v>15</v>
      </c>
      <c r="C357" s="54">
        <v>247</v>
      </c>
      <c r="D357" s="54">
        <v>234</v>
      </c>
      <c r="E357" s="39">
        <v>253</v>
      </c>
      <c r="F357" s="39">
        <v>251.988</v>
      </c>
      <c r="G357" s="39">
        <v>252.46698101130787</v>
      </c>
      <c r="H357" s="39">
        <v>252.93295258128686</v>
      </c>
      <c r="I357" s="39">
        <v>253.38591332350092</v>
      </c>
      <c r="J357" s="39">
        <v>253.82098193263374</v>
      </c>
      <c r="K357" s="39">
        <v>254.22839400749095</v>
      </c>
      <c r="L357" s="39">
        <f t="shared" ref="L357:P358" si="230">K357+(K357*L$294)</f>
        <v>254.62278912108385</v>
      </c>
      <c r="M357" s="54">
        <f t="shared" si="230"/>
        <v>255.00579327167981</v>
      </c>
      <c r="N357" s="54">
        <f t="shared" si="230"/>
        <v>255.39042476889719</v>
      </c>
      <c r="O357" s="54">
        <f t="shared" si="230"/>
        <v>255.76691930686636</v>
      </c>
      <c r="P357" s="54">
        <f t="shared" si="230"/>
        <v>256.14992346816729</v>
      </c>
      <c r="Q357" s="54">
        <f>P357+(P357*Q$294)</f>
        <v>256.54757310281803</v>
      </c>
      <c r="R357" s="54">
        <f t="shared" ref="R357:R358" si="231">Q357+(Q357*R$294)</f>
        <v>256.95986657027623</v>
      </c>
    </row>
    <row r="358" spans="1:18" x14ac:dyDescent="0.25">
      <c r="A358" s="28" t="s">
        <v>23</v>
      </c>
      <c r="B358" s="29" t="s">
        <v>15</v>
      </c>
      <c r="C358" s="54">
        <v>150.94444444444446</v>
      </c>
      <c r="D358" s="54">
        <v>150</v>
      </c>
      <c r="E358" s="39">
        <v>153</v>
      </c>
      <c r="F358" s="39">
        <v>152.38800000000001</v>
      </c>
      <c r="G358" s="39">
        <v>152.67766045347867</v>
      </c>
      <c r="H358" s="39">
        <v>152.95945353729996</v>
      </c>
      <c r="I358" s="39">
        <v>153.23337841302626</v>
      </c>
      <c r="J358" s="39">
        <v>153.4964831450315</v>
      </c>
      <c r="K358" s="39">
        <f>153.742862779234+'[16]Uued liitujad'!I71</f>
        <v>168.742862779234</v>
      </c>
      <c r="L358" s="39">
        <f t="shared" si="230"/>
        <v>169.00464062192395</v>
      </c>
      <c r="M358" s="54">
        <f t="shared" si="230"/>
        <v>169.2588577682038</v>
      </c>
      <c r="N358" s="54">
        <f t="shared" si="230"/>
        <v>169.51415505790627</v>
      </c>
      <c r="O358" s="54">
        <f t="shared" si="230"/>
        <v>169.76405148039552</v>
      </c>
      <c r="P358" s="54">
        <f t="shared" si="230"/>
        <v>170.01826863378074</v>
      </c>
      <c r="Q358" s="54">
        <f>P358+(P358*Q$294)</f>
        <v>170.28220664902898</v>
      </c>
      <c r="R358" s="54">
        <f t="shared" si="231"/>
        <v>170.55586443723823</v>
      </c>
    </row>
    <row r="359" spans="1:18" x14ac:dyDescent="0.25">
      <c r="A359" s="42" t="s">
        <v>24</v>
      </c>
      <c r="B359" s="43" t="s">
        <v>8</v>
      </c>
      <c r="C359" s="45">
        <v>0.61111111111111116</v>
      </c>
      <c r="D359" s="45">
        <v>0.64102564102564108</v>
      </c>
      <c r="E359" s="45">
        <v>0.60474308300395252</v>
      </c>
      <c r="F359" s="45">
        <v>0.60474308300395263</v>
      </c>
      <c r="G359" s="45">
        <v>0.60474308300395252</v>
      </c>
      <c r="H359" s="45">
        <v>0.60474308300395263</v>
      </c>
      <c r="I359" s="45">
        <v>0.60474308300395263</v>
      </c>
      <c r="J359" s="45">
        <v>0.60474308300395274</v>
      </c>
      <c r="K359" s="45">
        <f t="shared" ref="K359:R359" si="232">K358/K357</f>
        <v>0.6637451471068252</v>
      </c>
      <c r="L359" s="45">
        <f t="shared" si="232"/>
        <v>0.66374514710682531</v>
      </c>
      <c r="M359" s="45">
        <f t="shared" si="232"/>
        <v>0.66374514710682531</v>
      </c>
      <c r="N359" s="45">
        <f t="shared" si="232"/>
        <v>0.66374514710682531</v>
      </c>
      <c r="O359" s="45">
        <f t="shared" si="232"/>
        <v>0.66374514710682531</v>
      </c>
      <c r="P359" s="45">
        <f t="shared" si="232"/>
        <v>0.66374514710682531</v>
      </c>
      <c r="Q359" s="45">
        <f t="shared" si="232"/>
        <v>0.66374514710682531</v>
      </c>
      <c r="R359" s="45">
        <f t="shared" si="232"/>
        <v>0.66374514710682542</v>
      </c>
    </row>
    <row r="360" spans="1:18" x14ac:dyDescent="0.25">
      <c r="A360" s="111" t="s">
        <v>58</v>
      </c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</row>
    <row r="361" spans="1:18" x14ac:dyDescent="0.25">
      <c r="A361" s="57" t="s">
        <v>1</v>
      </c>
      <c r="B361" s="58"/>
      <c r="C361" s="30">
        <v>-4.0000000000000001E-3</v>
      </c>
      <c r="D361" s="30">
        <v>-4.0000000000000001E-3</v>
      </c>
      <c r="E361" s="30">
        <v>-4.0000000000000001E-3</v>
      </c>
      <c r="F361" s="30">
        <v>-4.0000000000000001E-3</v>
      </c>
      <c r="G361" s="31">
        <v>1.9008088135461722E-3</v>
      </c>
      <c r="H361" s="31">
        <v>1.8456733158230994E-3</v>
      </c>
      <c r="I361" s="31">
        <v>1.7908332528102555E-3</v>
      </c>
      <c r="J361" s="31">
        <v>1.7170197167882086E-3</v>
      </c>
      <c r="K361" s="31">
        <v>1.6051158251579433E-3</v>
      </c>
      <c r="L361" s="31">
        <v>1.5513417182712156E-3</v>
      </c>
      <c r="M361" s="31">
        <v>1.5042021647709452E-3</v>
      </c>
      <c r="N361" s="31">
        <v>1.5083245454254946E-3</v>
      </c>
      <c r="O361" s="31">
        <v>1.4741920661663348E-3</v>
      </c>
      <c r="P361" s="31">
        <v>1.4974734118816549E-3</v>
      </c>
      <c r="Q361" s="31">
        <v>1.5524097343725147E-3</v>
      </c>
      <c r="R361" s="31">
        <v>1.6070838732626979E-3</v>
      </c>
    </row>
    <row r="362" spans="1:18" x14ac:dyDescent="0.25">
      <c r="A362" s="59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48"/>
      <c r="O362" s="48"/>
      <c r="P362" s="48"/>
      <c r="Q362" s="48"/>
      <c r="R362" s="48"/>
    </row>
    <row r="363" spans="1:18" x14ac:dyDescent="0.25">
      <c r="A363" s="61" t="s">
        <v>2</v>
      </c>
      <c r="B363" s="62" t="s">
        <v>3</v>
      </c>
      <c r="C363" s="62">
        <v>2020</v>
      </c>
      <c r="D363" s="62">
        <v>2021</v>
      </c>
      <c r="E363" s="62">
        <v>2022</v>
      </c>
      <c r="F363" s="62">
        <v>2023</v>
      </c>
      <c r="G363" s="62">
        <v>2024</v>
      </c>
      <c r="H363" s="62">
        <v>2025</v>
      </c>
      <c r="I363" s="62">
        <v>2026</v>
      </c>
      <c r="J363" s="62">
        <v>2027</v>
      </c>
      <c r="K363" s="62">
        <v>2028</v>
      </c>
      <c r="L363" s="62">
        <v>2029</v>
      </c>
      <c r="M363" s="62">
        <v>2030</v>
      </c>
      <c r="N363" s="62">
        <v>2031</v>
      </c>
      <c r="O363" s="62">
        <v>2032</v>
      </c>
      <c r="P363" s="62">
        <v>2033</v>
      </c>
      <c r="Q363" s="62">
        <v>2034</v>
      </c>
      <c r="R363" s="62">
        <v>2035</v>
      </c>
    </row>
    <row r="364" spans="1:18" x14ac:dyDescent="0.25">
      <c r="A364" s="118" t="s">
        <v>59</v>
      </c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</row>
    <row r="365" spans="1:18" x14ac:dyDescent="0.25">
      <c r="A365" s="63" t="s">
        <v>5</v>
      </c>
      <c r="B365" s="64" t="s">
        <v>6</v>
      </c>
      <c r="C365" s="65">
        <v>2793</v>
      </c>
      <c r="D365" s="65">
        <v>2966.25</v>
      </c>
      <c r="E365" s="65">
        <v>2954.3849999999989</v>
      </c>
      <c r="F365" s="65">
        <v>2942.5674599999988</v>
      </c>
      <c r="G365" s="65">
        <v>2948.1607181624213</v>
      </c>
      <c r="H365" s="65">
        <v>2953.6020597306915</v>
      </c>
      <c r="I365" s="65">
        <v>2958.8914685148261</v>
      </c>
      <c r="J365" s="65">
        <v>2963.9719435061033</v>
      </c>
      <c r="K365" s="65">
        <v>2968.7294617779489</v>
      </c>
      <c r="L365" s="65">
        <v>2973.3349756422654</v>
      </c>
      <c r="M365" s="65">
        <v>2977.8074725492161</v>
      </c>
      <c r="N365" s="65">
        <v>2982.2989726516139</v>
      </c>
      <c r="O365" s="65">
        <v>2986.6954541360324</v>
      </c>
      <c r="P365" s="65">
        <v>2991.1679511679886</v>
      </c>
      <c r="Q365" s="65">
        <v>2995.8114694125252</v>
      </c>
      <c r="R365" s="65">
        <v>3000.6259897123537</v>
      </c>
    </row>
    <row r="366" spans="1:18" x14ac:dyDescent="0.25">
      <c r="A366" s="61" t="s">
        <v>7</v>
      </c>
      <c r="B366" s="62" t="s">
        <v>6</v>
      </c>
      <c r="C366" s="66">
        <v>0</v>
      </c>
      <c r="D366" s="66">
        <v>593.25</v>
      </c>
      <c r="E366" s="66">
        <v>590.8769999999995</v>
      </c>
      <c r="F366" s="66">
        <v>588.51349199999959</v>
      </c>
      <c r="G366" s="66">
        <v>589.63214363248426</v>
      </c>
      <c r="H366" s="66">
        <v>590.72041194613803</v>
      </c>
      <c r="I366" s="66">
        <v>591.77829370296513</v>
      </c>
      <c r="J366" s="66">
        <v>592.79438870122067</v>
      </c>
      <c r="K366" s="66">
        <v>593.7458923555896</v>
      </c>
      <c r="L366" s="66">
        <v>594.66699512845298</v>
      </c>
      <c r="M366" s="66">
        <v>595.56149450984321</v>
      </c>
      <c r="N366" s="66">
        <v>596.4597945303226</v>
      </c>
      <c r="O366" s="66">
        <v>597.33909082720629</v>
      </c>
      <c r="P366" s="66">
        <v>598.23359023359762</v>
      </c>
      <c r="Q366" s="66">
        <v>599.16229388250485</v>
      </c>
      <c r="R366" s="66">
        <v>600.12519794247055</v>
      </c>
    </row>
    <row r="367" spans="1:18" x14ac:dyDescent="0.25">
      <c r="A367" s="61" t="s">
        <v>7</v>
      </c>
      <c r="B367" s="62" t="s">
        <v>8</v>
      </c>
      <c r="C367" s="40">
        <v>0</v>
      </c>
      <c r="D367" s="40">
        <v>0.2</v>
      </c>
      <c r="E367" s="40">
        <v>0.2</v>
      </c>
      <c r="F367" s="40">
        <v>0.2</v>
      </c>
      <c r="G367" s="40">
        <v>0.2</v>
      </c>
      <c r="H367" s="40">
        <v>0.2</v>
      </c>
      <c r="I367" s="40">
        <v>0.2</v>
      </c>
      <c r="J367" s="40">
        <v>0.2</v>
      </c>
      <c r="K367" s="40">
        <v>0.2</v>
      </c>
      <c r="L367" s="40">
        <v>0.2</v>
      </c>
      <c r="M367" s="40">
        <v>0.2</v>
      </c>
      <c r="N367" s="40">
        <v>0.2</v>
      </c>
      <c r="O367" s="40">
        <v>0.2</v>
      </c>
      <c r="P367" s="40">
        <v>0.2</v>
      </c>
      <c r="Q367" s="40">
        <v>0.2</v>
      </c>
      <c r="R367" s="40">
        <v>0.2</v>
      </c>
    </row>
    <row r="368" spans="1:18" x14ac:dyDescent="0.25">
      <c r="A368" s="61" t="s">
        <v>9</v>
      </c>
      <c r="B368" s="62" t="s">
        <v>6</v>
      </c>
      <c r="C368" s="66">
        <v>2793</v>
      </c>
      <c r="D368" s="66">
        <v>2373</v>
      </c>
      <c r="E368" s="66">
        <v>2363.5079999999994</v>
      </c>
      <c r="F368" s="66">
        <v>2354.0539679999993</v>
      </c>
      <c r="G368" s="66">
        <v>2358.528574529937</v>
      </c>
      <c r="H368" s="66">
        <v>2362.8816477845535</v>
      </c>
      <c r="I368" s="66">
        <v>2367.113174811861</v>
      </c>
      <c r="J368" s="66">
        <v>2371.1775548048827</v>
      </c>
      <c r="K368" s="66">
        <v>2374.9835694223593</v>
      </c>
      <c r="L368" s="66">
        <v>2378.6679805138124</v>
      </c>
      <c r="M368" s="66">
        <v>2382.2459780393729</v>
      </c>
      <c r="N368" s="66">
        <v>2385.8391781212913</v>
      </c>
      <c r="O368" s="66">
        <v>2389.3563633088261</v>
      </c>
      <c r="P368" s="66">
        <v>2392.934360934391</v>
      </c>
      <c r="Q368" s="66">
        <v>2396.6491755300203</v>
      </c>
      <c r="R368" s="66">
        <v>2400.5007917698831</v>
      </c>
    </row>
    <row r="369" spans="1:18" x14ac:dyDescent="0.25">
      <c r="A369" s="61" t="s">
        <v>10</v>
      </c>
      <c r="B369" s="62" t="s">
        <v>6</v>
      </c>
      <c r="C369" s="66">
        <v>2793</v>
      </c>
      <c r="D369" s="66">
        <v>2373</v>
      </c>
      <c r="E369" s="66">
        <v>2363.5079999999994</v>
      </c>
      <c r="F369" s="66">
        <v>2354.0539679999993</v>
      </c>
      <c r="G369" s="66">
        <v>2358.528574529937</v>
      </c>
      <c r="H369" s="66">
        <v>2362.8816477845535</v>
      </c>
      <c r="I369" s="66">
        <v>2367.113174811861</v>
      </c>
      <c r="J369" s="66">
        <v>2371.1775548048827</v>
      </c>
      <c r="K369" s="66">
        <v>2374.9835694223593</v>
      </c>
      <c r="L369" s="66">
        <v>2378.6679805138124</v>
      </c>
      <c r="M369" s="66">
        <v>2382.2459780393729</v>
      </c>
      <c r="N369" s="66">
        <v>2385.8391781212913</v>
      </c>
      <c r="O369" s="66">
        <v>2389.3563633088261</v>
      </c>
      <c r="P369" s="66">
        <v>2392.934360934391</v>
      </c>
      <c r="Q369" s="66">
        <v>2396.6491755300203</v>
      </c>
      <c r="R369" s="66">
        <v>2400.5007917698831</v>
      </c>
    </row>
    <row r="370" spans="1:18" x14ac:dyDescent="0.25">
      <c r="A370" s="61" t="s">
        <v>11</v>
      </c>
      <c r="B370" s="62" t="s">
        <v>6</v>
      </c>
      <c r="C370" s="62">
        <v>0</v>
      </c>
      <c r="D370" s="62">
        <v>0</v>
      </c>
      <c r="E370" s="62">
        <v>0</v>
      </c>
      <c r="F370" s="62">
        <v>0</v>
      </c>
      <c r="G370" s="62">
        <v>0</v>
      </c>
      <c r="H370" s="62">
        <v>0</v>
      </c>
      <c r="I370" s="62">
        <v>0</v>
      </c>
      <c r="J370" s="62">
        <v>0</v>
      </c>
      <c r="K370" s="62">
        <v>0</v>
      </c>
      <c r="L370" s="62">
        <v>0</v>
      </c>
      <c r="M370" s="62">
        <v>0</v>
      </c>
      <c r="N370" s="62">
        <v>0</v>
      </c>
      <c r="O370" s="62">
        <v>0</v>
      </c>
      <c r="P370" s="62">
        <v>0</v>
      </c>
      <c r="Q370" s="62">
        <v>0</v>
      </c>
      <c r="R370" s="62">
        <v>0</v>
      </c>
    </row>
    <row r="371" spans="1:18" x14ac:dyDescent="0.25">
      <c r="A371" s="67" t="s">
        <v>12</v>
      </c>
      <c r="B371" s="68" t="s">
        <v>13</v>
      </c>
      <c r="C371" s="69">
        <v>82.280159080866113</v>
      </c>
      <c r="D371" s="69">
        <v>70.18795464669104</v>
      </c>
      <c r="E371" s="69">
        <v>70.18795464669104</v>
      </c>
      <c r="F371" s="69">
        <v>70.18795464669104</v>
      </c>
      <c r="G371" s="69">
        <v>70.18795464669104</v>
      </c>
      <c r="H371" s="69">
        <v>70.18795464669104</v>
      </c>
      <c r="I371" s="69">
        <v>70.18795464669104</v>
      </c>
      <c r="J371" s="69">
        <v>70.18795464669104</v>
      </c>
      <c r="K371" s="69">
        <v>70.18795464669104</v>
      </c>
      <c r="L371" s="69">
        <v>70.18795464669104</v>
      </c>
      <c r="M371" s="69">
        <v>70.18795464669104</v>
      </c>
      <c r="N371" s="69">
        <v>70.18795464669104</v>
      </c>
      <c r="O371" s="69">
        <v>70.18795464669104</v>
      </c>
      <c r="P371" s="69">
        <v>70.18795464669104</v>
      </c>
      <c r="Q371" s="69">
        <v>70.18795464669104</v>
      </c>
      <c r="R371" s="69">
        <v>70.18795464669104</v>
      </c>
    </row>
    <row r="372" spans="1:18" x14ac:dyDescent="0.25">
      <c r="A372" s="61" t="s">
        <v>14</v>
      </c>
      <c r="B372" s="62" t="s">
        <v>15</v>
      </c>
      <c r="C372" s="66">
        <v>129</v>
      </c>
      <c r="D372" s="66">
        <v>121</v>
      </c>
      <c r="E372" s="66">
        <f>D372+(D372*E$1)</f>
        <v>121</v>
      </c>
      <c r="F372" s="66">
        <f>E372+(E372*F$361)</f>
        <v>120.51600000000001</v>
      </c>
      <c r="G372" s="66">
        <f t="shared" ref="G372:R373" si="233">F372+(F372*G$361)</f>
        <v>120.74507787497333</v>
      </c>
      <c r="H372" s="66">
        <f t="shared" si="233"/>
        <v>120.96793384322416</v>
      </c>
      <c r="I372" s="66">
        <f t="shared" si="233"/>
        <v>121.18456724167436</v>
      </c>
      <c r="J372" s="66">
        <f t="shared" si="233"/>
        <v>121.39264353299876</v>
      </c>
      <c r="K372" s="66">
        <f t="shared" si="233"/>
        <v>121.58749278619133</v>
      </c>
      <c r="L372" s="66">
        <f t="shared" si="233"/>
        <v>121.77611653617055</v>
      </c>
      <c r="M372" s="66">
        <f t="shared" si="233"/>
        <v>121.95929243428165</v>
      </c>
      <c r="N372" s="66">
        <f t="shared" si="233"/>
        <v>122.14324662860301</v>
      </c>
      <c r="O372" s="66">
        <f t="shared" si="233"/>
        <v>122.32330923371869</v>
      </c>
      <c r="P372" s="66">
        <f t="shared" si="233"/>
        <v>122.50648513694956</v>
      </c>
      <c r="Q372" s="66">
        <f t="shared" si="233"/>
        <v>122.69666539699993</v>
      </c>
      <c r="R372" s="66">
        <f t="shared" si="233"/>
        <v>122.89384922926256</v>
      </c>
    </row>
    <row r="373" spans="1:18" x14ac:dyDescent="0.25">
      <c r="A373" s="61" t="s">
        <v>23</v>
      </c>
      <c r="B373" s="62" t="s">
        <v>15</v>
      </c>
      <c r="C373" s="66">
        <v>93</v>
      </c>
      <c r="D373" s="66">
        <v>92.628</v>
      </c>
      <c r="E373" s="66">
        <f>D373+(D373*E$361)</f>
        <v>92.257487999999995</v>
      </c>
      <c r="F373" s="66">
        <f>E373+(E373*F$361)</f>
        <v>91.88845804799999</v>
      </c>
      <c r="G373" s="66">
        <f t="shared" si="233"/>
        <v>92.063120438920791</v>
      </c>
      <c r="H373" s="66">
        <f t="shared" si="233"/>
        <v>92.233038883686319</v>
      </c>
      <c r="I373" s="66">
        <f t="shared" si="233"/>
        <v>92.398212876726973</v>
      </c>
      <c r="J373" s="66">
        <f t="shared" si="233"/>
        <v>92.556862430032311</v>
      </c>
      <c r="K373" s="66">
        <f t="shared" si="233"/>
        <v>92.705426914645727</v>
      </c>
      <c r="L373" s="66">
        <f t="shared" si="233"/>
        <v>92.849244710928559</v>
      </c>
      <c r="M373" s="66">
        <f t="shared" si="233"/>
        <v>92.988908745820083</v>
      </c>
      <c r="N373" s="66">
        <f t="shared" si="233"/>
        <v>93.129166199333739</v>
      </c>
      <c r="O373" s="66">
        <f t="shared" si="233"/>
        <v>93.266456477273479</v>
      </c>
      <c r="P373" s="66">
        <f t="shared" si="233"/>
        <v>93.406120516068611</v>
      </c>
      <c r="Q373" s="66">
        <f t="shared" si="233"/>
        <v>93.55112508680773</v>
      </c>
      <c r="R373" s="66">
        <f t="shared" si="233"/>
        <v>93.70146959126032</v>
      </c>
    </row>
    <row r="374" spans="1:18" x14ac:dyDescent="0.25">
      <c r="A374" s="67" t="s">
        <v>24</v>
      </c>
      <c r="B374" s="68" t="s">
        <v>8</v>
      </c>
      <c r="C374" s="45">
        <v>0.72093023255813948</v>
      </c>
      <c r="D374" s="45">
        <f>D373/D372</f>
        <v>0.76552066115702477</v>
      </c>
      <c r="E374" s="45">
        <f>E373/E372</f>
        <v>0.76245857851239662</v>
      </c>
      <c r="F374" s="45">
        <f>F373/F372</f>
        <v>0.76245857851239662</v>
      </c>
      <c r="G374" s="45">
        <f>G373/G372</f>
        <v>0.76245857851239651</v>
      </c>
      <c r="H374" s="45">
        <f t="shared" ref="H374:R374" si="234">H373/H372</f>
        <v>0.76245857851239651</v>
      </c>
      <c r="I374" s="45">
        <f t="shared" si="234"/>
        <v>0.76245857851239662</v>
      </c>
      <c r="J374" s="45">
        <f t="shared" si="234"/>
        <v>0.76245857851239662</v>
      </c>
      <c r="K374" s="45">
        <f t="shared" si="234"/>
        <v>0.76245857851239662</v>
      </c>
      <c r="L374" s="45">
        <f t="shared" si="234"/>
        <v>0.76245857851239673</v>
      </c>
      <c r="M374" s="45">
        <f t="shared" si="234"/>
        <v>0.76245857851239673</v>
      </c>
      <c r="N374" s="45">
        <f t="shared" si="234"/>
        <v>0.76245857851239673</v>
      </c>
      <c r="O374" s="45">
        <f t="shared" si="234"/>
        <v>0.76245857851239673</v>
      </c>
      <c r="P374" s="45">
        <f t="shared" si="234"/>
        <v>0.76245857851239662</v>
      </c>
      <c r="Q374" s="45">
        <f t="shared" si="234"/>
        <v>0.76245857851239662</v>
      </c>
      <c r="R374" s="45">
        <f t="shared" si="234"/>
        <v>0.76245857851239662</v>
      </c>
    </row>
    <row r="375" spans="1:18" x14ac:dyDescent="0.25">
      <c r="A375" s="59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48"/>
      <c r="O375" s="48"/>
      <c r="P375" s="48"/>
      <c r="Q375" s="48"/>
      <c r="R375" s="48"/>
    </row>
    <row r="376" spans="1:18" x14ac:dyDescent="0.25">
      <c r="A376" s="61" t="s">
        <v>2</v>
      </c>
      <c r="B376" s="62" t="s">
        <v>3</v>
      </c>
      <c r="C376" s="62">
        <v>2020</v>
      </c>
      <c r="D376" s="62">
        <v>2021</v>
      </c>
      <c r="E376" s="62">
        <v>2022</v>
      </c>
      <c r="F376" s="62">
        <v>2023</v>
      </c>
      <c r="G376" s="62">
        <v>2024</v>
      </c>
      <c r="H376" s="62">
        <v>2025</v>
      </c>
      <c r="I376" s="62">
        <v>2026</v>
      </c>
      <c r="J376" s="62">
        <v>2027</v>
      </c>
      <c r="K376" s="62">
        <v>2028</v>
      </c>
      <c r="L376" s="62">
        <v>2029</v>
      </c>
      <c r="M376" s="62">
        <v>2030</v>
      </c>
      <c r="N376" s="62">
        <v>2031</v>
      </c>
      <c r="O376" s="62">
        <v>2032</v>
      </c>
      <c r="P376" s="62">
        <v>2033</v>
      </c>
      <c r="Q376" s="62">
        <v>2034</v>
      </c>
      <c r="R376" s="62">
        <v>2035</v>
      </c>
    </row>
    <row r="377" spans="1:18" x14ac:dyDescent="0.25">
      <c r="A377" s="118" t="s">
        <v>60</v>
      </c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</row>
    <row r="378" spans="1:18" x14ac:dyDescent="0.25">
      <c r="A378" s="63" t="s">
        <v>5</v>
      </c>
      <c r="B378" s="64" t="s">
        <v>6</v>
      </c>
      <c r="C378" s="65">
        <v>31</v>
      </c>
      <c r="D378" s="65">
        <v>813.39796936548214</v>
      </c>
      <c r="E378" s="65">
        <v>810.30435798240933</v>
      </c>
      <c r="F378" s="65">
        <v>807.223121044869</v>
      </c>
      <c r="G378" s="65">
        <v>808.68147478441665</v>
      </c>
      <c r="H378" s="65">
        <v>810.10021867104012</v>
      </c>
      <c r="I378" s="65">
        <v>811.47934848345676</v>
      </c>
      <c r="J378" s="65">
        <v>812.80400210877747</v>
      </c>
      <c r="K378" s="65">
        <v>814.04444986949886</v>
      </c>
      <c r="L378" s="65">
        <v>815.24526488134461</v>
      </c>
      <c r="M378" s="65">
        <v>816.41139782210303</v>
      </c>
      <c r="N378" s="65">
        <v>817.58248554598401</v>
      </c>
      <c r="O378" s="65">
        <v>818.72879866572009</v>
      </c>
      <c r="P378" s="65">
        <v>819.89493163907184</v>
      </c>
      <c r="Q378" s="65">
        <v>821.10565569291111</v>
      </c>
      <c r="R378" s="65">
        <v>822.36096583227777</v>
      </c>
    </row>
    <row r="379" spans="1:18" x14ac:dyDescent="0.25">
      <c r="A379" s="61" t="s">
        <v>7</v>
      </c>
      <c r="B379" s="62" t="s">
        <v>6</v>
      </c>
      <c r="C379" s="66">
        <v>0</v>
      </c>
      <c r="D379" s="66">
        <v>101.58796936548219</v>
      </c>
      <c r="E379" s="66">
        <v>101.20159798240945</v>
      </c>
      <c r="F379" s="66">
        <v>100.81677208486906</v>
      </c>
      <c r="G379" s="66">
        <v>100.99891071884269</v>
      </c>
      <c r="H379" s="66">
        <v>101.17610234695087</v>
      </c>
      <c r="I379" s="66">
        <v>101.34834644198361</v>
      </c>
      <c r="J379" s="66">
        <v>101.51378682538405</v>
      </c>
      <c r="K379" s="66">
        <v>101.66871045915457</v>
      </c>
      <c r="L379" s="66">
        <v>101.81868422750824</v>
      </c>
      <c r="M379" s="66">
        <v>101.96432643700905</v>
      </c>
      <c r="N379" s="66">
        <v>102.1105874658025</v>
      </c>
      <c r="O379" s="66">
        <v>102.25375431213956</v>
      </c>
      <c r="P379" s="66">
        <v>102.39939652571104</v>
      </c>
      <c r="Q379" s="66">
        <v>102.55060786717456</v>
      </c>
      <c r="R379" s="66">
        <v>102.70738771269305</v>
      </c>
    </row>
    <row r="380" spans="1:18" x14ac:dyDescent="0.25">
      <c r="A380" s="61" t="s">
        <v>7</v>
      </c>
      <c r="B380" s="62" t="s">
        <v>8</v>
      </c>
      <c r="C380" s="40">
        <v>0</v>
      </c>
      <c r="D380" s="40">
        <v>0.12489331568497677</v>
      </c>
      <c r="E380" s="40">
        <v>0.12489331568497677</v>
      </c>
      <c r="F380" s="40">
        <v>0.12489331568497677</v>
      </c>
      <c r="G380" s="40">
        <v>0.12489331568497677</v>
      </c>
      <c r="H380" s="40">
        <v>0.12489331568497677</v>
      </c>
      <c r="I380" s="40">
        <v>0.12489331568497677</v>
      </c>
      <c r="J380" s="40">
        <v>0.12489331568497677</v>
      </c>
      <c r="K380" s="40">
        <v>0.12489331568497677</v>
      </c>
      <c r="L380" s="40">
        <v>0.12489331568497677</v>
      </c>
      <c r="M380" s="40">
        <v>0.12489331568497677</v>
      </c>
      <c r="N380" s="40">
        <v>0.12489331568497677</v>
      </c>
      <c r="O380" s="40">
        <v>0.12489331568497677</v>
      </c>
      <c r="P380" s="40">
        <v>0.12489331568497677</v>
      </c>
      <c r="Q380" s="40">
        <v>0.12489331568497677</v>
      </c>
      <c r="R380" s="40">
        <v>0.12489331568497677</v>
      </c>
    </row>
    <row r="381" spans="1:18" x14ac:dyDescent="0.25">
      <c r="A381" s="61" t="s">
        <v>9</v>
      </c>
      <c r="B381" s="62" t="s">
        <v>6</v>
      </c>
      <c r="C381" s="66">
        <v>31</v>
      </c>
      <c r="D381" s="66">
        <v>711.81</v>
      </c>
      <c r="E381" s="66">
        <v>709.10275999999988</v>
      </c>
      <c r="F381" s="66">
        <v>706.40634895999995</v>
      </c>
      <c r="G381" s="66">
        <v>707.68256406557396</v>
      </c>
      <c r="H381" s="66">
        <v>708.92411632408925</v>
      </c>
      <c r="I381" s="66">
        <v>710.13100204147315</v>
      </c>
      <c r="J381" s="66">
        <v>711.29021528339342</v>
      </c>
      <c r="K381" s="66">
        <v>712.37573941034429</v>
      </c>
      <c r="L381" s="66">
        <v>713.42658065383637</v>
      </c>
      <c r="M381" s="66">
        <v>714.44707138509398</v>
      </c>
      <c r="N381" s="66">
        <v>715.47189808018152</v>
      </c>
      <c r="O381" s="66">
        <v>716.47504435358053</v>
      </c>
      <c r="P381" s="66">
        <v>717.4955351133608</v>
      </c>
      <c r="Q381" s="66">
        <v>718.55504782573655</v>
      </c>
      <c r="R381" s="66">
        <v>719.65357811958472</v>
      </c>
    </row>
    <row r="382" spans="1:18" x14ac:dyDescent="0.25">
      <c r="A382" s="61" t="s">
        <v>10</v>
      </c>
      <c r="B382" s="62" t="s">
        <v>6</v>
      </c>
      <c r="C382" s="66">
        <v>0</v>
      </c>
      <c r="D382" s="66">
        <v>676.81</v>
      </c>
      <c r="E382" s="66">
        <v>674.10275999999988</v>
      </c>
      <c r="F382" s="66">
        <v>671.40634895999995</v>
      </c>
      <c r="G382" s="66">
        <v>672.68256406557396</v>
      </c>
      <c r="H382" s="66">
        <v>673.92411632408925</v>
      </c>
      <c r="I382" s="66">
        <v>675.13100204147315</v>
      </c>
      <c r="J382" s="66">
        <v>676.29021528339342</v>
      </c>
      <c r="K382" s="66">
        <v>677.37573941034429</v>
      </c>
      <c r="L382" s="66">
        <v>678.42658065383637</v>
      </c>
      <c r="M382" s="66">
        <v>679.44707138509398</v>
      </c>
      <c r="N382" s="66">
        <v>680.47189808018152</v>
      </c>
      <c r="O382" s="66">
        <v>681.47504435358053</v>
      </c>
      <c r="P382" s="66">
        <v>682.4955351133608</v>
      </c>
      <c r="Q382" s="66">
        <v>683.55504782573655</v>
      </c>
      <c r="R382" s="66">
        <v>684.65357811958472</v>
      </c>
    </row>
    <row r="383" spans="1:18" x14ac:dyDescent="0.25">
      <c r="A383" s="61" t="s">
        <v>11</v>
      </c>
      <c r="B383" s="62" t="s">
        <v>6</v>
      </c>
      <c r="C383" s="62">
        <v>31</v>
      </c>
      <c r="D383" s="62">
        <v>35</v>
      </c>
      <c r="E383" s="62">
        <v>35</v>
      </c>
      <c r="F383" s="62">
        <v>35</v>
      </c>
      <c r="G383" s="62">
        <v>35</v>
      </c>
      <c r="H383" s="62">
        <v>35</v>
      </c>
      <c r="I383" s="62">
        <v>35</v>
      </c>
      <c r="J383" s="62">
        <v>35</v>
      </c>
      <c r="K383" s="62">
        <v>35</v>
      </c>
      <c r="L383" s="62">
        <v>35</v>
      </c>
      <c r="M383" s="62">
        <v>35</v>
      </c>
      <c r="N383" s="62">
        <v>35</v>
      </c>
      <c r="O383" s="62">
        <v>35</v>
      </c>
      <c r="P383" s="62">
        <v>35</v>
      </c>
      <c r="Q383" s="62">
        <v>35</v>
      </c>
      <c r="R383" s="62">
        <v>35</v>
      </c>
    </row>
    <row r="384" spans="1:18" x14ac:dyDescent="0.25">
      <c r="A384" s="67" t="s">
        <v>12</v>
      </c>
      <c r="B384" s="68" t="s">
        <v>13</v>
      </c>
      <c r="C384" s="69">
        <v>0</v>
      </c>
      <c r="D384" s="69">
        <v>74.170958904109582</v>
      </c>
      <c r="E384" s="69">
        <v>74.170958904109582</v>
      </c>
      <c r="F384" s="69">
        <v>74.170958904109582</v>
      </c>
      <c r="G384" s="69">
        <v>74.170958904109582</v>
      </c>
      <c r="H384" s="69">
        <v>74.170958904109582</v>
      </c>
      <c r="I384" s="69">
        <v>74.170958904109582</v>
      </c>
      <c r="J384" s="69">
        <v>74.170958904109582</v>
      </c>
      <c r="K384" s="69">
        <v>74.170958904109582</v>
      </c>
      <c r="L384" s="69">
        <v>74.170958904109582</v>
      </c>
      <c r="M384" s="69">
        <v>74.170958904109582</v>
      </c>
      <c r="N384" s="69">
        <v>74.170958904109582</v>
      </c>
      <c r="O384" s="69">
        <v>74.170958904109582</v>
      </c>
      <c r="P384" s="69">
        <v>74.170958904109582</v>
      </c>
      <c r="Q384" s="69">
        <v>74.170958904109582</v>
      </c>
      <c r="R384" s="69">
        <v>74.170958904109582</v>
      </c>
    </row>
    <row r="385" spans="1:18" x14ac:dyDescent="0.25">
      <c r="A385" s="61" t="s">
        <v>14</v>
      </c>
      <c r="B385" s="62" t="s">
        <v>15</v>
      </c>
      <c r="C385" s="66">
        <v>82</v>
      </c>
      <c r="D385" s="66">
        <v>88</v>
      </c>
      <c r="E385" s="66">
        <v>75</v>
      </c>
      <c r="F385" s="66">
        <f>E385+(E385*F$361)</f>
        <v>74.7</v>
      </c>
      <c r="G385" s="66">
        <f t="shared" ref="G385:R386" si="235">F385+(F385*G$361)</f>
        <v>74.841990418371907</v>
      </c>
      <c r="H385" s="66">
        <f t="shared" si="235"/>
        <v>74.980124282990189</v>
      </c>
      <c r="I385" s="66">
        <f t="shared" si="235"/>
        <v>75.114401182856014</v>
      </c>
      <c r="J385" s="66">
        <f t="shared" si="235"/>
        <v>75.243374090701721</v>
      </c>
      <c r="K385" s="66">
        <f t="shared" si="235"/>
        <v>75.364148421192979</v>
      </c>
      <c r="L385" s="66">
        <f t="shared" si="235"/>
        <v>75.481063968700767</v>
      </c>
      <c r="M385" s="66">
        <f t="shared" si="235"/>
        <v>75.594602748521694</v>
      </c>
      <c r="N385" s="66">
        <f t="shared" si="235"/>
        <v>75.708623943348982</v>
      </c>
      <c r="O385" s="66">
        <f t="shared" si="235"/>
        <v>75.82023299610664</v>
      </c>
      <c r="P385" s="66">
        <f t="shared" si="235"/>
        <v>75.933771779100979</v>
      </c>
      <c r="Q385" s="66">
        <f t="shared" si="235"/>
        <v>76.051652105578484</v>
      </c>
      <c r="R385" s="66">
        <f t="shared" si="235"/>
        <v>76.17387348921234</v>
      </c>
    </row>
    <row r="386" spans="1:18" x14ac:dyDescent="0.25">
      <c r="A386" s="61" t="s">
        <v>23</v>
      </c>
      <c r="B386" s="62" t="s">
        <v>15</v>
      </c>
      <c r="C386" s="66">
        <v>2</v>
      </c>
      <c r="D386" s="66">
        <v>25</v>
      </c>
      <c r="E386" s="66">
        <f>D386+(D386*E$361)</f>
        <v>24.9</v>
      </c>
      <c r="F386" s="66">
        <f>E386+(E386*F$361)</f>
        <v>24.8004</v>
      </c>
      <c r="G386" s="66">
        <f t="shared" si="235"/>
        <v>24.847540818899471</v>
      </c>
      <c r="H386" s="66">
        <f t="shared" si="235"/>
        <v>24.893401261952739</v>
      </c>
      <c r="I386" s="66">
        <f t="shared" si="235"/>
        <v>24.937981192708193</v>
      </c>
      <c r="J386" s="66">
        <f t="shared" si="235"/>
        <v>24.980800198112966</v>
      </c>
      <c r="K386" s="66">
        <f t="shared" si="235"/>
        <v>25.020897275836067</v>
      </c>
      <c r="L386" s="66">
        <f t="shared" si="235"/>
        <v>25.059713237608651</v>
      </c>
      <c r="M386" s="66">
        <f t="shared" si="235"/>
        <v>25.0974081125092</v>
      </c>
      <c r="N386" s="66">
        <f t="shared" si="235"/>
        <v>25.135263149191857</v>
      </c>
      <c r="O386" s="66">
        <f t="shared" si="235"/>
        <v>25.172317354707399</v>
      </c>
      <c r="P386" s="66">
        <f t="shared" si="235"/>
        <v>25.210012230661519</v>
      </c>
      <c r="Q386" s="66">
        <f t="shared" si="235"/>
        <v>25.249148499052048</v>
      </c>
      <c r="R386" s="66">
        <f t="shared" si="235"/>
        <v>25.28972599841849</v>
      </c>
    </row>
    <row r="387" spans="1:18" x14ac:dyDescent="0.25">
      <c r="A387" s="67" t="s">
        <v>24</v>
      </c>
      <c r="B387" s="68" t="s">
        <v>8</v>
      </c>
      <c r="C387" s="45">
        <v>2.4390243902439025E-2</v>
      </c>
      <c r="D387" s="45">
        <f>D386/D385</f>
        <v>0.28409090909090912</v>
      </c>
      <c r="E387" s="45">
        <f>E386/E385</f>
        <v>0.33199999999999996</v>
      </c>
      <c r="F387" s="45">
        <f>F386/F385</f>
        <v>0.33199999999999996</v>
      </c>
      <c r="G387" s="45">
        <f>G386/G385</f>
        <v>0.33199999999999996</v>
      </c>
      <c r="H387" s="45">
        <f t="shared" ref="H387:R387" si="236">H386/H385</f>
        <v>0.33199999999999996</v>
      </c>
      <c r="I387" s="45">
        <f t="shared" si="236"/>
        <v>0.33199999999999996</v>
      </c>
      <c r="J387" s="45">
        <f t="shared" si="236"/>
        <v>0.33199999999999991</v>
      </c>
      <c r="K387" s="45">
        <f t="shared" si="236"/>
        <v>0.33199999999999996</v>
      </c>
      <c r="L387" s="45">
        <f t="shared" si="236"/>
        <v>0.33199999999999996</v>
      </c>
      <c r="M387" s="45">
        <f t="shared" si="236"/>
        <v>0.33199999999999996</v>
      </c>
      <c r="N387" s="45">
        <f t="shared" si="236"/>
        <v>0.33199999999999996</v>
      </c>
      <c r="O387" s="45">
        <f t="shared" si="236"/>
        <v>0.33199999999999991</v>
      </c>
      <c r="P387" s="45">
        <f t="shared" si="236"/>
        <v>0.33199999999999991</v>
      </c>
      <c r="Q387" s="45">
        <f t="shared" si="236"/>
        <v>0.33199999999999991</v>
      </c>
      <c r="R387" s="45">
        <f t="shared" si="236"/>
        <v>0.33199999999999991</v>
      </c>
    </row>
    <row r="388" spans="1:18" x14ac:dyDescent="0.25">
      <c r="A388" s="59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48"/>
      <c r="O388" s="48"/>
      <c r="P388" s="48"/>
      <c r="Q388" s="48"/>
      <c r="R388" s="48"/>
    </row>
    <row r="389" spans="1:18" x14ac:dyDescent="0.25">
      <c r="A389" s="61" t="s">
        <v>2</v>
      </c>
      <c r="B389" s="62" t="s">
        <v>3</v>
      </c>
      <c r="C389" s="62">
        <v>2020</v>
      </c>
      <c r="D389" s="62">
        <v>2021</v>
      </c>
      <c r="E389" s="62">
        <v>2022</v>
      </c>
      <c r="F389" s="62">
        <v>2023</v>
      </c>
      <c r="G389" s="62">
        <v>2024</v>
      </c>
      <c r="H389" s="62">
        <v>2025</v>
      </c>
      <c r="I389" s="62">
        <v>2026</v>
      </c>
      <c r="J389" s="62">
        <v>2027</v>
      </c>
      <c r="K389" s="62">
        <v>2028</v>
      </c>
      <c r="L389" s="62">
        <v>2029</v>
      </c>
      <c r="M389" s="62">
        <v>2030</v>
      </c>
      <c r="N389" s="62">
        <v>2031</v>
      </c>
      <c r="O389" s="62">
        <v>2032</v>
      </c>
      <c r="P389" s="62">
        <v>2033</v>
      </c>
      <c r="Q389" s="62">
        <v>2034</v>
      </c>
      <c r="R389" s="62">
        <v>2035</v>
      </c>
    </row>
    <row r="390" spans="1:18" x14ac:dyDescent="0.25">
      <c r="A390" s="118" t="s">
        <v>61</v>
      </c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</row>
    <row r="391" spans="1:18" x14ac:dyDescent="0.25">
      <c r="A391" s="63" t="s">
        <v>5</v>
      </c>
      <c r="B391" s="64" t="s">
        <v>6</v>
      </c>
      <c r="C391" s="65">
        <v>15506</v>
      </c>
      <c r="D391" s="65">
        <v>35220</v>
      </c>
      <c r="E391" s="65">
        <v>45711.894074973228</v>
      </c>
      <c r="F391" s="65">
        <v>50660.600700998257</v>
      </c>
      <c r="G391" s="65">
        <v>55885.061375029101</v>
      </c>
      <c r="H391" s="65">
        <v>61116.403171166712</v>
      </c>
      <c r="I391" s="65">
        <v>66354.0801900394</v>
      </c>
      <c r="J391" s="65">
        <v>71596.28158704401</v>
      </c>
      <c r="K391" s="65">
        <v>76839.536326438712</v>
      </c>
      <c r="L391" s="65">
        <v>82087.106009403506</v>
      </c>
      <c r="M391" s="65">
        <v>87338.973995328823</v>
      </c>
      <c r="N391" s="65">
        <v>92599.099528895269</v>
      </c>
      <c r="O391" s="65">
        <v>97864.018009040723</v>
      </c>
      <c r="P391" s="65">
        <v>103138.96302260189</v>
      </c>
      <c r="Q391" s="65">
        <v>108427.44164393196</v>
      </c>
      <c r="R391" s="65">
        <v>113730.02692109373</v>
      </c>
    </row>
    <row r="392" spans="1:18" x14ac:dyDescent="0.25">
      <c r="A392" s="61" t="s">
        <v>7</v>
      </c>
      <c r="B392" s="62" t="s">
        <v>6</v>
      </c>
      <c r="C392" s="66">
        <v>0</v>
      </c>
      <c r="D392" s="66">
        <v>8733.14</v>
      </c>
      <c r="E392" s="66">
        <v>11334.706718396134</v>
      </c>
      <c r="F392" s="66">
        <v>12561.786439690972</v>
      </c>
      <c r="G392" s="66">
        <v>13857.242047039232</v>
      </c>
      <c r="H392" s="66">
        <v>15154.403895236879</v>
      </c>
      <c r="I392" s="66">
        <v>16453.136623249316</v>
      </c>
      <c r="J392" s="66">
        <v>17752.991214624577</v>
      </c>
      <c r="K392" s="66">
        <v>19053.106992443922</v>
      </c>
      <c r="L392" s="66">
        <v>20354.292702298757</v>
      </c>
      <c r="M392" s="66">
        <v>21656.54421798882</v>
      </c>
      <c r="N392" s="66">
        <v>22960.843272566053</v>
      </c>
      <c r="O392" s="66">
        <v>24266.330784652862</v>
      </c>
      <c r="P392" s="66">
        <v>25574.304472776988</v>
      </c>
      <c r="Q392" s="66">
        <v>26885.63394997979</v>
      </c>
      <c r="R392" s="66">
        <v>28200.46130907668</v>
      </c>
    </row>
    <row r="393" spans="1:18" x14ac:dyDescent="0.25">
      <c r="A393" s="61" t="s">
        <v>7</v>
      </c>
      <c r="B393" s="62" t="s">
        <v>8</v>
      </c>
      <c r="C393" s="40">
        <v>0</v>
      </c>
      <c r="D393" s="40">
        <v>0.24795968199886426</v>
      </c>
      <c r="E393" s="40">
        <v>0.24795968199886426</v>
      </c>
      <c r="F393" s="40">
        <v>0.24795968199886426</v>
      </c>
      <c r="G393" s="40">
        <v>0.24795968199886426</v>
      </c>
      <c r="H393" s="40">
        <v>0.24795968199886426</v>
      </c>
      <c r="I393" s="40">
        <v>0.24795968199886426</v>
      </c>
      <c r="J393" s="40">
        <v>0.24795968199886426</v>
      </c>
      <c r="K393" s="40">
        <v>0.24795968199886426</v>
      </c>
      <c r="L393" s="40">
        <v>0.24795968199886426</v>
      </c>
      <c r="M393" s="40">
        <v>0.24795968199886426</v>
      </c>
      <c r="N393" s="40">
        <v>0.24795968199886426</v>
      </c>
      <c r="O393" s="40">
        <v>0.24795968199886426</v>
      </c>
      <c r="P393" s="40">
        <v>0.24795968199886426</v>
      </c>
      <c r="Q393" s="40">
        <v>0.24795968199886426</v>
      </c>
      <c r="R393" s="40">
        <v>0.24795968199886426</v>
      </c>
    </row>
    <row r="394" spans="1:18" x14ac:dyDescent="0.25">
      <c r="A394" s="61" t="s">
        <v>9</v>
      </c>
      <c r="B394" s="62" t="s">
        <v>6</v>
      </c>
      <c r="C394" s="66">
        <v>15506</v>
      </c>
      <c r="D394" s="66">
        <v>26486.86</v>
      </c>
      <c r="E394" s="66">
        <v>34377.187356577095</v>
      </c>
      <c r="F394" s="66">
        <v>38098.814261307285</v>
      </c>
      <c r="G394" s="66">
        <v>42027.81932798987</v>
      </c>
      <c r="H394" s="66">
        <v>45961.999275929833</v>
      </c>
      <c r="I394" s="66">
        <v>49900.943566790083</v>
      </c>
      <c r="J394" s="66">
        <v>53843.290372419433</v>
      </c>
      <c r="K394" s="66">
        <v>57786.429333994791</v>
      </c>
      <c r="L394" s="66">
        <v>61732.813307104749</v>
      </c>
      <c r="M394" s="66">
        <v>65682.429777340003</v>
      </c>
      <c r="N394" s="66">
        <v>69638.256256329216</v>
      </c>
      <c r="O394" s="66">
        <v>73597.687224387861</v>
      </c>
      <c r="P394" s="66">
        <v>77564.658549824904</v>
      </c>
      <c r="Q394" s="66">
        <v>81541.807693952171</v>
      </c>
      <c r="R394" s="66">
        <v>85529.565612017046</v>
      </c>
    </row>
    <row r="395" spans="1:18" x14ac:dyDescent="0.25">
      <c r="A395" s="61" t="s">
        <v>10</v>
      </c>
      <c r="B395" s="62" t="s">
        <v>6</v>
      </c>
      <c r="C395" s="66">
        <v>15176</v>
      </c>
      <c r="D395" s="66">
        <v>26054.86</v>
      </c>
      <c r="E395" s="66">
        <v>33945.187356577095</v>
      </c>
      <c r="F395" s="66">
        <v>37666.814261307285</v>
      </c>
      <c r="G395" s="66">
        <v>41595.81932798987</v>
      </c>
      <c r="H395" s="66">
        <v>45529.999275929833</v>
      </c>
      <c r="I395" s="66">
        <v>49468.943566790083</v>
      </c>
      <c r="J395" s="66">
        <v>53411.290372419433</v>
      </c>
      <c r="K395" s="66">
        <v>57354.429333994791</v>
      </c>
      <c r="L395" s="66">
        <v>61300.813307104749</v>
      </c>
      <c r="M395" s="66">
        <v>65250.42977734001</v>
      </c>
      <c r="N395" s="66">
        <v>69206.256256329216</v>
      </c>
      <c r="O395" s="66">
        <v>73165.687224387861</v>
      </c>
      <c r="P395" s="66">
        <v>77132.658549824904</v>
      </c>
      <c r="Q395" s="66">
        <v>81109.807693952171</v>
      </c>
      <c r="R395" s="66">
        <v>85097.565612017046</v>
      </c>
    </row>
    <row r="396" spans="1:18" x14ac:dyDescent="0.25">
      <c r="A396" s="61" t="s">
        <v>11</v>
      </c>
      <c r="B396" s="62" t="s">
        <v>6</v>
      </c>
      <c r="C396" s="62">
        <v>330</v>
      </c>
      <c r="D396" s="62">
        <v>432</v>
      </c>
      <c r="E396" s="62">
        <v>432</v>
      </c>
      <c r="F396" s="62">
        <v>432</v>
      </c>
      <c r="G396" s="62">
        <v>432</v>
      </c>
      <c r="H396" s="62">
        <v>432</v>
      </c>
      <c r="I396" s="62">
        <v>432</v>
      </c>
      <c r="J396" s="62">
        <v>432</v>
      </c>
      <c r="K396" s="62">
        <v>432</v>
      </c>
      <c r="L396" s="62">
        <v>432</v>
      </c>
      <c r="M396" s="62">
        <v>432</v>
      </c>
      <c r="N396" s="62">
        <v>432</v>
      </c>
      <c r="O396" s="62">
        <v>432</v>
      </c>
      <c r="P396" s="62">
        <v>432</v>
      </c>
      <c r="Q396" s="62">
        <v>432</v>
      </c>
      <c r="R396" s="62">
        <v>432</v>
      </c>
    </row>
    <row r="397" spans="1:18" x14ac:dyDescent="0.25">
      <c r="A397" s="67" t="s">
        <v>12</v>
      </c>
      <c r="B397" s="68" t="s">
        <v>13</v>
      </c>
      <c r="C397" s="69">
        <v>93.48220921325813</v>
      </c>
      <c r="D397" s="69">
        <v>105.68240148373941</v>
      </c>
      <c r="E397" s="69">
        <v>105.68240148373941</v>
      </c>
      <c r="F397" s="69">
        <v>105.68240148373941</v>
      </c>
      <c r="G397" s="69">
        <v>105.68240148373941</v>
      </c>
      <c r="H397" s="69">
        <v>105.68240148373941</v>
      </c>
      <c r="I397" s="69">
        <v>105.68240148373941</v>
      </c>
      <c r="J397" s="69">
        <v>105.68240148373941</v>
      </c>
      <c r="K397" s="69">
        <v>105.68240148373941</v>
      </c>
      <c r="L397" s="69">
        <v>105.68240148373941</v>
      </c>
      <c r="M397" s="69">
        <v>105.68240148373941</v>
      </c>
      <c r="N397" s="69">
        <v>105.68240148373941</v>
      </c>
      <c r="O397" s="69">
        <v>105.68240148373941</v>
      </c>
      <c r="P397" s="69">
        <v>105.68240148373941</v>
      </c>
      <c r="Q397" s="69">
        <v>105.68240148373941</v>
      </c>
      <c r="R397" s="69">
        <v>105.68240148373941</v>
      </c>
    </row>
    <row r="398" spans="1:18" x14ac:dyDescent="0.25">
      <c r="A398" s="61" t="s">
        <v>14</v>
      </c>
      <c r="B398" s="62" t="s">
        <v>15</v>
      </c>
      <c r="C398" s="66">
        <v>563</v>
      </c>
      <c r="D398" s="66">
        <v>711</v>
      </c>
      <c r="E398" s="66">
        <v>908.15599999999995</v>
      </c>
      <c r="F398" s="66">
        <v>1004.523376</v>
      </c>
      <c r="G398" s="66">
        <v>1106.4327828865139</v>
      </c>
      <c r="H398" s="66">
        <v>1208.4748963496395</v>
      </c>
      <c r="I398" s="66">
        <v>1310.63907337921</v>
      </c>
      <c r="J398" s="66">
        <v>1412.8894665097939</v>
      </c>
      <c r="K398" s="66">
        <v>1515.1573177516877</v>
      </c>
      <c r="L398" s="66">
        <v>1617.5078445084598</v>
      </c>
      <c r="M398" s="66">
        <v>1719.9409033097033</v>
      </c>
      <c r="N398" s="66">
        <v>1822.5351323908467</v>
      </c>
      <c r="O398" s="66">
        <v>1925.2218992233268</v>
      </c>
      <c r="P398" s="66">
        <v>2028.104867829386</v>
      </c>
      <c r="Q398" s="66">
        <v>2131.2533175685326</v>
      </c>
      <c r="R398" s="66">
        <v>2234.6784204050346</v>
      </c>
    </row>
    <row r="399" spans="1:18" x14ac:dyDescent="0.25">
      <c r="A399" s="61" t="s">
        <v>23</v>
      </c>
      <c r="B399" s="62" t="s">
        <v>15</v>
      </c>
      <c r="C399" s="66">
        <v>444.77000000000004</v>
      </c>
      <c r="D399" s="66">
        <v>675.44999999999993</v>
      </c>
      <c r="E399" s="66">
        <v>880</v>
      </c>
      <c r="F399" s="66">
        <v>976.48</v>
      </c>
      <c r="G399" s="66">
        <v>1078.33610179025</v>
      </c>
      <c r="H399" s="66">
        <v>1180.3263579588099</v>
      </c>
      <c r="I399" s="66">
        <v>1282.4401256498159</v>
      </c>
      <c r="J399" s="66">
        <v>1384.6421006311568</v>
      </c>
      <c r="K399" s="66">
        <v>1486.8646115790598</v>
      </c>
      <c r="L399" s="66">
        <v>1589.1712466804236</v>
      </c>
      <c r="M399" s="66">
        <v>1691.561681509872</v>
      </c>
      <c r="N399" s="66">
        <v>1794.1131055141946</v>
      </c>
      <c r="O399" s="66">
        <v>1896.7579728201486</v>
      </c>
      <c r="P399" s="66">
        <v>1999.5983174532212</v>
      </c>
      <c r="Q399" s="66">
        <v>2102.7025133460702</v>
      </c>
      <c r="R399" s="66">
        <v>2206.0817326455376</v>
      </c>
    </row>
    <row r="400" spans="1:18" x14ac:dyDescent="0.25">
      <c r="A400" s="67" t="s">
        <v>24</v>
      </c>
      <c r="B400" s="68" t="s">
        <v>8</v>
      </c>
      <c r="C400" s="45">
        <v>0.79</v>
      </c>
      <c r="D400" s="45">
        <v>0.95</v>
      </c>
      <c r="E400" s="45">
        <f>E399/E398</f>
        <v>0.96899651601707204</v>
      </c>
      <c r="F400" s="45">
        <f>F399/F398</f>
        <v>0.97208290352418836</v>
      </c>
      <c r="G400" s="45">
        <f>G399/G398</f>
        <v>0.97460606597089072</v>
      </c>
      <c r="H400" s="45">
        <f t="shared" ref="H400:R400" si="237">H399/H398</f>
        <v>0.97670738674352608</v>
      </c>
      <c r="I400" s="45">
        <f t="shared" si="237"/>
        <v>0.97848458183328146</v>
      </c>
      <c r="J400" s="45">
        <f t="shared" si="237"/>
        <v>0.98000737740057231</v>
      </c>
      <c r="K400" s="45">
        <f t="shared" si="237"/>
        <v>0.98132688543879332</v>
      </c>
      <c r="L400" s="45">
        <f t="shared" si="237"/>
        <v>0.98248132278044853</v>
      </c>
      <c r="M400" s="45">
        <f t="shared" si="237"/>
        <v>0.98349988552210088</v>
      </c>
      <c r="N400" s="45">
        <f t="shared" si="237"/>
        <v>0.98440522414546416</v>
      </c>
      <c r="O400" s="45">
        <f t="shared" si="237"/>
        <v>0.98521524899822654</v>
      </c>
      <c r="P400" s="45">
        <f t="shared" si="237"/>
        <v>0.98594424241648093</v>
      </c>
      <c r="Q400" s="45">
        <f t="shared" si="237"/>
        <v>0.98660374907707593</v>
      </c>
      <c r="R400" s="45">
        <f t="shared" si="237"/>
        <v>0.98720322015983231</v>
      </c>
    </row>
    <row r="401" spans="1:18" x14ac:dyDescent="0.25">
      <c r="A401" s="59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48"/>
      <c r="O401" s="48"/>
      <c r="P401" s="48"/>
      <c r="Q401" s="48"/>
      <c r="R401" s="48"/>
    </row>
    <row r="402" spans="1:18" x14ac:dyDescent="0.25">
      <c r="A402" s="61" t="s">
        <v>2</v>
      </c>
      <c r="B402" s="62" t="s">
        <v>3</v>
      </c>
      <c r="C402" s="62">
        <v>2020</v>
      </c>
      <c r="D402" s="62">
        <v>2021</v>
      </c>
      <c r="E402" s="62">
        <v>2022</v>
      </c>
      <c r="F402" s="62">
        <v>2023</v>
      </c>
      <c r="G402" s="62">
        <v>2024</v>
      </c>
      <c r="H402" s="62">
        <v>2025</v>
      </c>
      <c r="I402" s="62">
        <v>2026</v>
      </c>
      <c r="J402" s="62">
        <v>2027</v>
      </c>
      <c r="K402" s="62">
        <v>2028</v>
      </c>
      <c r="L402" s="62">
        <v>2029</v>
      </c>
      <c r="M402" s="62">
        <v>2030</v>
      </c>
      <c r="N402" s="62">
        <v>2031</v>
      </c>
      <c r="O402" s="62">
        <v>2032</v>
      </c>
      <c r="P402" s="62">
        <v>2033</v>
      </c>
      <c r="Q402" s="62">
        <v>2034</v>
      </c>
      <c r="R402" s="62">
        <v>2035</v>
      </c>
    </row>
    <row r="403" spans="1:18" x14ac:dyDescent="0.25">
      <c r="A403" s="118" t="s">
        <v>62</v>
      </c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</row>
    <row r="404" spans="1:18" x14ac:dyDescent="0.25">
      <c r="A404" s="63" t="s">
        <v>5</v>
      </c>
      <c r="B404" s="64" t="s">
        <v>6</v>
      </c>
      <c r="C404" s="65">
        <v>1940</v>
      </c>
      <c r="D404" s="65">
        <v>4807.0000000000009</v>
      </c>
      <c r="E404" s="65">
        <v>4787.7720000000008</v>
      </c>
      <c r="F404" s="65">
        <v>4768.6209120000003</v>
      </c>
      <c r="G404" s="65">
        <v>4777.6851486579908</v>
      </c>
      <c r="H404" s="65">
        <v>4786.5031946482732</v>
      </c>
      <c r="I404" s="65">
        <v>4795.0750237339307</v>
      </c>
      <c r="J404" s="65">
        <v>4803.3082620931618</v>
      </c>
      <c r="K404" s="65">
        <v>4811.0181281977593</v>
      </c>
      <c r="L404" s="65">
        <v>4818.4816613273924</v>
      </c>
      <c r="M404" s="65">
        <v>4825.7296318732697</v>
      </c>
      <c r="N404" s="65">
        <v>4833.0083983266113</v>
      </c>
      <c r="O404" s="65">
        <v>4840.1331809631401</v>
      </c>
      <c r="P404" s="65">
        <v>4847.3811517115982</v>
      </c>
      <c r="Q404" s="65">
        <v>4854.9062733977298</v>
      </c>
      <c r="R404" s="65">
        <v>4862.7085149759087</v>
      </c>
    </row>
    <row r="405" spans="1:18" x14ac:dyDescent="0.25">
      <c r="A405" s="61" t="s">
        <v>7</v>
      </c>
      <c r="B405" s="62" t="s">
        <v>6</v>
      </c>
      <c r="C405" s="66">
        <v>0</v>
      </c>
      <c r="D405" s="66">
        <v>2827.6800000000012</v>
      </c>
      <c r="E405" s="66">
        <v>2816.3692800000008</v>
      </c>
      <c r="F405" s="66">
        <v>2805.1038028800003</v>
      </c>
      <c r="G405" s="66">
        <v>2810.4357689114267</v>
      </c>
      <c r="H405" s="66">
        <v>2815.6229152159412</v>
      </c>
      <c r="I405" s="66">
        <v>2820.6652263598839</v>
      </c>
      <c r="J405" s="66">
        <v>2825.5083641680035</v>
      </c>
      <c r="K405" s="66">
        <v>2830.0436323574459</v>
      </c>
      <c r="L405" s="66">
        <v>2834.4339971088502</v>
      </c>
      <c r="M405" s="66">
        <v>2838.6975588632013</v>
      </c>
      <c r="N405" s="66">
        <v>2842.9792360682741</v>
      </c>
      <c r="O405" s="66">
        <v>2847.1703335023617</v>
      </c>
      <c r="P405" s="66">
        <v>2851.4338953758797</v>
      </c>
      <c r="Q405" s="66">
        <v>2855.8604891119812</v>
      </c>
      <c r="R405" s="66">
        <v>2860.4500964483209</v>
      </c>
    </row>
    <row r="406" spans="1:18" x14ac:dyDescent="0.25">
      <c r="A406" s="61" t="s">
        <v>7</v>
      </c>
      <c r="B406" s="62" t="s">
        <v>8</v>
      </c>
      <c r="C406" s="40">
        <v>0</v>
      </c>
      <c r="D406" s="40">
        <v>0.58824214686914922</v>
      </c>
      <c r="E406" s="40">
        <v>0.58824214686914922</v>
      </c>
      <c r="F406" s="40">
        <v>0.58824214686914922</v>
      </c>
      <c r="G406" s="40">
        <v>0.58824214686914922</v>
      </c>
      <c r="H406" s="40">
        <v>0.58824214686914922</v>
      </c>
      <c r="I406" s="40">
        <v>0.58824214686914922</v>
      </c>
      <c r="J406" s="40">
        <v>0.58824214686914922</v>
      </c>
      <c r="K406" s="40">
        <v>0.58824214686914922</v>
      </c>
      <c r="L406" s="40">
        <v>0.58824214686914922</v>
      </c>
      <c r="M406" s="40">
        <v>0.58824214686914922</v>
      </c>
      <c r="N406" s="40">
        <v>0.58824214686914922</v>
      </c>
      <c r="O406" s="40">
        <v>0.58824214686914922</v>
      </c>
      <c r="P406" s="40">
        <v>0.58824214686914922</v>
      </c>
      <c r="Q406" s="40">
        <v>0.58824214686914922</v>
      </c>
      <c r="R406" s="40">
        <v>0.58824214686914922</v>
      </c>
    </row>
    <row r="407" spans="1:18" x14ac:dyDescent="0.25">
      <c r="A407" s="61" t="s">
        <v>9</v>
      </c>
      <c r="B407" s="62" t="s">
        <v>6</v>
      </c>
      <c r="C407" s="66">
        <v>1940</v>
      </c>
      <c r="D407" s="66">
        <v>1979.32</v>
      </c>
      <c r="E407" s="66">
        <v>1971.40272</v>
      </c>
      <c r="F407" s="66">
        <v>1963.51710912</v>
      </c>
      <c r="G407" s="66">
        <v>1967.249379746564</v>
      </c>
      <c r="H407" s="66">
        <v>1970.8802794323317</v>
      </c>
      <c r="I407" s="66">
        <v>1974.4097973740468</v>
      </c>
      <c r="J407" s="66">
        <v>1977.7998979251583</v>
      </c>
      <c r="K407" s="66">
        <v>1980.9744958403135</v>
      </c>
      <c r="L407" s="66">
        <v>1984.0476642185422</v>
      </c>
      <c r="M407" s="66">
        <v>1987.0320730100684</v>
      </c>
      <c r="N407" s="66">
        <v>1990.0291622583372</v>
      </c>
      <c r="O407" s="66">
        <v>1992.9628474607784</v>
      </c>
      <c r="P407" s="66">
        <v>1995.9472563357185</v>
      </c>
      <c r="Q407" s="66">
        <v>1999.0457842857484</v>
      </c>
      <c r="R407" s="66">
        <v>2002.2584185275878</v>
      </c>
    </row>
    <row r="408" spans="1:18" x14ac:dyDescent="0.25">
      <c r="A408" s="61" t="s">
        <v>10</v>
      </c>
      <c r="B408" s="62" t="s">
        <v>6</v>
      </c>
      <c r="C408" s="66">
        <v>1940</v>
      </c>
      <c r="D408" s="66">
        <v>1979.32</v>
      </c>
      <c r="E408" s="66">
        <v>1971.40272</v>
      </c>
      <c r="F408" s="66">
        <v>1963.51710912</v>
      </c>
      <c r="G408" s="66">
        <v>1967.249379746564</v>
      </c>
      <c r="H408" s="66">
        <v>1970.8802794323317</v>
      </c>
      <c r="I408" s="66">
        <v>1974.4097973740468</v>
      </c>
      <c r="J408" s="66">
        <v>1977.7998979251583</v>
      </c>
      <c r="K408" s="66">
        <v>1980.9744958403135</v>
      </c>
      <c r="L408" s="66">
        <v>1984.0476642185422</v>
      </c>
      <c r="M408" s="66">
        <v>1987.0320730100684</v>
      </c>
      <c r="N408" s="66">
        <v>1990.0291622583372</v>
      </c>
      <c r="O408" s="66">
        <v>1992.9628474607784</v>
      </c>
      <c r="P408" s="66">
        <v>1995.9472563357185</v>
      </c>
      <c r="Q408" s="66">
        <v>1999.0457842857484</v>
      </c>
      <c r="R408" s="66">
        <v>2002.2584185275878</v>
      </c>
    </row>
    <row r="409" spans="1:18" x14ac:dyDescent="0.25">
      <c r="A409" s="61" t="s">
        <v>11</v>
      </c>
      <c r="B409" s="62" t="s">
        <v>6</v>
      </c>
      <c r="C409" s="62">
        <v>0</v>
      </c>
      <c r="D409" s="62">
        <v>0</v>
      </c>
      <c r="E409" s="62">
        <v>0</v>
      </c>
      <c r="F409" s="62">
        <v>0</v>
      </c>
      <c r="G409" s="62">
        <v>0</v>
      </c>
      <c r="H409" s="62">
        <v>0</v>
      </c>
      <c r="I409" s="62">
        <v>0</v>
      </c>
      <c r="J409" s="62">
        <v>0</v>
      </c>
      <c r="K409" s="62">
        <v>0</v>
      </c>
      <c r="L409" s="62">
        <v>0</v>
      </c>
      <c r="M409" s="62">
        <v>0</v>
      </c>
      <c r="N409" s="62">
        <v>0</v>
      </c>
      <c r="O409" s="62">
        <v>0</v>
      </c>
      <c r="P409" s="62">
        <v>0</v>
      </c>
      <c r="Q409" s="62">
        <v>0</v>
      </c>
      <c r="R409" s="62">
        <v>0</v>
      </c>
    </row>
    <row r="410" spans="1:18" x14ac:dyDescent="0.25">
      <c r="A410" s="67" t="s">
        <v>12</v>
      </c>
      <c r="B410" s="68" t="s">
        <v>13</v>
      </c>
      <c r="C410" s="69">
        <v>67.279348014565628</v>
      </c>
      <c r="D410" s="69">
        <v>68.918643187280068</v>
      </c>
      <c r="E410" s="69">
        <v>68.918643187280068</v>
      </c>
      <c r="F410" s="69">
        <v>68.918643187280068</v>
      </c>
      <c r="G410" s="69">
        <v>68.918643187280068</v>
      </c>
      <c r="H410" s="69">
        <v>68.918643187280068</v>
      </c>
      <c r="I410" s="69">
        <v>68.918643187280068</v>
      </c>
      <c r="J410" s="69">
        <v>68.918643187280068</v>
      </c>
      <c r="K410" s="69">
        <v>68.918643187280068</v>
      </c>
      <c r="L410" s="69">
        <v>68.918643187280068</v>
      </c>
      <c r="M410" s="69">
        <v>68.918643187280068</v>
      </c>
      <c r="N410" s="69">
        <v>68.918643187280068</v>
      </c>
      <c r="O410" s="69">
        <v>68.918643187280068</v>
      </c>
      <c r="P410" s="69">
        <v>68.918643187280068</v>
      </c>
      <c r="Q410" s="69">
        <v>68.918643187280068</v>
      </c>
      <c r="R410" s="69">
        <v>68.918643187280068</v>
      </c>
    </row>
    <row r="411" spans="1:18" x14ac:dyDescent="0.25">
      <c r="A411" s="61" t="s">
        <v>14</v>
      </c>
      <c r="B411" s="62" t="s">
        <v>15</v>
      </c>
      <c r="C411" s="66">
        <v>103</v>
      </c>
      <c r="D411" s="66">
        <v>102</v>
      </c>
      <c r="E411" s="66">
        <v>98</v>
      </c>
      <c r="F411" s="66">
        <f>E411+(E411*F$361)</f>
        <v>97.608000000000004</v>
      </c>
      <c r="G411" s="66">
        <f t="shared" ref="G411:R412" si="238">F411+(F411*G$361)</f>
        <v>97.793534146672613</v>
      </c>
      <c r="H411" s="66">
        <f t="shared" si="238"/>
        <v>97.974029063107167</v>
      </c>
      <c r="I411" s="66">
        <f t="shared" si="238"/>
        <v>98.149484212265179</v>
      </c>
      <c r="J411" s="66">
        <f t="shared" si="238"/>
        <v>98.318008811850234</v>
      </c>
      <c r="K411" s="66">
        <f t="shared" si="238"/>
        <v>98.475820603692156</v>
      </c>
      <c r="L411" s="66">
        <f t="shared" si="238"/>
        <v>98.628590252435657</v>
      </c>
      <c r="M411" s="66">
        <f t="shared" si="238"/>
        <v>98.776947591401679</v>
      </c>
      <c r="N411" s="66">
        <f t="shared" si="238"/>
        <v>98.925935285975996</v>
      </c>
      <c r="O411" s="66">
        <f t="shared" si="238"/>
        <v>99.071771114912664</v>
      </c>
      <c r="P411" s="66">
        <f t="shared" si="238"/>
        <v>99.220128458025272</v>
      </c>
      <c r="Q411" s="66">
        <f t="shared" si="238"/>
        <v>99.374158751289201</v>
      </c>
      <c r="R411" s="66">
        <f t="shared" si="238"/>
        <v>99.533861359237449</v>
      </c>
    </row>
    <row r="412" spans="1:18" x14ac:dyDescent="0.25">
      <c r="A412" s="61" t="s">
        <v>23</v>
      </c>
      <c r="B412" s="62" t="s">
        <v>15</v>
      </c>
      <c r="C412" s="66">
        <v>79</v>
      </c>
      <c r="D412" s="66">
        <v>78.683999999999997</v>
      </c>
      <c r="E412" s="66">
        <f>D412+(D412*E$361)</f>
        <v>78.369264000000001</v>
      </c>
      <c r="F412" s="66">
        <f>E412+(E412*F$361)</f>
        <v>78.055786944000005</v>
      </c>
      <c r="G412" s="66">
        <f>F412+(F412*G$361)</f>
        <v>78.204156071771436</v>
      </c>
      <c r="H412" s="66">
        <f t="shared" si="238"/>
        <v>78.348495395819569</v>
      </c>
      <c r="I412" s="66">
        <f t="shared" si="238"/>
        <v>78.488804486682056</v>
      </c>
      <c r="J412" s="66">
        <f t="shared" si="238"/>
        <v>78.623571311532828</v>
      </c>
      <c r="K412" s="66">
        <f t="shared" si="238"/>
        <v>78.749771250075398</v>
      </c>
      <c r="L412" s="66">
        <f t="shared" si="238"/>
        <v>78.87193905551996</v>
      </c>
      <c r="M412" s="66">
        <f t="shared" si="238"/>
        <v>78.990578396986962</v>
      </c>
      <c r="N412" s="66">
        <f t="shared" si="238"/>
        <v>79.109721825240499</v>
      </c>
      <c r="O412" s="66">
        <f t="shared" si="238"/>
        <v>79.226344749511895</v>
      </c>
      <c r="P412" s="66">
        <f t="shared" si="238"/>
        <v>79.344984094294858</v>
      </c>
      <c r="Q412" s="66">
        <f t="shared" si="238"/>
        <v>79.46816001997648</v>
      </c>
      <c r="R412" s="66">
        <f t="shared" si="238"/>
        <v>79.595872018382437</v>
      </c>
    </row>
    <row r="413" spans="1:18" x14ac:dyDescent="0.25">
      <c r="A413" s="67" t="s">
        <v>24</v>
      </c>
      <c r="B413" s="68" t="s">
        <v>8</v>
      </c>
      <c r="C413" s="45">
        <v>0.76699029126213591</v>
      </c>
      <c r="D413" s="45">
        <f>D412/D411</f>
        <v>0.77141176470588235</v>
      </c>
      <c r="E413" s="45">
        <f>E412/E411</f>
        <v>0.79968636734693876</v>
      </c>
      <c r="F413" s="45">
        <f>F412/F411</f>
        <v>0.79968636734693876</v>
      </c>
      <c r="G413" s="45">
        <f>G412/G411</f>
        <v>0.79968636734693876</v>
      </c>
      <c r="H413" s="45">
        <f t="shared" ref="H413:R413" si="239">H412/H411</f>
        <v>0.79968636734693876</v>
      </c>
      <c r="I413" s="45">
        <f t="shared" si="239"/>
        <v>0.79968636734693876</v>
      </c>
      <c r="J413" s="45">
        <f t="shared" si="239"/>
        <v>0.79968636734693876</v>
      </c>
      <c r="K413" s="45">
        <f t="shared" si="239"/>
        <v>0.79968636734693865</v>
      </c>
      <c r="L413" s="45">
        <f t="shared" si="239"/>
        <v>0.79968636734693876</v>
      </c>
      <c r="M413" s="45">
        <f t="shared" si="239"/>
        <v>0.79968636734693876</v>
      </c>
      <c r="N413" s="45">
        <f t="shared" si="239"/>
        <v>0.79968636734693888</v>
      </c>
      <c r="O413" s="45">
        <f t="shared" si="239"/>
        <v>0.79968636734693888</v>
      </c>
      <c r="P413" s="45">
        <f t="shared" si="239"/>
        <v>0.79968636734693888</v>
      </c>
      <c r="Q413" s="45">
        <f t="shared" si="239"/>
        <v>0.79968636734693888</v>
      </c>
      <c r="R413" s="45">
        <f t="shared" si="239"/>
        <v>0.79968636734693876</v>
      </c>
    </row>
    <row r="414" spans="1:18" x14ac:dyDescent="0.25">
      <c r="A414" s="59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48"/>
      <c r="O414" s="48"/>
      <c r="P414" s="48"/>
      <c r="Q414" s="48"/>
      <c r="R414" s="48"/>
    </row>
    <row r="415" spans="1:18" x14ac:dyDescent="0.25">
      <c r="A415" s="61" t="s">
        <v>2</v>
      </c>
      <c r="B415" s="62" t="s">
        <v>3</v>
      </c>
      <c r="C415" s="62">
        <v>2020</v>
      </c>
      <c r="D415" s="62">
        <v>2021</v>
      </c>
      <c r="E415" s="62">
        <v>2022</v>
      </c>
      <c r="F415" s="62">
        <v>2023</v>
      </c>
      <c r="G415" s="62">
        <v>2024</v>
      </c>
      <c r="H415" s="62">
        <v>2025</v>
      </c>
      <c r="I415" s="62">
        <v>2026</v>
      </c>
      <c r="J415" s="62">
        <v>2027</v>
      </c>
      <c r="K415" s="62">
        <v>2028</v>
      </c>
      <c r="L415" s="62">
        <v>2029</v>
      </c>
      <c r="M415" s="62">
        <v>2030</v>
      </c>
      <c r="N415" s="62">
        <v>2031</v>
      </c>
      <c r="O415" s="62">
        <v>2032</v>
      </c>
      <c r="P415" s="62">
        <v>2033</v>
      </c>
      <c r="Q415" s="62">
        <v>2034</v>
      </c>
      <c r="R415" s="62">
        <v>2035</v>
      </c>
    </row>
    <row r="416" spans="1:18" x14ac:dyDescent="0.25">
      <c r="A416" s="118" t="s">
        <v>63</v>
      </c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</row>
    <row r="417" spans="1:18" x14ac:dyDescent="0.25">
      <c r="A417" s="63" t="s">
        <v>5</v>
      </c>
      <c r="B417" s="64" t="s">
        <v>6</v>
      </c>
      <c r="C417" s="65">
        <v>7596</v>
      </c>
      <c r="D417" s="65">
        <v>9195.0462499999994</v>
      </c>
      <c r="E417" s="65">
        <v>9170.6910650000009</v>
      </c>
      <c r="F417" s="65">
        <v>9146.43330074</v>
      </c>
      <c r="G417" s="65">
        <v>9157.9145343934815</v>
      </c>
      <c r="H417" s="65">
        <f t="shared" ref="H417:R417" si="240">H418+H420</f>
        <v>9610.5693960893586</v>
      </c>
      <c r="I417" s="65">
        <f t="shared" si="240"/>
        <v>9622.2175475507738</v>
      </c>
      <c r="J417" s="65">
        <f t="shared" si="240"/>
        <v>9633.4055923038686</v>
      </c>
      <c r="K417" s="65">
        <f t="shared" si="240"/>
        <v>9643.8824330383432</v>
      </c>
      <c r="L417" s="65">
        <f t="shared" si="240"/>
        <v>9654.0245349704401</v>
      </c>
      <c r="M417" s="65">
        <f t="shared" si="240"/>
        <v>9663.8737116003758</v>
      </c>
      <c r="N417" s="65">
        <f t="shared" si="240"/>
        <v>9673.7647364042459</v>
      </c>
      <c r="O417" s="65">
        <f t="shared" si="240"/>
        <v>9683.4465145230843</v>
      </c>
      <c r="P417" s="65">
        <f t="shared" si="240"/>
        <v>9693.2956914283022</v>
      </c>
      <c r="Q417" s="65">
        <f t="shared" si="240"/>
        <v>9703.5214852804311</v>
      </c>
      <c r="R417" s="65">
        <f t="shared" si="240"/>
        <v>9714.1238538919606</v>
      </c>
    </row>
    <row r="418" spans="1:18" x14ac:dyDescent="0.25">
      <c r="A418" s="61" t="s">
        <v>7</v>
      </c>
      <c r="B418" s="62" t="s">
        <v>6</v>
      </c>
      <c r="C418" s="66">
        <v>0</v>
      </c>
      <c r="D418" s="66">
        <v>1839.0092499999992</v>
      </c>
      <c r="E418" s="66">
        <v>1834.1382130000002</v>
      </c>
      <c r="F418" s="66">
        <v>1829.286660148</v>
      </c>
      <c r="G418" s="66">
        <v>1831.5829068786961</v>
      </c>
      <c r="H418" s="66">
        <f t="shared" ref="H418:R418" si="241">H420/(1-H419)-H420</f>
        <v>1922.1138792178717</v>
      </c>
      <c r="I418" s="66">
        <f t="shared" si="241"/>
        <v>1924.4435095101544</v>
      </c>
      <c r="J418" s="66">
        <f t="shared" si="241"/>
        <v>1926.6811184607732</v>
      </c>
      <c r="K418" s="66">
        <f t="shared" si="241"/>
        <v>1928.7764866076677</v>
      </c>
      <c r="L418" s="66">
        <f t="shared" si="241"/>
        <v>1930.804906994088</v>
      </c>
      <c r="M418" s="66">
        <f t="shared" si="241"/>
        <v>1932.7747423200753</v>
      </c>
      <c r="N418" s="66">
        <f t="shared" si="241"/>
        <v>1934.7529472808483</v>
      </c>
      <c r="O418" s="66">
        <f t="shared" si="241"/>
        <v>1936.6893029046169</v>
      </c>
      <c r="P418" s="66">
        <f t="shared" si="241"/>
        <v>1938.6591382856595</v>
      </c>
      <c r="Q418" s="66">
        <f t="shared" si="241"/>
        <v>1940.704297056086</v>
      </c>
      <c r="R418" s="66">
        <f t="shared" si="241"/>
        <v>1942.8247707783912</v>
      </c>
    </row>
    <row r="419" spans="1:18" x14ac:dyDescent="0.25">
      <c r="A419" s="61" t="s">
        <v>7</v>
      </c>
      <c r="B419" s="62" t="s">
        <v>8</v>
      </c>
      <c r="C419" s="40">
        <v>0</v>
      </c>
      <c r="D419" s="40">
        <v>0.2</v>
      </c>
      <c r="E419" s="40">
        <v>0.2</v>
      </c>
      <c r="F419" s="40">
        <v>0.2</v>
      </c>
      <c r="G419" s="40">
        <v>0.2</v>
      </c>
      <c r="H419" s="40">
        <f t="shared" ref="H419:R419" si="242">G419</f>
        <v>0.2</v>
      </c>
      <c r="I419" s="40">
        <f t="shared" si="242"/>
        <v>0.2</v>
      </c>
      <c r="J419" s="40">
        <f t="shared" si="242"/>
        <v>0.2</v>
      </c>
      <c r="K419" s="40">
        <f t="shared" si="242"/>
        <v>0.2</v>
      </c>
      <c r="L419" s="40">
        <f t="shared" si="242"/>
        <v>0.2</v>
      </c>
      <c r="M419" s="40">
        <f t="shared" si="242"/>
        <v>0.2</v>
      </c>
      <c r="N419" s="40">
        <f t="shared" si="242"/>
        <v>0.2</v>
      </c>
      <c r="O419" s="40">
        <f t="shared" si="242"/>
        <v>0.2</v>
      </c>
      <c r="P419" s="40">
        <f t="shared" si="242"/>
        <v>0.2</v>
      </c>
      <c r="Q419" s="40">
        <f t="shared" si="242"/>
        <v>0.2</v>
      </c>
      <c r="R419" s="40">
        <f t="shared" si="242"/>
        <v>0.2</v>
      </c>
    </row>
    <row r="420" spans="1:18" x14ac:dyDescent="0.25">
      <c r="A420" s="61" t="s">
        <v>9</v>
      </c>
      <c r="B420" s="62" t="s">
        <v>6</v>
      </c>
      <c r="C420" s="66">
        <v>7596</v>
      </c>
      <c r="D420" s="66">
        <v>7356.0370000000003</v>
      </c>
      <c r="E420" s="66">
        <v>7336.5528520000007</v>
      </c>
      <c r="F420" s="66">
        <v>7317.146640592</v>
      </c>
      <c r="G420" s="66">
        <v>7326.3316275147854</v>
      </c>
      <c r="H420" s="66">
        <f t="shared" ref="H420:R420" si="243">H421+H422</f>
        <v>7688.4555168714869</v>
      </c>
      <c r="I420" s="66">
        <f t="shared" si="243"/>
        <v>7697.7740380406194</v>
      </c>
      <c r="J420" s="66">
        <f t="shared" si="243"/>
        <v>7706.7244738430954</v>
      </c>
      <c r="K420" s="66">
        <f t="shared" si="243"/>
        <v>7715.1059464306754</v>
      </c>
      <c r="L420" s="66">
        <f t="shared" si="243"/>
        <v>7723.2196279763521</v>
      </c>
      <c r="M420" s="66">
        <f t="shared" si="243"/>
        <v>7731.0989692803005</v>
      </c>
      <c r="N420" s="66">
        <f t="shared" si="243"/>
        <v>7739.0117891233976</v>
      </c>
      <c r="O420" s="66">
        <f t="shared" si="243"/>
        <v>7746.7572116184674</v>
      </c>
      <c r="P420" s="66">
        <f t="shared" si="243"/>
        <v>7754.6365531426427</v>
      </c>
      <c r="Q420" s="66">
        <f t="shared" si="243"/>
        <v>7762.817188224345</v>
      </c>
      <c r="R420" s="66">
        <f t="shared" si="243"/>
        <v>7771.2990831135694</v>
      </c>
    </row>
    <row r="421" spans="1:18" x14ac:dyDescent="0.25">
      <c r="A421" s="61" t="s">
        <v>10</v>
      </c>
      <c r="B421" s="62" t="s">
        <v>6</v>
      </c>
      <c r="C421" s="66">
        <v>5017</v>
      </c>
      <c r="D421" s="66">
        <v>4871.0370000000003</v>
      </c>
      <c r="E421" s="66">
        <v>4851.5528520000007</v>
      </c>
      <c r="F421" s="66">
        <v>4832.146640592</v>
      </c>
      <c r="G421" s="66">
        <v>4841.3316275147854</v>
      </c>
      <c r="H421" s="66">
        <f>(H423*H425*365)/1000</f>
        <v>5203.4555168714869</v>
      </c>
      <c r="I421" s="66">
        <f t="shared" ref="I421:R421" si="244">(I423*I425*365)/1000</f>
        <v>5212.7740380406194</v>
      </c>
      <c r="J421" s="66">
        <f t="shared" si="244"/>
        <v>5221.7244738430954</v>
      </c>
      <c r="K421" s="66">
        <f t="shared" si="244"/>
        <v>5230.1059464306754</v>
      </c>
      <c r="L421" s="66">
        <f t="shared" si="244"/>
        <v>5238.2196279763521</v>
      </c>
      <c r="M421" s="66">
        <f t="shared" si="244"/>
        <v>5246.0989692803005</v>
      </c>
      <c r="N421" s="66">
        <f t="shared" si="244"/>
        <v>5254.0117891233976</v>
      </c>
      <c r="O421" s="66">
        <f t="shared" si="244"/>
        <v>5261.7572116184674</v>
      </c>
      <c r="P421" s="66">
        <f t="shared" si="244"/>
        <v>5269.6365531426427</v>
      </c>
      <c r="Q421" s="66">
        <f t="shared" si="244"/>
        <v>5277.817188224345</v>
      </c>
      <c r="R421" s="66">
        <f t="shared" si="244"/>
        <v>5286.2990831135694</v>
      </c>
    </row>
    <row r="422" spans="1:18" x14ac:dyDescent="0.25">
      <c r="A422" s="61" t="s">
        <v>11</v>
      </c>
      <c r="B422" s="62" t="s">
        <v>6</v>
      </c>
      <c r="C422" s="62">
        <v>2579</v>
      </c>
      <c r="D422" s="62">
        <v>2485</v>
      </c>
      <c r="E422" s="62">
        <v>2485</v>
      </c>
      <c r="F422" s="62">
        <v>2485</v>
      </c>
      <c r="G422" s="62">
        <v>2485</v>
      </c>
      <c r="H422" s="62">
        <f>G422</f>
        <v>2485</v>
      </c>
      <c r="I422" s="62">
        <f>H422</f>
        <v>2485</v>
      </c>
      <c r="J422" s="62">
        <f t="shared" ref="J422:R422" si="245">I422</f>
        <v>2485</v>
      </c>
      <c r="K422" s="62">
        <f t="shared" si="245"/>
        <v>2485</v>
      </c>
      <c r="L422" s="62">
        <f t="shared" si="245"/>
        <v>2485</v>
      </c>
      <c r="M422" s="62">
        <f t="shared" si="245"/>
        <v>2485</v>
      </c>
      <c r="N422" s="62">
        <f t="shared" si="245"/>
        <v>2485</v>
      </c>
      <c r="O422" s="62">
        <f t="shared" si="245"/>
        <v>2485</v>
      </c>
      <c r="P422" s="62">
        <f t="shared" si="245"/>
        <v>2485</v>
      </c>
      <c r="Q422" s="62">
        <f t="shared" si="245"/>
        <v>2485</v>
      </c>
      <c r="R422" s="62">
        <f t="shared" si="245"/>
        <v>2485</v>
      </c>
    </row>
    <row r="423" spans="1:18" x14ac:dyDescent="0.25">
      <c r="A423" s="67" t="s">
        <v>12</v>
      </c>
      <c r="B423" s="68" t="s">
        <v>13</v>
      </c>
      <c r="C423" s="70">
        <v>99.264862276681271</v>
      </c>
      <c r="D423" s="70">
        <v>96.763937742122309</v>
      </c>
      <c r="E423" s="70">
        <v>96.763937742122309</v>
      </c>
      <c r="F423" s="70">
        <v>96.763937742122309</v>
      </c>
      <c r="G423" s="70">
        <v>96.763937742122309</v>
      </c>
      <c r="H423" s="70">
        <v>96.763937742122309</v>
      </c>
      <c r="I423" s="70">
        <v>96.763937742122309</v>
      </c>
      <c r="J423" s="70">
        <v>96.763937742122309</v>
      </c>
      <c r="K423" s="70">
        <v>96.763937742122309</v>
      </c>
      <c r="L423" s="70">
        <v>96.763937742122309</v>
      </c>
      <c r="M423" s="70">
        <v>96.763937742122309</v>
      </c>
      <c r="N423" s="70">
        <v>96.763937742122309</v>
      </c>
      <c r="O423" s="70">
        <v>96.763937742122309</v>
      </c>
      <c r="P423" s="70">
        <v>96.763937742122309</v>
      </c>
      <c r="Q423" s="70">
        <v>96.763937742122309</v>
      </c>
      <c r="R423" s="70">
        <v>96.763937742122309</v>
      </c>
    </row>
    <row r="424" spans="1:18" x14ac:dyDescent="0.25">
      <c r="A424" s="61" t="s">
        <v>14</v>
      </c>
      <c r="B424" s="62" t="s">
        <v>15</v>
      </c>
      <c r="C424" s="66">
        <v>227</v>
      </c>
      <c r="D424" s="66">
        <v>233</v>
      </c>
      <c r="E424" s="66">
        <v>237</v>
      </c>
      <c r="F424" s="66">
        <f>E424+(E424*F$361)</f>
        <v>236.05199999999999</v>
      </c>
      <c r="G424" s="66">
        <f t="shared" ref="G424:R425" si="246">F424+(F424*G$361)</f>
        <v>236.5006897220552</v>
      </c>
      <c r="H424" s="66">
        <f t="shared" si="246"/>
        <v>236.93719273424895</v>
      </c>
      <c r="I424" s="66">
        <f>H424+(H424*I$361)</f>
        <v>237.36150773782495</v>
      </c>
      <c r="J424" s="66">
        <f t="shared" si="246"/>
        <v>237.76906212661737</v>
      </c>
      <c r="K424" s="66">
        <f t="shared" si="246"/>
        <v>238.15070901096976</v>
      </c>
      <c r="L424" s="66">
        <f t="shared" si="246"/>
        <v>238.52016214109435</v>
      </c>
      <c r="M424" s="66">
        <f t="shared" si="246"/>
        <v>238.87894468532849</v>
      </c>
      <c r="N424" s="66">
        <f t="shared" si="246"/>
        <v>239.23925166098272</v>
      </c>
      <c r="O424" s="66">
        <f t="shared" si="246"/>
        <v>239.59193626769692</v>
      </c>
      <c r="P424" s="66">
        <f t="shared" si="246"/>
        <v>239.95071882195904</v>
      </c>
      <c r="Q424" s="66">
        <f t="shared" si="246"/>
        <v>240.32322065362794</v>
      </c>
      <c r="R424" s="66">
        <f t="shared" si="246"/>
        <v>240.70944022591095</v>
      </c>
    </row>
    <row r="425" spans="1:18" x14ac:dyDescent="0.25">
      <c r="A425" s="61" t="s">
        <v>23</v>
      </c>
      <c r="B425" s="62" t="s">
        <v>15</v>
      </c>
      <c r="C425" s="66">
        <v>138.47</v>
      </c>
      <c r="D425" s="66">
        <v>137.91612000000001</v>
      </c>
      <c r="E425" s="66">
        <f>D425+(D425*E$361)</f>
        <v>137.36445552000001</v>
      </c>
      <c r="F425" s="66">
        <f>E425+(E425*F$361)</f>
        <v>136.81499769792001</v>
      </c>
      <c r="G425" s="66">
        <f>F425+(F425*G$361)</f>
        <v>137.07505685136951</v>
      </c>
      <c r="H425" s="66">
        <f>G425+(G425*H$361)+'[16]Uued liitujad'!I57</f>
        <v>147.32805262606502</v>
      </c>
      <c r="I425" s="66">
        <f>H425+(H425*I$361)</f>
        <v>147.59189260177956</v>
      </c>
      <c r="J425" s="66">
        <f t="shared" si="246"/>
        <v>147.8453107914149</v>
      </c>
      <c r="K425" s="66">
        <f t="shared" si="246"/>
        <v>148.08261963944159</v>
      </c>
      <c r="L425" s="66">
        <f t="shared" si="246"/>
        <v>148.31234638503915</v>
      </c>
      <c r="M425" s="66">
        <f t="shared" si="246"/>
        <v>148.53543813753379</v>
      </c>
      <c r="N425" s="66">
        <f t="shared" si="246"/>
        <v>148.75947778474216</v>
      </c>
      <c r="O425" s="66">
        <f t="shared" si="246"/>
        <v>148.97877782665947</v>
      </c>
      <c r="P425" s="66">
        <f t="shared" si="246"/>
        <v>149.20186958538952</v>
      </c>
      <c r="Q425" s="66">
        <f t="shared" si="246"/>
        <v>149.43349202012044</v>
      </c>
      <c r="R425" s="66">
        <f t="shared" si="246"/>
        <v>149.67364417527131</v>
      </c>
    </row>
    <row r="426" spans="1:18" x14ac:dyDescent="0.25">
      <c r="A426" s="67" t="s">
        <v>24</v>
      </c>
      <c r="B426" s="68" t="s">
        <v>8</v>
      </c>
      <c r="C426" s="45">
        <v>0.61</v>
      </c>
      <c r="D426" s="45">
        <f>D425/D424</f>
        <v>0.59191467811158804</v>
      </c>
      <c r="E426" s="45">
        <f>E425/E424</f>
        <v>0.57959685873417721</v>
      </c>
      <c r="F426" s="45">
        <f>F425/F424</f>
        <v>0.57959685873417721</v>
      </c>
      <c r="G426" s="45">
        <f>G425/G424</f>
        <v>0.57959685873417721</v>
      </c>
      <c r="H426" s="45">
        <f t="shared" ref="H426:R426" si="247">H425/H424</f>
        <v>0.62180213636324111</v>
      </c>
      <c r="I426" s="45">
        <f t="shared" si="247"/>
        <v>0.62180213636324122</v>
      </c>
      <c r="J426" s="45">
        <f t="shared" si="247"/>
        <v>0.62180213636324122</v>
      </c>
      <c r="K426" s="45">
        <f t="shared" si="247"/>
        <v>0.62180213636324122</v>
      </c>
      <c r="L426" s="45">
        <f t="shared" si="247"/>
        <v>0.62180213636324122</v>
      </c>
      <c r="M426" s="45">
        <f t="shared" si="247"/>
        <v>0.62180213636324122</v>
      </c>
      <c r="N426" s="45">
        <f t="shared" si="247"/>
        <v>0.62180213636324122</v>
      </c>
      <c r="O426" s="45">
        <f t="shared" si="247"/>
        <v>0.62180213636324111</v>
      </c>
      <c r="P426" s="45">
        <f t="shared" si="247"/>
        <v>0.62180213636324122</v>
      </c>
      <c r="Q426" s="45">
        <f t="shared" si="247"/>
        <v>0.62180213636324111</v>
      </c>
      <c r="R426" s="45">
        <f t="shared" si="247"/>
        <v>0.62180213636324111</v>
      </c>
    </row>
    <row r="427" spans="1:18" x14ac:dyDescent="0.25">
      <c r="A427" s="59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48"/>
      <c r="O427" s="48"/>
      <c r="P427" s="48"/>
      <c r="Q427" s="48"/>
      <c r="R427" s="48"/>
    </row>
    <row r="428" spans="1:18" x14ac:dyDescent="0.25">
      <c r="A428" s="61" t="s">
        <v>2</v>
      </c>
      <c r="B428" s="62" t="s">
        <v>3</v>
      </c>
      <c r="C428" s="62">
        <v>2020</v>
      </c>
      <c r="D428" s="62">
        <v>2021</v>
      </c>
      <c r="E428" s="62">
        <v>2022</v>
      </c>
      <c r="F428" s="62">
        <v>2023</v>
      </c>
      <c r="G428" s="62">
        <v>2024</v>
      </c>
      <c r="H428" s="62">
        <v>2025</v>
      </c>
      <c r="I428" s="62">
        <v>2026</v>
      </c>
      <c r="J428" s="62">
        <v>2027</v>
      </c>
      <c r="K428" s="62">
        <v>2028</v>
      </c>
      <c r="L428" s="62">
        <v>2029</v>
      </c>
      <c r="M428" s="62">
        <v>2030</v>
      </c>
      <c r="N428" s="62">
        <v>2031</v>
      </c>
      <c r="O428" s="62">
        <v>2032</v>
      </c>
      <c r="P428" s="62">
        <v>2033</v>
      </c>
      <c r="Q428" s="62">
        <v>2034</v>
      </c>
      <c r="R428" s="62">
        <v>2035</v>
      </c>
    </row>
    <row r="429" spans="1:18" x14ac:dyDescent="0.25">
      <c r="A429" s="119" t="s">
        <v>64</v>
      </c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1"/>
    </row>
    <row r="430" spans="1:18" x14ac:dyDescent="0.25">
      <c r="A430" s="63" t="s">
        <v>5</v>
      </c>
      <c r="B430" s="64" t="s">
        <v>6</v>
      </c>
      <c r="C430" s="65">
        <v>0</v>
      </c>
      <c r="D430" s="65">
        <v>522.73626541666999</v>
      </c>
      <c r="E430" s="65">
        <v>2122.0269862908649</v>
      </c>
      <c r="F430" s="65">
        <v>4416.0330040501058</v>
      </c>
      <c r="G430" s="65">
        <v>4424.3575316859769</v>
      </c>
      <c r="H430" s="65">
        <v>4432.4559596408317</v>
      </c>
      <c r="I430" s="65">
        <v>4440.3282638188812</v>
      </c>
      <c r="J430" s="65">
        <v>4447.8896087881467</v>
      </c>
      <c r="K430" s="65">
        <v>4454.9702925653082</v>
      </c>
      <c r="L430" s="65">
        <v>4461.8247459675249</v>
      </c>
      <c r="M430" s="65">
        <v>4468.4812282935854</v>
      </c>
      <c r="N430" s="65">
        <v>4475.1659933523715</v>
      </c>
      <c r="O430" s="65">
        <v>4481.709340817275</v>
      </c>
      <c r="P430" s="65">
        <v>4488.3658233293836</v>
      </c>
      <c r="Q430" s="65">
        <v>4495.2768392045346</v>
      </c>
      <c r="R430" s="65">
        <v>4502.4423599306547</v>
      </c>
    </row>
    <row r="431" spans="1:18" x14ac:dyDescent="0.25">
      <c r="A431" s="61" t="s">
        <v>7</v>
      </c>
      <c r="B431" s="62" t="s">
        <v>6</v>
      </c>
      <c r="C431" s="66">
        <v>0</v>
      </c>
      <c r="D431" s="66">
        <v>65.286265416670005</v>
      </c>
      <c r="E431" s="66">
        <v>265.0269862908649</v>
      </c>
      <c r="F431" s="66">
        <v>551.53300405010577</v>
      </c>
      <c r="G431" s="66">
        <v>552.57268190806099</v>
      </c>
      <c r="H431" s="66">
        <v>553.58412142717862</v>
      </c>
      <c r="I431" s="66">
        <v>554.5673195980562</v>
      </c>
      <c r="J431" s="66">
        <v>555.51168104230555</v>
      </c>
      <c r="K431" s="66">
        <v>556.39601111655247</v>
      </c>
      <c r="L431" s="66">
        <v>557.25208652916308</v>
      </c>
      <c r="M431" s="66">
        <v>558.08343667766303</v>
      </c>
      <c r="N431" s="66">
        <v>558.91831915043031</v>
      </c>
      <c r="O431" s="66">
        <v>559.73553951100075</v>
      </c>
      <c r="P431" s="66">
        <v>560.56688968273693</v>
      </c>
      <c r="Q431" s="66">
        <v>561.43002937013671</v>
      </c>
      <c r="R431" s="66">
        <v>562.32495501223093</v>
      </c>
    </row>
    <row r="432" spans="1:18" x14ac:dyDescent="0.25">
      <c r="A432" s="61" t="s">
        <v>7</v>
      </c>
      <c r="B432" s="62" t="s">
        <v>8</v>
      </c>
      <c r="C432" s="40">
        <v>0</v>
      </c>
      <c r="D432" s="40">
        <v>0.12489331568497677</v>
      </c>
      <c r="E432" s="40">
        <v>0.12489331568497677</v>
      </c>
      <c r="F432" s="40">
        <v>0.12489331568497677</v>
      </c>
      <c r="G432" s="40">
        <v>0.12489331568497677</v>
      </c>
      <c r="H432" s="40">
        <v>0.12489331568497677</v>
      </c>
      <c r="I432" s="40">
        <v>0.12489331568497677</v>
      </c>
      <c r="J432" s="40">
        <v>0.12489331568497677</v>
      </c>
      <c r="K432" s="40">
        <v>0.12489331568497677</v>
      </c>
      <c r="L432" s="40">
        <v>0.12489331568497677</v>
      </c>
      <c r="M432" s="40">
        <v>0.12489331568497677</v>
      </c>
      <c r="N432" s="40">
        <v>0.12489331568497677</v>
      </c>
      <c r="O432" s="40">
        <v>0.12489331568497677</v>
      </c>
      <c r="P432" s="40">
        <v>0.12489331568497677</v>
      </c>
      <c r="Q432" s="40">
        <v>0.12489331568497677</v>
      </c>
      <c r="R432" s="40">
        <v>0.12489331568497677</v>
      </c>
    </row>
    <row r="433" spans="1:18" x14ac:dyDescent="0.25">
      <c r="A433" s="61" t="s">
        <v>9</v>
      </c>
      <c r="B433" s="62" t="s">
        <v>6</v>
      </c>
      <c r="C433" s="66">
        <v>0</v>
      </c>
      <c r="D433" s="66">
        <v>457.45</v>
      </c>
      <c r="E433" s="66">
        <v>1857</v>
      </c>
      <c r="F433" s="66">
        <v>3864.5</v>
      </c>
      <c r="G433" s="66">
        <v>3871.784849777916</v>
      </c>
      <c r="H433" s="66">
        <v>3878.8718382136531</v>
      </c>
      <c r="I433" s="66">
        <v>3885.760944220825</v>
      </c>
      <c r="J433" s="66">
        <v>3892.3779277458411</v>
      </c>
      <c r="K433" s="66">
        <v>3898.5742814487558</v>
      </c>
      <c r="L433" s="66">
        <v>3904.5726594383618</v>
      </c>
      <c r="M433" s="66">
        <v>3910.3977916159224</v>
      </c>
      <c r="N433" s="66">
        <v>3916.2476742019412</v>
      </c>
      <c r="O433" s="66">
        <v>3921.9738013062743</v>
      </c>
      <c r="P433" s="66">
        <v>3927.7989336466467</v>
      </c>
      <c r="Q433" s="66">
        <v>3933.8468098343978</v>
      </c>
      <c r="R433" s="66">
        <v>3940.1174049184237</v>
      </c>
    </row>
    <row r="434" spans="1:18" x14ac:dyDescent="0.25">
      <c r="A434" s="61" t="s">
        <v>10</v>
      </c>
      <c r="B434" s="62" t="s">
        <v>6</v>
      </c>
      <c r="C434" s="66">
        <v>0</v>
      </c>
      <c r="D434" s="66">
        <v>425.45</v>
      </c>
      <c r="E434" s="66">
        <v>1825</v>
      </c>
      <c r="F434" s="66">
        <v>3832.5</v>
      </c>
      <c r="G434" s="66">
        <v>3839.784849777916</v>
      </c>
      <c r="H434" s="66">
        <v>3846.8718382136531</v>
      </c>
      <c r="I434" s="66">
        <v>3853.760944220825</v>
      </c>
      <c r="J434" s="66">
        <v>3860.3779277458411</v>
      </c>
      <c r="K434" s="66">
        <v>3866.5742814487558</v>
      </c>
      <c r="L434" s="66">
        <v>3872.5726594383618</v>
      </c>
      <c r="M434" s="66">
        <v>3878.3977916159224</v>
      </c>
      <c r="N434" s="66">
        <v>3884.2476742019412</v>
      </c>
      <c r="O434" s="66">
        <v>3889.9738013062743</v>
      </c>
      <c r="P434" s="66">
        <v>3895.7989336466467</v>
      </c>
      <c r="Q434" s="66">
        <v>3901.8468098343978</v>
      </c>
      <c r="R434" s="66">
        <v>3908.1174049184237</v>
      </c>
    </row>
    <row r="435" spans="1:18" x14ac:dyDescent="0.25">
      <c r="A435" s="61" t="s">
        <v>11</v>
      </c>
      <c r="B435" s="62" t="s">
        <v>6</v>
      </c>
      <c r="C435" s="62">
        <v>0</v>
      </c>
      <c r="D435" s="62">
        <v>32</v>
      </c>
      <c r="E435" s="62">
        <v>32</v>
      </c>
      <c r="F435" s="62">
        <v>32</v>
      </c>
      <c r="G435" s="62">
        <v>32</v>
      </c>
      <c r="H435" s="62">
        <v>32</v>
      </c>
      <c r="I435" s="62">
        <v>32</v>
      </c>
      <c r="J435" s="62">
        <v>32</v>
      </c>
      <c r="K435" s="62">
        <v>32</v>
      </c>
      <c r="L435" s="62">
        <v>32</v>
      </c>
      <c r="M435" s="62">
        <v>32</v>
      </c>
      <c r="N435" s="62">
        <v>32</v>
      </c>
      <c r="O435" s="62">
        <v>32</v>
      </c>
      <c r="P435" s="62">
        <v>32</v>
      </c>
      <c r="Q435" s="62">
        <v>32</v>
      </c>
      <c r="R435" s="62">
        <v>32</v>
      </c>
    </row>
    <row r="436" spans="1:18" x14ac:dyDescent="0.25">
      <c r="A436" s="67" t="s">
        <v>12</v>
      </c>
      <c r="B436" s="68" t="s">
        <v>13</v>
      </c>
      <c r="C436" s="69">
        <v>0</v>
      </c>
      <c r="D436" s="69">
        <v>19.426940639269404</v>
      </c>
      <c r="E436" s="69">
        <v>50</v>
      </c>
      <c r="F436" s="69">
        <v>70</v>
      </c>
      <c r="G436" s="69">
        <v>70</v>
      </c>
      <c r="H436" s="69">
        <v>70</v>
      </c>
      <c r="I436" s="69">
        <v>70</v>
      </c>
      <c r="J436" s="69">
        <v>70</v>
      </c>
      <c r="K436" s="69">
        <v>70</v>
      </c>
      <c r="L436" s="69">
        <v>70</v>
      </c>
      <c r="M436" s="69">
        <v>70</v>
      </c>
      <c r="N436" s="69">
        <v>70</v>
      </c>
      <c r="O436" s="69">
        <v>70</v>
      </c>
      <c r="P436" s="69">
        <v>70</v>
      </c>
      <c r="Q436" s="69">
        <v>70</v>
      </c>
      <c r="R436" s="69">
        <v>70</v>
      </c>
    </row>
    <row r="437" spans="1:18" x14ac:dyDescent="0.25">
      <c r="A437" s="61" t="s">
        <v>14</v>
      </c>
      <c r="B437" s="62" t="s">
        <v>15</v>
      </c>
      <c r="C437" s="66">
        <v>212</v>
      </c>
      <c r="D437" s="66">
        <v>214</v>
      </c>
      <c r="E437" s="66">
        <v>201</v>
      </c>
      <c r="F437" s="66">
        <f>E437+(E437*F$361)</f>
        <v>200.196</v>
      </c>
      <c r="G437" s="66">
        <f t="shared" ref="G437:R438" si="248">F437+(F437*G$361)</f>
        <v>200.57653432123669</v>
      </c>
      <c r="H437" s="66">
        <f t="shared" si="248"/>
        <v>200.94673307841367</v>
      </c>
      <c r="I437" s="66">
        <f t="shared" si="248"/>
        <v>201.30659517005409</v>
      </c>
      <c r="J437" s="66">
        <f t="shared" si="248"/>
        <v>201.65224256308059</v>
      </c>
      <c r="K437" s="66">
        <f t="shared" si="248"/>
        <v>201.97591776879719</v>
      </c>
      <c r="L437" s="66">
        <f t="shared" si="248"/>
        <v>202.28925143611804</v>
      </c>
      <c r="M437" s="66">
        <f t="shared" si="248"/>
        <v>202.59353536603814</v>
      </c>
      <c r="N437" s="66">
        <f t="shared" si="248"/>
        <v>202.89911216817526</v>
      </c>
      <c r="O437" s="66">
        <f t="shared" si="248"/>
        <v>203.19822442956578</v>
      </c>
      <c r="P437" s="66">
        <f t="shared" si="248"/>
        <v>203.50250836799063</v>
      </c>
      <c r="Q437" s="66">
        <f t="shared" si="248"/>
        <v>203.81842764295033</v>
      </c>
      <c r="R437" s="66">
        <f t="shared" si="248"/>
        <v>204.14598095108906</v>
      </c>
    </row>
    <row r="438" spans="1:18" x14ac:dyDescent="0.25">
      <c r="A438" s="61" t="s">
        <v>23</v>
      </c>
      <c r="B438" s="62" t="s">
        <v>15</v>
      </c>
      <c r="C438" s="66">
        <v>35.663551401869249</v>
      </c>
      <c r="D438" s="66">
        <v>60</v>
      </c>
      <c r="E438" s="66">
        <v>100</v>
      </c>
      <c r="F438" s="66">
        <v>150</v>
      </c>
      <c r="G438" s="66">
        <f>F438+(F438*G$361)</f>
        <v>150.28512132203193</v>
      </c>
      <c r="H438" s="66">
        <f t="shared" si="248"/>
        <v>150.56249856022123</v>
      </c>
      <c r="I438" s="66">
        <f t="shared" si="248"/>
        <v>150.83213088926908</v>
      </c>
      <c r="J438" s="66">
        <f t="shared" si="248"/>
        <v>151.09111263193114</v>
      </c>
      <c r="K438" s="66">
        <f t="shared" si="248"/>
        <v>151.33363136785738</v>
      </c>
      <c r="L438" s="66">
        <f t="shared" si="248"/>
        <v>151.56840154357582</v>
      </c>
      <c r="M438" s="66">
        <f t="shared" si="248"/>
        <v>151.79639106128855</v>
      </c>
      <c r="N438" s="66">
        <f t="shared" si="248"/>
        <v>152.02534928383329</v>
      </c>
      <c r="O438" s="66">
        <f t="shared" si="248"/>
        <v>152.24946384760369</v>
      </c>
      <c r="P438" s="66">
        <f t="shared" si="248"/>
        <v>152.47745337168871</v>
      </c>
      <c r="Q438" s="66">
        <f t="shared" si="248"/>
        <v>152.71416085457525</v>
      </c>
      <c r="R438" s="66">
        <f t="shared" si="248"/>
        <v>152.95958531970348</v>
      </c>
    </row>
    <row r="439" spans="1:18" x14ac:dyDescent="0.25">
      <c r="A439" s="67" t="s">
        <v>24</v>
      </c>
      <c r="B439" s="68" t="s">
        <v>8</v>
      </c>
      <c r="C439" s="45">
        <v>0.168224299065421</v>
      </c>
      <c r="D439" s="45">
        <f>D438/D437</f>
        <v>0.28037383177570091</v>
      </c>
      <c r="E439" s="45">
        <f>E438/E437</f>
        <v>0.49751243781094528</v>
      </c>
      <c r="F439" s="45">
        <f>F438/F437</f>
        <v>0.74926571959479715</v>
      </c>
      <c r="G439" s="45">
        <f>G438/G437</f>
        <v>0.74926571959479704</v>
      </c>
      <c r="H439" s="45">
        <f t="shared" ref="H439:R439" si="249">H438/H437</f>
        <v>0.74926571959479704</v>
      </c>
      <c r="I439" s="45">
        <f t="shared" si="249"/>
        <v>0.74926571959479704</v>
      </c>
      <c r="J439" s="45">
        <f t="shared" si="249"/>
        <v>0.74926571959479704</v>
      </c>
      <c r="K439" s="45">
        <f t="shared" si="249"/>
        <v>0.74926571959479704</v>
      </c>
      <c r="L439" s="45">
        <f t="shared" si="249"/>
        <v>0.74926571959479704</v>
      </c>
      <c r="M439" s="45">
        <f t="shared" si="249"/>
        <v>0.74926571959479715</v>
      </c>
      <c r="N439" s="45">
        <f t="shared" si="249"/>
        <v>0.74926571959479715</v>
      </c>
      <c r="O439" s="45">
        <f t="shared" si="249"/>
        <v>0.74926571959479715</v>
      </c>
      <c r="P439" s="45">
        <f t="shared" si="249"/>
        <v>0.74926571959479704</v>
      </c>
      <c r="Q439" s="45">
        <f t="shared" si="249"/>
        <v>0.74926571959479704</v>
      </c>
      <c r="R439" s="45">
        <f t="shared" si="249"/>
        <v>0.74926571959479704</v>
      </c>
    </row>
    <row r="440" spans="1:18" x14ac:dyDescent="0.25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</row>
    <row r="441" spans="1:18" x14ac:dyDescent="0.25">
      <c r="A441" s="61" t="s">
        <v>2</v>
      </c>
      <c r="B441" s="62" t="s">
        <v>3</v>
      </c>
      <c r="C441" s="62">
        <v>2020</v>
      </c>
      <c r="D441" s="62">
        <v>2021</v>
      </c>
      <c r="E441" s="62">
        <v>2022</v>
      </c>
      <c r="F441" s="62">
        <v>2023</v>
      </c>
      <c r="G441" s="62">
        <v>2024</v>
      </c>
      <c r="H441" s="62">
        <v>2025</v>
      </c>
      <c r="I441" s="62">
        <v>2026</v>
      </c>
      <c r="J441" s="62">
        <v>2027</v>
      </c>
      <c r="K441" s="62">
        <v>2028</v>
      </c>
      <c r="L441" s="62">
        <v>2029</v>
      </c>
      <c r="M441" s="62">
        <v>2030</v>
      </c>
      <c r="N441" s="62">
        <v>2031</v>
      </c>
      <c r="O441" s="62">
        <v>2032</v>
      </c>
      <c r="P441" s="62">
        <v>2033</v>
      </c>
      <c r="Q441" s="62">
        <v>2034</v>
      </c>
      <c r="R441" s="62">
        <v>2035</v>
      </c>
    </row>
    <row r="442" spans="1:18" x14ac:dyDescent="0.25">
      <c r="A442" s="118" t="s">
        <v>65</v>
      </c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</row>
    <row r="443" spans="1:18" x14ac:dyDescent="0.25">
      <c r="A443" s="63" t="s">
        <v>5</v>
      </c>
      <c r="B443" s="64" t="s">
        <v>6</v>
      </c>
      <c r="C443" s="65">
        <v>1440</v>
      </c>
      <c r="D443" s="65">
        <v>1814</v>
      </c>
      <c r="E443" s="65">
        <v>1807.024297376093</v>
      </c>
      <c r="F443" s="65">
        <v>1800.0764975626823</v>
      </c>
      <c r="G443" s="65">
        <v>1803.3649009035837</v>
      </c>
      <c r="H443" s="65">
        <v>1806.5639890329855</v>
      </c>
      <c r="I443" s="65">
        <v>1809.6737524324296</v>
      </c>
      <c r="J443" s="65">
        <v>1812.6606789159812</v>
      </c>
      <c r="K443" s="65">
        <f t="shared" ref="K443:R443" si="250">K444+K446</f>
        <v>1798.2372048660802</v>
      </c>
      <c r="L443" s="65">
        <f t="shared" si="250"/>
        <v>1800.9241088725007</v>
      </c>
      <c r="M443" s="65">
        <f t="shared" si="250"/>
        <v>1803.5334094222389</v>
      </c>
      <c r="N443" s="65">
        <f t="shared" si="250"/>
        <v>1806.1537966310311</v>
      </c>
      <c r="O443" s="65">
        <f t="shared" si="250"/>
        <v>1808.7187490039173</v>
      </c>
      <c r="P443" s="65">
        <f t="shared" si="250"/>
        <v>1811.3280496265854</v>
      </c>
      <c r="Q443" s="65">
        <f t="shared" si="250"/>
        <v>1814.0371257780653</v>
      </c>
      <c r="R443" s="65">
        <f t="shared" si="250"/>
        <v>1816.8459662817997</v>
      </c>
    </row>
    <row r="444" spans="1:18" x14ac:dyDescent="0.25">
      <c r="A444" s="61" t="s">
        <v>7</v>
      </c>
      <c r="B444" s="62" t="s">
        <v>6</v>
      </c>
      <c r="C444" s="66">
        <v>0</v>
      </c>
      <c r="D444" s="66">
        <v>442</v>
      </c>
      <c r="E444" s="66">
        <v>440.30029737609334</v>
      </c>
      <c r="F444" s="66">
        <v>438.60739356268232</v>
      </c>
      <c r="G444" s="66">
        <v>439.4086472984477</v>
      </c>
      <c r="H444" s="66">
        <v>440.18813845235923</v>
      </c>
      <c r="I444" s="66">
        <v>440.9458647051456</v>
      </c>
      <c r="J444" s="66">
        <v>441.67366046354118</v>
      </c>
      <c r="K444" s="66">
        <f>K446/(1-K445)-K446</f>
        <v>359.64744097321591</v>
      </c>
      <c r="L444" s="66">
        <f t="shared" ref="L444:R444" si="251">L446/(1-L445)-L446</f>
        <v>360.18482177450005</v>
      </c>
      <c r="M444" s="66">
        <f t="shared" si="251"/>
        <v>360.70668188444779</v>
      </c>
      <c r="N444" s="66">
        <f t="shared" si="251"/>
        <v>361.23075932620623</v>
      </c>
      <c r="O444" s="66">
        <f t="shared" si="251"/>
        <v>361.74374980078346</v>
      </c>
      <c r="P444" s="66">
        <f t="shared" si="251"/>
        <v>362.26560992531699</v>
      </c>
      <c r="Q444" s="66">
        <f t="shared" si="251"/>
        <v>362.80742515561292</v>
      </c>
      <c r="R444" s="66">
        <f t="shared" si="251"/>
        <v>363.36919325635995</v>
      </c>
    </row>
    <row r="445" spans="1:18" x14ac:dyDescent="0.25">
      <c r="A445" s="61" t="s">
        <v>7</v>
      </c>
      <c r="B445" s="62" t="s">
        <v>8</v>
      </c>
      <c r="C445" s="40">
        <v>0</v>
      </c>
      <c r="D445" s="41">
        <v>0.24366041896361632</v>
      </c>
      <c r="E445" s="41">
        <v>0.24366041896361632</v>
      </c>
      <c r="F445" s="41">
        <v>0.24366041896361632</v>
      </c>
      <c r="G445" s="41">
        <v>0.24366041896361632</v>
      </c>
      <c r="H445" s="41">
        <v>0.24366041896361632</v>
      </c>
      <c r="I445" s="41">
        <v>0.24366041896361632</v>
      </c>
      <c r="J445" s="41">
        <v>0.24366041896361632</v>
      </c>
      <c r="K445" s="41">
        <v>0.2</v>
      </c>
      <c r="L445" s="41">
        <f t="shared" ref="L445:R445" si="252">K445</f>
        <v>0.2</v>
      </c>
      <c r="M445" s="41">
        <f t="shared" si="252"/>
        <v>0.2</v>
      </c>
      <c r="N445" s="41">
        <f t="shared" si="252"/>
        <v>0.2</v>
      </c>
      <c r="O445" s="41">
        <f t="shared" si="252"/>
        <v>0.2</v>
      </c>
      <c r="P445" s="41">
        <f t="shared" si="252"/>
        <v>0.2</v>
      </c>
      <c r="Q445" s="41">
        <f t="shared" si="252"/>
        <v>0.2</v>
      </c>
      <c r="R445" s="41">
        <f t="shared" si="252"/>
        <v>0.2</v>
      </c>
    </row>
    <row r="446" spans="1:18" x14ac:dyDescent="0.25">
      <c r="A446" s="61" t="s">
        <v>9</v>
      </c>
      <c r="B446" s="62" t="s">
        <v>6</v>
      </c>
      <c r="C446" s="66">
        <v>1440</v>
      </c>
      <c r="D446" s="66">
        <v>1372</v>
      </c>
      <c r="E446" s="66">
        <v>1366.7239999999997</v>
      </c>
      <c r="F446" s="66">
        <v>1361.469104</v>
      </c>
      <c r="G446" s="66">
        <v>1363.956253605136</v>
      </c>
      <c r="H446" s="66">
        <v>1366.3758505806263</v>
      </c>
      <c r="I446" s="66">
        <v>1368.727887727284</v>
      </c>
      <c r="J446" s="66">
        <v>1370.98701845244</v>
      </c>
      <c r="K446" s="66">
        <f>K447+K448</f>
        <v>1438.5897638928643</v>
      </c>
      <c r="L446" s="66">
        <f t="shared" ref="L446:R446" si="253">L447+L448</f>
        <v>1440.7392870980007</v>
      </c>
      <c r="M446" s="66">
        <f t="shared" si="253"/>
        <v>1442.8267275377912</v>
      </c>
      <c r="N446" s="66">
        <f t="shared" si="253"/>
        <v>1444.9230373048249</v>
      </c>
      <c r="O446" s="66">
        <f t="shared" si="253"/>
        <v>1446.9749992031338</v>
      </c>
      <c r="P446" s="66">
        <f t="shared" si="253"/>
        <v>1449.0624397012684</v>
      </c>
      <c r="Q446" s="66">
        <f t="shared" si="253"/>
        <v>1451.2297006224524</v>
      </c>
      <c r="R446" s="66">
        <f t="shared" si="253"/>
        <v>1453.4767730254398</v>
      </c>
    </row>
    <row r="447" spans="1:18" x14ac:dyDescent="0.25">
      <c r="A447" s="61" t="s">
        <v>10</v>
      </c>
      <c r="B447" s="62" t="s">
        <v>6</v>
      </c>
      <c r="C447" s="66">
        <v>1390</v>
      </c>
      <c r="D447" s="66">
        <v>1319</v>
      </c>
      <c r="E447" s="66">
        <v>1313.7239999999997</v>
      </c>
      <c r="F447" s="66">
        <v>1308.469104</v>
      </c>
      <c r="G447" s="66">
        <v>1310.956253605136</v>
      </c>
      <c r="H447" s="66">
        <v>1313.3758505806263</v>
      </c>
      <c r="I447" s="66">
        <v>1315.727887727284</v>
      </c>
      <c r="J447" s="66">
        <v>1317.98701845244</v>
      </c>
      <c r="K447" s="66">
        <f>(K449*K451*365)/1000</f>
        <v>1385.5897638928643</v>
      </c>
      <c r="L447" s="66">
        <f t="shared" ref="L447:R447" si="254">(L449*L451*365)/1000</f>
        <v>1387.7392870980007</v>
      </c>
      <c r="M447" s="66">
        <f t="shared" si="254"/>
        <v>1389.8267275377912</v>
      </c>
      <c r="N447" s="66">
        <f t="shared" si="254"/>
        <v>1391.9230373048249</v>
      </c>
      <c r="O447" s="66">
        <f t="shared" si="254"/>
        <v>1393.9749992031338</v>
      </c>
      <c r="P447" s="66">
        <f t="shared" si="254"/>
        <v>1396.0624397012684</v>
      </c>
      <c r="Q447" s="66">
        <f t="shared" si="254"/>
        <v>1398.2297006224524</v>
      </c>
      <c r="R447" s="66">
        <f t="shared" si="254"/>
        <v>1400.4767730254398</v>
      </c>
    </row>
    <row r="448" spans="1:18" x14ac:dyDescent="0.25">
      <c r="A448" s="61" t="s">
        <v>11</v>
      </c>
      <c r="B448" s="62" t="s">
        <v>6</v>
      </c>
      <c r="C448" s="62">
        <v>50</v>
      </c>
      <c r="D448" s="62">
        <v>53</v>
      </c>
      <c r="E448" s="62">
        <v>53</v>
      </c>
      <c r="F448" s="62">
        <v>53</v>
      </c>
      <c r="G448" s="62">
        <v>53</v>
      </c>
      <c r="H448" s="62">
        <v>53</v>
      </c>
      <c r="I448" s="62">
        <v>53</v>
      </c>
      <c r="J448" s="62">
        <v>53</v>
      </c>
      <c r="K448" s="62">
        <f>J448</f>
        <v>53</v>
      </c>
      <c r="L448" s="62">
        <f t="shared" ref="L448:R448" si="255">K448</f>
        <v>53</v>
      </c>
      <c r="M448" s="62">
        <f t="shared" si="255"/>
        <v>53</v>
      </c>
      <c r="N448" s="62">
        <f t="shared" si="255"/>
        <v>53</v>
      </c>
      <c r="O448" s="62">
        <f t="shared" si="255"/>
        <v>53</v>
      </c>
      <c r="P448" s="62">
        <f t="shared" si="255"/>
        <v>53</v>
      </c>
      <c r="Q448" s="62">
        <f t="shared" si="255"/>
        <v>53</v>
      </c>
      <c r="R448" s="62">
        <f t="shared" si="255"/>
        <v>53</v>
      </c>
    </row>
    <row r="449" spans="1:18" x14ac:dyDescent="0.25">
      <c r="A449" s="67" t="s">
        <v>12</v>
      </c>
      <c r="B449" s="68" t="s">
        <v>13</v>
      </c>
      <c r="C449" s="69">
        <v>75.327412313713694</v>
      </c>
      <c r="D449" s="69">
        <v>71.766820405209586</v>
      </c>
      <c r="E449" s="69">
        <v>71.766820405209586</v>
      </c>
      <c r="F449" s="69">
        <v>71.766820405209586</v>
      </c>
      <c r="G449" s="69">
        <v>71.766820405209586</v>
      </c>
      <c r="H449" s="69">
        <v>71.766820405209586</v>
      </c>
      <c r="I449" s="69">
        <v>71.766820405209586</v>
      </c>
      <c r="J449" s="69">
        <v>71.766820405209586</v>
      </c>
      <c r="K449" s="69">
        <v>71.766820405209586</v>
      </c>
      <c r="L449" s="69">
        <v>71.766820405209586</v>
      </c>
      <c r="M449" s="69">
        <v>71.766820405209586</v>
      </c>
      <c r="N449" s="69">
        <v>71.766820405209586</v>
      </c>
      <c r="O449" s="69">
        <v>71.766820405209586</v>
      </c>
      <c r="P449" s="69">
        <v>71.766820405209586</v>
      </c>
      <c r="Q449" s="69">
        <v>71.766820405209586</v>
      </c>
      <c r="R449" s="69">
        <v>71.766820405209586</v>
      </c>
    </row>
    <row r="450" spans="1:18" x14ac:dyDescent="0.25">
      <c r="A450" s="61" t="s">
        <v>14</v>
      </c>
      <c r="B450" s="62" t="s">
        <v>15</v>
      </c>
      <c r="C450" s="66">
        <v>105</v>
      </c>
      <c r="D450" s="66">
        <v>108</v>
      </c>
      <c r="E450" s="66">
        <v>107.568</v>
      </c>
      <c r="F450" s="66">
        <v>107.137728</v>
      </c>
      <c r="G450" s="66">
        <v>107.34137633764571</v>
      </c>
      <c r="H450" s="66">
        <v>107.53949345163583</v>
      </c>
      <c r="I450" s="66">
        <v>107.73207875249939</v>
      </c>
      <c r="J450" s="66">
        <v>107.91705685584802</v>
      </c>
      <c r="K450" s="66">
        <v>108.09027623161181</v>
      </c>
      <c r="L450" s="66">
        <f>K450+(K450*L$361)</f>
        <v>108.25796118646937</v>
      </c>
      <c r="M450" s="66">
        <f t="shared" ref="M450:R451" si="256">L450+(L450*M$361)</f>
        <v>108.42080304603975</v>
      </c>
      <c r="N450" s="66">
        <f t="shared" si="256"/>
        <v>108.58433680450884</v>
      </c>
      <c r="O450" s="66">
        <f t="shared" si="256"/>
        <v>108.74441097233597</v>
      </c>
      <c r="P450" s="66">
        <f t="shared" si="256"/>
        <v>108.90725283645777</v>
      </c>
      <c r="Q450" s="66">
        <f t="shared" si="256"/>
        <v>109.07632151590485</v>
      </c>
      <c r="R450" s="66">
        <f t="shared" si="256"/>
        <v>109.25161631316787</v>
      </c>
    </row>
    <row r="451" spans="1:18" x14ac:dyDescent="0.25">
      <c r="A451" s="61" t="s">
        <v>23</v>
      </c>
      <c r="B451" s="62" t="s">
        <v>15</v>
      </c>
      <c r="C451" s="66">
        <v>50.55555555555555</v>
      </c>
      <c r="D451" s="66">
        <v>50.353333333333325</v>
      </c>
      <c r="E451" s="66">
        <v>50.15191999999999</v>
      </c>
      <c r="F451" s="66">
        <v>49.951312319999992</v>
      </c>
      <c r="G451" s="66">
        <v>50.046260214706045</v>
      </c>
      <c r="H451" s="66">
        <v>50.138629261741066</v>
      </c>
      <c r="I451" s="66">
        <v>50.228419186273314</v>
      </c>
      <c r="J451" s="66">
        <v>50.314662372359251</v>
      </c>
      <c r="K451" s="66">
        <f>50.3954232331706+'[16]Uued liitujad'!I60</f>
        <v>52.895423233170597</v>
      </c>
      <c r="L451" s="66">
        <f>K451+(K451*L$361)</f>
        <v>52.977482109937824</v>
      </c>
      <c r="M451" s="66">
        <f t="shared" si="256"/>
        <v>53.05717095321171</v>
      </c>
      <c r="N451" s="66">
        <f t="shared" si="256"/>
        <v>53.137198386471276</v>
      </c>
      <c r="O451" s="66">
        <f t="shared" si="256"/>
        <v>53.215532822750916</v>
      </c>
      <c r="P451" s="66">
        <f t="shared" si="256"/>
        <v>53.295221668252104</v>
      </c>
      <c r="Q451" s="66">
        <f t="shared" si="256"/>
        <v>53.377957689165441</v>
      </c>
      <c r="R451" s="66">
        <f t="shared" si="256"/>
        <v>53.463740544155399</v>
      </c>
    </row>
    <row r="452" spans="1:18" x14ac:dyDescent="0.25">
      <c r="A452" s="67" t="s">
        <v>24</v>
      </c>
      <c r="B452" s="68" t="s">
        <v>8</v>
      </c>
      <c r="C452" s="45">
        <v>0.48148148148148145</v>
      </c>
      <c r="D452" s="45">
        <v>0.46623456790123446</v>
      </c>
      <c r="E452" s="45">
        <v>0.46623456790123446</v>
      </c>
      <c r="F452" s="45">
        <v>0.46623456790123452</v>
      </c>
      <c r="G452" s="45">
        <v>0.46623456790123446</v>
      </c>
      <c r="H452" s="45">
        <v>0.46623456790123446</v>
      </c>
      <c r="I452" s="45">
        <v>0.46623456790123446</v>
      </c>
      <c r="J452" s="45">
        <v>0.46623456790123446</v>
      </c>
      <c r="K452" s="45">
        <f>K451/K450</f>
        <v>0.48936338288032732</v>
      </c>
      <c r="L452" s="45">
        <f>L451/L450</f>
        <v>0.48936338288032732</v>
      </c>
      <c r="M452" s="45">
        <f t="shared" ref="M452:R452" si="257">M451/M450</f>
        <v>0.48936338288032732</v>
      </c>
      <c r="N452" s="45">
        <f t="shared" si="257"/>
        <v>0.48936338288032732</v>
      </c>
      <c r="O452" s="45">
        <f t="shared" si="257"/>
        <v>0.48936338288032732</v>
      </c>
      <c r="P452" s="45">
        <f t="shared" si="257"/>
        <v>0.48936338288032738</v>
      </c>
      <c r="Q452" s="45">
        <f t="shared" si="257"/>
        <v>0.48936338288032744</v>
      </c>
      <c r="R452" s="45">
        <f t="shared" si="257"/>
        <v>0.48936338288032749</v>
      </c>
    </row>
    <row r="453" spans="1:18" x14ac:dyDescent="0.25">
      <c r="A453" s="59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48"/>
      <c r="O453" s="48"/>
      <c r="P453" s="48"/>
      <c r="Q453" s="48"/>
      <c r="R453" s="48"/>
    </row>
    <row r="454" spans="1:18" x14ac:dyDescent="0.25">
      <c r="A454" s="61" t="s">
        <v>2</v>
      </c>
      <c r="B454" s="62" t="s">
        <v>3</v>
      </c>
      <c r="C454" s="62">
        <v>2020</v>
      </c>
      <c r="D454" s="62">
        <v>2021</v>
      </c>
      <c r="E454" s="62">
        <v>2022</v>
      </c>
      <c r="F454" s="62">
        <v>2023</v>
      </c>
      <c r="G454" s="62">
        <v>2024</v>
      </c>
      <c r="H454" s="62">
        <v>2025</v>
      </c>
      <c r="I454" s="62">
        <v>2026</v>
      </c>
      <c r="J454" s="62">
        <v>2027</v>
      </c>
      <c r="K454" s="62">
        <v>2028</v>
      </c>
      <c r="L454" s="62">
        <v>2029</v>
      </c>
      <c r="M454" s="62">
        <v>2030</v>
      </c>
      <c r="N454" s="62">
        <v>2031</v>
      </c>
      <c r="O454" s="62">
        <v>2032</v>
      </c>
      <c r="P454" s="62">
        <v>2033</v>
      </c>
      <c r="Q454" s="62">
        <v>2034</v>
      </c>
      <c r="R454" s="62">
        <v>2035</v>
      </c>
    </row>
    <row r="455" spans="1:18" x14ac:dyDescent="0.25">
      <c r="A455" s="118" t="s">
        <v>66</v>
      </c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</row>
    <row r="456" spans="1:18" x14ac:dyDescent="0.25">
      <c r="A456" s="63" t="s">
        <v>5</v>
      </c>
      <c r="B456" s="64" t="s">
        <v>6</v>
      </c>
      <c r="C456" s="65">
        <v>9258.2790000000005</v>
      </c>
      <c r="D456" s="65">
        <v>18335.309722856888</v>
      </c>
      <c r="E456" s="65">
        <v>18266.601749802401</v>
      </c>
      <c r="F456" s="65">
        <v>18198.168608640128</v>
      </c>
      <c r="G456" s="65">
        <v>18230.558109787242</v>
      </c>
      <c r="H456" s="65">
        <v>18262.067890642949</v>
      </c>
      <c r="I456" s="65">
        <v>18292.697857454117</v>
      </c>
      <c r="J456" s="65">
        <v>18322.11792814983</v>
      </c>
      <c r="K456" s="65">
        <f t="shared" ref="K456:R456" si="258">K457+K459</f>
        <v>18583.378059233844</v>
      </c>
      <c r="L456" s="65">
        <f t="shared" si="258"/>
        <v>17179.040719292709</v>
      </c>
      <c r="M456" s="65">
        <f t="shared" si="258"/>
        <v>15974.648410961014</v>
      </c>
      <c r="N456" s="65">
        <f t="shared" si="258"/>
        <v>14930.931692516548</v>
      </c>
      <c r="O456" s="65">
        <f t="shared" si="258"/>
        <v>14951.741778421556</v>
      </c>
      <c r="P456" s="65">
        <f t="shared" si="258"/>
        <v>14972.91167252318</v>
      </c>
      <c r="Q456" s="65">
        <f t="shared" si="258"/>
        <v>14994.891069891904</v>
      </c>
      <c r="R456" s="65">
        <f t="shared" si="258"/>
        <v>15017.679879849575</v>
      </c>
    </row>
    <row r="457" spans="1:18" x14ac:dyDescent="0.25">
      <c r="A457" s="61" t="s">
        <v>7</v>
      </c>
      <c r="B457" s="62" t="s">
        <v>6</v>
      </c>
      <c r="C457" s="66">
        <v>0</v>
      </c>
      <c r="D457" s="66">
        <v>8663.6227228568878</v>
      </c>
      <c r="E457" s="66">
        <v>8631.1574978024</v>
      </c>
      <c r="F457" s="66">
        <v>8598.8221336481274</v>
      </c>
      <c r="G457" s="66">
        <v>8614.1265065963707</v>
      </c>
      <c r="H457" s="66">
        <v>8629.0152026445994</v>
      </c>
      <c r="I457" s="66">
        <v>8643.4881774934929</v>
      </c>
      <c r="J457" s="66">
        <v>8657.3894639642476</v>
      </c>
      <c r="K457" s="66">
        <f>K459/(1-K458)-K459</f>
        <v>7433.3512236935385</v>
      </c>
      <c r="L457" s="66">
        <f t="shared" ref="L457:R457" si="259">L459/(1-L458)-L459</f>
        <v>6012.6642517524488</v>
      </c>
      <c r="M457" s="66">
        <f t="shared" si="259"/>
        <v>4792.3945232883052</v>
      </c>
      <c r="N457" s="66">
        <f t="shared" si="259"/>
        <v>3732.7329231291369</v>
      </c>
      <c r="O457" s="66">
        <f t="shared" si="259"/>
        <v>3737.9354446053894</v>
      </c>
      <c r="P457" s="66">
        <f t="shared" si="259"/>
        <v>3743.2279181307949</v>
      </c>
      <c r="Q457" s="66">
        <f t="shared" si="259"/>
        <v>3748.7227674729766</v>
      </c>
      <c r="R457" s="66">
        <f t="shared" si="259"/>
        <v>3754.4199699623932</v>
      </c>
    </row>
    <row r="458" spans="1:18" x14ac:dyDescent="0.25">
      <c r="A458" s="61" t="s">
        <v>7</v>
      </c>
      <c r="B458" s="62" t="s">
        <v>8</v>
      </c>
      <c r="C458" s="40">
        <v>0</v>
      </c>
      <c r="D458" s="41">
        <v>0.472510301369863</v>
      </c>
      <c r="E458" s="41">
        <v>0.472510301369863</v>
      </c>
      <c r="F458" s="41">
        <v>0.472510301369863</v>
      </c>
      <c r="G458" s="41">
        <v>0.472510301369863</v>
      </c>
      <c r="H458" s="41">
        <v>0.472510301369863</v>
      </c>
      <c r="I458" s="41">
        <v>0.472510301369863</v>
      </c>
      <c r="J458" s="41">
        <v>0.472510301369863</v>
      </c>
      <c r="K458" s="41">
        <v>0.4</v>
      </c>
      <c r="L458" s="41">
        <v>0.35</v>
      </c>
      <c r="M458" s="41">
        <v>0.3</v>
      </c>
      <c r="N458" s="41">
        <v>0.25</v>
      </c>
      <c r="O458" s="41">
        <f t="shared" ref="O458:R458" si="260">N458</f>
        <v>0.25</v>
      </c>
      <c r="P458" s="41">
        <f t="shared" si="260"/>
        <v>0.25</v>
      </c>
      <c r="Q458" s="41">
        <f t="shared" si="260"/>
        <v>0.25</v>
      </c>
      <c r="R458" s="41">
        <f t="shared" si="260"/>
        <v>0.25</v>
      </c>
    </row>
    <row r="459" spans="1:18" x14ac:dyDescent="0.25">
      <c r="A459" s="61" t="s">
        <v>9</v>
      </c>
      <c r="B459" s="62" t="s">
        <v>6</v>
      </c>
      <c r="C459" s="66">
        <v>9258.2790000000005</v>
      </c>
      <c r="D459" s="66">
        <v>9671.6869999999999</v>
      </c>
      <c r="E459" s="66">
        <v>9635.4442520000011</v>
      </c>
      <c r="F459" s="66">
        <v>9599.3464749920004</v>
      </c>
      <c r="G459" s="66">
        <v>9616.4316031908711</v>
      </c>
      <c r="H459" s="66">
        <v>9633.0526879983499</v>
      </c>
      <c r="I459" s="66">
        <v>9649.2096799606243</v>
      </c>
      <c r="J459" s="66">
        <v>9664.7284641855822</v>
      </c>
      <c r="K459" s="66">
        <f>K460+K461</f>
        <v>11150.026835540306</v>
      </c>
      <c r="L459" s="66">
        <f t="shared" ref="L459:R459" si="261">L460+L461</f>
        <v>11166.37646754026</v>
      </c>
      <c r="M459" s="66">
        <f t="shared" si="261"/>
        <v>11182.253887672709</v>
      </c>
      <c r="N459" s="66">
        <f t="shared" si="261"/>
        <v>11198.198769387411</v>
      </c>
      <c r="O459" s="66">
        <f t="shared" si="261"/>
        <v>11213.806333816166</v>
      </c>
      <c r="P459" s="66">
        <f t="shared" si="261"/>
        <v>11229.683754392385</v>
      </c>
      <c r="Q459" s="66">
        <f t="shared" si="261"/>
        <v>11246.168302418928</v>
      </c>
      <c r="R459" s="66">
        <f t="shared" si="261"/>
        <v>11263.259909887181</v>
      </c>
    </row>
    <row r="460" spans="1:18" x14ac:dyDescent="0.25">
      <c r="A460" s="61" t="s">
        <v>10</v>
      </c>
      <c r="B460" s="62" t="s">
        <v>6</v>
      </c>
      <c r="C460" s="66">
        <v>9099.2790000000005</v>
      </c>
      <c r="D460" s="66">
        <v>9060.6869999999999</v>
      </c>
      <c r="E460" s="66">
        <v>9024.4442520000011</v>
      </c>
      <c r="F460" s="66">
        <v>8988.3464749920004</v>
      </c>
      <c r="G460" s="66">
        <v>9005.4316031908711</v>
      </c>
      <c r="H460" s="66">
        <v>9022.0526879983499</v>
      </c>
      <c r="I460" s="66">
        <v>9038.2096799606243</v>
      </c>
      <c r="J460" s="66">
        <v>9053.7284641855822</v>
      </c>
      <c r="K460" s="66">
        <f>(K462*K464*365)/1000</f>
        <v>10539.026835540306</v>
      </c>
      <c r="L460" s="66">
        <f t="shared" ref="L460:R460" si="262">(L462*L464*365)/1000</f>
        <v>10555.37646754026</v>
      </c>
      <c r="M460" s="66">
        <f t="shared" si="262"/>
        <v>10571.253887672709</v>
      </c>
      <c r="N460" s="66">
        <f t="shared" si="262"/>
        <v>10587.198769387411</v>
      </c>
      <c r="O460" s="66">
        <f t="shared" si="262"/>
        <v>10602.806333816166</v>
      </c>
      <c r="P460" s="66">
        <f t="shared" si="262"/>
        <v>10618.683754392385</v>
      </c>
      <c r="Q460" s="66">
        <f t="shared" si="262"/>
        <v>10635.168302418928</v>
      </c>
      <c r="R460" s="66">
        <f t="shared" si="262"/>
        <v>10652.259909887181</v>
      </c>
    </row>
    <row r="461" spans="1:18" x14ac:dyDescent="0.25">
      <c r="A461" s="61" t="s">
        <v>11</v>
      </c>
      <c r="B461" s="62" t="s">
        <v>6</v>
      </c>
      <c r="C461" s="62">
        <v>159</v>
      </c>
      <c r="D461" s="62">
        <v>611</v>
      </c>
      <c r="E461" s="62">
        <v>611</v>
      </c>
      <c r="F461" s="62">
        <v>611</v>
      </c>
      <c r="G461" s="62">
        <v>611</v>
      </c>
      <c r="H461" s="62">
        <v>611</v>
      </c>
      <c r="I461" s="62">
        <v>611</v>
      </c>
      <c r="J461" s="62">
        <v>611</v>
      </c>
      <c r="K461" s="62">
        <f>J461</f>
        <v>611</v>
      </c>
      <c r="L461" s="62">
        <f t="shared" ref="L461:R461" si="263">K461</f>
        <v>611</v>
      </c>
      <c r="M461" s="62">
        <f t="shared" si="263"/>
        <v>611</v>
      </c>
      <c r="N461" s="62">
        <f t="shared" si="263"/>
        <v>611</v>
      </c>
      <c r="O461" s="62">
        <f t="shared" si="263"/>
        <v>611</v>
      </c>
      <c r="P461" s="62">
        <f t="shared" si="263"/>
        <v>611</v>
      </c>
      <c r="Q461" s="62">
        <f t="shared" si="263"/>
        <v>611</v>
      </c>
      <c r="R461" s="62">
        <f t="shared" si="263"/>
        <v>611</v>
      </c>
    </row>
    <row r="462" spans="1:18" x14ac:dyDescent="0.25">
      <c r="A462" s="67" t="s">
        <v>12</v>
      </c>
      <c r="B462" s="68" t="s">
        <v>13</v>
      </c>
      <c r="C462" s="69">
        <v>84.852047334408837</v>
      </c>
      <c r="D462" s="69">
        <v>84.831497535410534</v>
      </c>
      <c r="E462" s="69">
        <v>84.831497535410534</v>
      </c>
      <c r="F462" s="69">
        <v>84.831497535410534</v>
      </c>
      <c r="G462" s="69">
        <v>84.831497535410534</v>
      </c>
      <c r="H462" s="69">
        <v>84.831497535410534</v>
      </c>
      <c r="I462" s="69">
        <v>84.831497535410534</v>
      </c>
      <c r="J462" s="69">
        <v>84.831497535410534</v>
      </c>
      <c r="K462" s="69">
        <v>84.831497535410506</v>
      </c>
      <c r="L462" s="69">
        <v>84.831497535410506</v>
      </c>
      <c r="M462" s="69">
        <v>84.831497535410534</v>
      </c>
      <c r="N462" s="69">
        <v>84.831497535410534</v>
      </c>
      <c r="O462" s="69">
        <v>84.831497535410534</v>
      </c>
      <c r="P462" s="69">
        <v>84.831497535410534</v>
      </c>
      <c r="Q462" s="69">
        <v>84.831497535410534</v>
      </c>
      <c r="R462" s="69">
        <v>84.831497535410534</v>
      </c>
    </row>
    <row r="463" spans="1:18" x14ac:dyDescent="0.25">
      <c r="A463" s="61" t="s">
        <v>14</v>
      </c>
      <c r="B463" s="62" t="s">
        <v>15</v>
      </c>
      <c r="C463" s="66">
        <v>452</v>
      </c>
      <c r="D463" s="66">
        <v>458</v>
      </c>
      <c r="E463" s="66">
        <v>434</v>
      </c>
      <c r="F463" s="66">
        <f>E463+(E463*F$361)</f>
        <v>432.26400000000001</v>
      </c>
      <c r="G463" s="66">
        <f t="shared" ref="G463:R464" si="264">F463+(F463*G$361)</f>
        <v>433.08565122097872</v>
      </c>
      <c r="H463" s="66">
        <f t="shared" si="264"/>
        <v>433.88498585090315</v>
      </c>
      <c r="I463" s="66">
        <f t="shared" si="264"/>
        <v>434.66200151146006</v>
      </c>
      <c r="J463" s="66">
        <f t="shared" si="264"/>
        <v>435.40832473819387</v>
      </c>
      <c r="K463" s="66">
        <f>J463+(J463*K$361)</f>
        <v>436.10720553063663</v>
      </c>
      <c r="L463" s="66">
        <f t="shared" si="264"/>
        <v>436.78375683221498</v>
      </c>
      <c r="M463" s="66">
        <f t="shared" si="264"/>
        <v>437.4407679047788</v>
      </c>
      <c r="N463" s="66">
        <f t="shared" si="264"/>
        <v>438.10057055217936</v>
      </c>
      <c r="O463" s="66">
        <f t="shared" si="264"/>
        <v>438.74641493747032</v>
      </c>
      <c r="P463" s="66">
        <f t="shared" si="264"/>
        <v>439.40342602839758</v>
      </c>
      <c r="Q463" s="66">
        <f t="shared" si="264"/>
        <v>440.08556018428067</v>
      </c>
      <c r="R463" s="66">
        <f t="shared" si="264"/>
        <v>440.79281459090862</v>
      </c>
    </row>
    <row r="464" spans="1:18" x14ac:dyDescent="0.25">
      <c r="A464" s="61" t="s">
        <v>23</v>
      </c>
      <c r="B464" s="62" t="s">
        <v>15</v>
      </c>
      <c r="C464" s="66">
        <v>293.8</v>
      </c>
      <c r="D464" s="66">
        <v>292.62479999999999</v>
      </c>
      <c r="E464" s="66">
        <f>D464+(D464*E$361)</f>
        <v>291.4543008</v>
      </c>
      <c r="F464" s="66">
        <f>E464+(E464*F$361)</f>
        <v>290.28848359680001</v>
      </c>
      <c r="G464" s="66">
        <f>F464+(F464*G$361)</f>
        <v>290.84026650489176</v>
      </c>
      <c r="H464" s="66">
        <f>G464+(G464*H$361)</f>
        <v>291.3770626239467</v>
      </c>
      <c r="I464" s="66">
        <f t="shared" si="264"/>
        <v>291.89887035679982</v>
      </c>
      <c r="J464" s="66">
        <f t="shared" si="264"/>
        <v>292.40006647251067</v>
      </c>
      <c r="K464" s="66">
        <f>J464+(J464*K$361)+'[16]Uued liitujad'!I58</f>
        <v>340.36940244648292</v>
      </c>
      <c r="L464" s="66">
        <f>K464+(K464*L$361)</f>
        <v>340.89743170012122</v>
      </c>
      <c r="M464" s="66">
        <f t="shared" si="264"/>
        <v>341.41021035484937</v>
      </c>
      <c r="N464" s="66">
        <f t="shared" si="264"/>
        <v>341.92516775518646</v>
      </c>
      <c r="O464" s="66">
        <f t="shared" si="264"/>
        <v>342.42923112471374</v>
      </c>
      <c r="P464" s="66">
        <f t="shared" si="264"/>
        <v>342.94200979377405</v>
      </c>
      <c r="Q464" s="66">
        <f t="shared" si="264"/>
        <v>343.47439630810317</v>
      </c>
      <c r="R464" s="66">
        <f t="shared" si="264"/>
        <v>344.02638847128856</v>
      </c>
    </row>
    <row r="465" spans="1:18" x14ac:dyDescent="0.25">
      <c r="A465" s="67" t="s">
        <v>24</v>
      </c>
      <c r="B465" s="68" t="s">
        <v>8</v>
      </c>
      <c r="C465" s="45">
        <v>0.65</v>
      </c>
      <c r="D465" s="45">
        <f>D464/D463</f>
        <v>0.6389187772925764</v>
      </c>
      <c r="E465" s="45">
        <f>E464/E463</f>
        <v>0.67155368847926267</v>
      </c>
      <c r="F465" s="45">
        <f>F464/F463</f>
        <v>0.67155368847926267</v>
      </c>
      <c r="G465" s="45">
        <f>G464/G463</f>
        <v>0.67155368847926267</v>
      </c>
      <c r="H465" s="45">
        <f t="shared" ref="H465:R465" si="265">H464/H463</f>
        <v>0.67155368847926267</v>
      </c>
      <c r="I465" s="45">
        <f t="shared" si="265"/>
        <v>0.67155368847926256</v>
      </c>
      <c r="J465" s="45">
        <f t="shared" si="265"/>
        <v>0.67155368847926267</v>
      </c>
      <c r="K465" s="45">
        <f>K464/K463</f>
        <v>0.78047186134504698</v>
      </c>
      <c r="L465" s="45">
        <f>L464/L463</f>
        <v>0.78047186134504698</v>
      </c>
      <c r="M465" s="45">
        <f t="shared" si="265"/>
        <v>0.78047186134504698</v>
      </c>
      <c r="N465" s="45">
        <f t="shared" si="265"/>
        <v>0.78047186134504687</v>
      </c>
      <c r="O465" s="45">
        <f t="shared" si="265"/>
        <v>0.78047186134504687</v>
      </c>
      <c r="P465" s="45">
        <f t="shared" si="265"/>
        <v>0.78047186134504687</v>
      </c>
      <c r="Q465" s="45">
        <f t="shared" si="265"/>
        <v>0.78047186134504687</v>
      </c>
      <c r="R465" s="45">
        <f t="shared" si="265"/>
        <v>0.78047186134504676</v>
      </c>
    </row>
    <row r="466" spans="1:18" x14ac:dyDescent="0.25">
      <c r="A466" s="59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48"/>
      <c r="O466" s="48"/>
      <c r="P466" s="48"/>
      <c r="Q466" s="48"/>
      <c r="R466" s="48"/>
    </row>
    <row r="467" spans="1:18" x14ac:dyDescent="0.25">
      <c r="A467" s="61" t="s">
        <v>2</v>
      </c>
      <c r="B467" s="62" t="s">
        <v>3</v>
      </c>
      <c r="C467" s="62">
        <v>2020</v>
      </c>
      <c r="D467" s="62">
        <v>2021</v>
      </c>
      <c r="E467" s="62">
        <v>2022</v>
      </c>
      <c r="F467" s="62">
        <v>2023</v>
      </c>
      <c r="G467" s="62">
        <v>2024</v>
      </c>
      <c r="H467" s="62">
        <v>2025</v>
      </c>
      <c r="I467" s="62">
        <v>2026</v>
      </c>
      <c r="J467" s="62">
        <v>2027</v>
      </c>
      <c r="K467" s="62">
        <v>2028</v>
      </c>
      <c r="L467" s="62">
        <v>2029</v>
      </c>
      <c r="M467" s="62">
        <v>2030</v>
      </c>
      <c r="N467" s="62">
        <v>2031</v>
      </c>
      <c r="O467" s="62">
        <v>2032</v>
      </c>
      <c r="P467" s="62">
        <v>2033</v>
      </c>
      <c r="Q467" s="62">
        <v>2034</v>
      </c>
      <c r="R467" s="62">
        <v>2035</v>
      </c>
    </row>
    <row r="468" spans="1:18" x14ac:dyDescent="0.25">
      <c r="A468" s="118" t="s">
        <v>67</v>
      </c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</row>
    <row r="469" spans="1:18" x14ac:dyDescent="0.25">
      <c r="A469" s="63" t="s">
        <v>5</v>
      </c>
      <c r="B469" s="64" t="s">
        <v>6</v>
      </c>
      <c r="C469" s="65">
        <v>0</v>
      </c>
      <c r="D469" s="65">
        <v>13.712613804787495</v>
      </c>
      <c r="E469" s="65">
        <v>145.98220113013355</v>
      </c>
      <c r="F469" s="65">
        <v>600.61248464969231</v>
      </c>
      <c r="G469" s="65">
        <v>1518.2148917533887</v>
      </c>
      <c r="H469" s="65">
        <v>1521.0170204667832</v>
      </c>
      <c r="I469" s="65">
        <v>1523.7409083251255</v>
      </c>
      <c r="J469" s="65">
        <v>1526.3572015079965</v>
      </c>
      <c r="K469" s="65">
        <v>1528.8071816069807</v>
      </c>
      <c r="L469" s="65">
        <v>1531.1788839670003</v>
      </c>
      <c r="M469" s="65">
        <v>1533.4820865589152</v>
      </c>
      <c r="N469" s="65">
        <v>1535.7950752300419</v>
      </c>
      <c r="O469" s="65">
        <v>1538.0591321452036</v>
      </c>
      <c r="P469" s="65">
        <f>P470+P472</f>
        <v>2708.2199438425614</v>
      </c>
      <c r="Q469" s="65">
        <f t="shared" ref="Q469:R469" si="266">Q470+Q472</f>
        <v>2712.424210846204</v>
      </c>
      <c r="R469" s="65">
        <f t="shared" si="266"/>
        <v>2716.7833040529022</v>
      </c>
    </row>
    <row r="470" spans="1:18" x14ac:dyDescent="0.25">
      <c r="A470" s="61" t="s">
        <v>7</v>
      </c>
      <c r="B470" s="62" t="s">
        <v>6</v>
      </c>
      <c r="C470" s="66">
        <v>0</v>
      </c>
      <c r="D470" s="66">
        <v>1.7126138047874946</v>
      </c>
      <c r="E470" s="66">
        <v>18.232201130133546</v>
      </c>
      <c r="F470" s="66">
        <v>75.012484649692283</v>
      </c>
      <c r="G470" s="66">
        <v>189.61489175338875</v>
      </c>
      <c r="H470" s="66">
        <v>189.96485889938072</v>
      </c>
      <c r="I470" s="66">
        <v>190.30505428556307</v>
      </c>
      <c r="J470" s="66">
        <v>190.63181181597588</v>
      </c>
      <c r="K470" s="66">
        <v>190.93779795390014</v>
      </c>
      <c r="L470" s="66">
        <v>191.23400772546097</v>
      </c>
      <c r="M470" s="66">
        <v>191.52166233385947</v>
      </c>
      <c r="N470" s="66">
        <v>191.81053915813823</v>
      </c>
      <c r="O470" s="66">
        <v>192.09330473317232</v>
      </c>
      <c r="P470" s="66">
        <f t="shared" ref="P470:R470" si="267">P472/(1-P471)-P472</f>
        <v>338.23856839067912</v>
      </c>
      <c r="Q470" s="66">
        <f t="shared" si="267"/>
        <v>338.76365323678874</v>
      </c>
      <c r="R470" s="66">
        <f t="shared" si="267"/>
        <v>339.30807484075331</v>
      </c>
    </row>
    <row r="471" spans="1:18" x14ac:dyDescent="0.25">
      <c r="A471" s="61" t="s">
        <v>7</v>
      </c>
      <c r="B471" s="62" t="s">
        <v>8</v>
      </c>
      <c r="C471" s="40">
        <v>0</v>
      </c>
      <c r="D471" s="40">
        <v>0.12489331568497677</v>
      </c>
      <c r="E471" s="40">
        <v>0.12489331568497677</v>
      </c>
      <c r="F471" s="40">
        <v>0.12489331568497677</v>
      </c>
      <c r="G471" s="40">
        <v>0.12489331568497677</v>
      </c>
      <c r="H471" s="40">
        <v>0.12489331568497677</v>
      </c>
      <c r="I471" s="40">
        <v>0.12489331568497677</v>
      </c>
      <c r="J471" s="40">
        <v>0.12489331568497677</v>
      </c>
      <c r="K471" s="40">
        <v>0.12489331568497677</v>
      </c>
      <c r="L471" s="40">
        <v>0.12489331568497677</v>
      </c>
      <c r="M471" s="40">
        <v>0.12489331568497677</v>
      </c>
      <c r="N471" s="40">
        <v>0.12489331568497677</v>
      </c>
      <c r="O471" s="40">
        <v>0.12489331568497677</v>
      </c>
      <c r="P471" s="40">
        <f t="shared" ref="P471:R471" si="268">O471</f>
        <v>0.12489331568497677</v>
      </c>
      <c r="Q471" s="40">
        <f t="shared" si="268"/>
        <v>0.12489331568497677</v>
      </c>
      <c r="R471" s="40">
        <f t="shared" si="268"/>
        <v>0.12489331568497677</v>
      </c>
    </row>
    <row r="472" spans="1:18" x14ac:dyDescent="0.25">
      <c r="A472" s="61" t="s">
        <v>9</v>
      </c>
      <c r="B472" s="62" t="s">
        <v>6</v>
      </c>
      <c r="C472" s="66">
        <v>0</v>
      </c>
      <c r="D472" s="66">
        <v>12</v>
      </c>
      <c r="E472" s="66">
        <v>127.75</v>
      </c>
      <c r="F472" s="66">
        <v>525.6</v>
      </c>
      <c r="G472" s="66">
        <v>1328.6</v>
      </c>
      <c r="H472" s="66">
        <v>1331.0521615674024</v>
      </c>
      <c r="I472" s="66">
        <v>1333.4358540395624</v>
      </c>
      <c r="J472" s="66">
        <v>1335.7253896920206</v>
      </c>
      <c r="K472" s="66">
        <v>1337.8693836530806</v>
      </c>
      <c r="L472" s="66">
        <v>1339.9448762415393</v>
      </c>
      <c r="M472" s="66">
        <v>1341.9604242250557</v>
      </c>
      <c r="N472" s="66">
        <v>1343.9845360719037</v>
      </c>
      <c r="O472" s="66">
        <v>1345.9658274120313</v>
      </c>
      <c r="P472" s="66">
        <f t="shared" ref="P472:R472" si="269">P473+P474</f>
        <v>2369.9813754518823</v>
      </c>
      <c r="Q472" s="66">
        <f t="shared" si="269"/>
        <v>2373.6605576094153</v>
      </c>
      <c r="R472" s="66">
        <f t="shared" si="269"/>
        <v>2377.4752292121489</v>
      </c>
    </row>
    <row r="473" spans="1:18" x14ac:dyDescent="0.25">
      <c r="A473" s="61" t="s">
        <v>10</v>
      </c>
      <c r="B473" s="62" t="s">
        <v>6</v>
      </c>
      <c r="C473" s="66">
        <v>0</v>
      </c>
      <c r="D473" s="66">
        <v>12</v>
      </c>
      <c r="E473" s="66">
        <v>127.75</v>
      </c>
      <c r="F473" s="66">
        <v>525.6</v>
      </c>
      <c r="G473" s="66">
        <v>1328.6</v>
      </c>
      <c r="H473" s="66">
        <v>1331.0521615674024</v>
      </c>
      <c r="I473" s="66">
        <v>1333.4358540395624</v>
      </c>
      <c r="J473" s="66">
        <v>1335.7253896920206</v>
      </c>
      <c r="K473" s="66">
        <v>1337.8693836530806</v>
      </c>
      <c r="L473" s="66">
        <v>1339.9448762415393</v>
      </c>
      <c r="M473" s="66">
        <v>1341.9604242250557</v>
      </c>
      <c r="N473" s="66">
        <v>1343.9845360719037</v>
      </c>
      <c r="O473" s="66">
        <v>1345.9658274120313</v>
      </c>
      <c r="P473" s="66">
        <f t="shared" ref="P473:R473" si="270">(P475*P477*365)/1000</f>
        <v>2369.9813754518823</v>
      </c>
      <c r="Q473" s="66">
        <f t="shared" si="270"/>
        <v>2373.6605576094153</v>
      </c>
      <c r="R473" s="66">
        <f t="shared" si="270"/>
        <v>2377.4752292121489</v>
      </c>
    </row>
    <row r="474" spans="1:18" x14ac:dyDescent="0.25">
      <c r="A474" s="61" t="s">
        <v>11</v>
      </c>
      <c r="B474" s="62" t="s">
        <v>6</v>
      </c>
      <c r="C474" s="62">
        <v>0</v>
      </c>
      <c r="D474" s="62">
        <v>0</v>
      </c>
      <c r="E474" s="62">
        <v>0</v>
      </c>
      <c r="F474" s="62">
        <v>0</v>
      </c>
      <c r="G474" s="62">
        <v>0</v>
      </c>
      <c r="H474" s="62">
        <v>0</v>
      </c>
      <c r="I474" s="62">
        <v>0</v>
      </c>
      <c r="J474" s="62">
        <v>0</v>
      </c>
      <c r="K474" s="62">
        <v>0</v>
      </c>
      <c r="L474" s="62">
        <v>0</v>
      </c>
      <c r="M474" s="62">
        <v>0</v>
      </c>
      <c r="N474" s="62">
        <v>0</v>
      </c>
      <c r="O474" s="62">
        <v>0</v>
      </c>
      <c r="P474" s="62">
        <f t="shared" ref="P474:R474" si="271">O474</f>
        <v>0</v>
      </c>
      <c r="Q474" s="62">
        <f t="shared" si="271"/>
        <v>0</v>
      </c>
      <c r="R474" s="62">
        <f t="shared" si="271"/>
        <v>0</v>
      </c>
    </row>
    <row r="475" spans="1:18" x14ac:dyDescent="0.25">
      <c r="A475" s="67" t="s">
        <v>12</v>
      </c>
      <c r="B475" s="68" t="s">
        <v>13</v>
      </c>
      <c r="C475" s="69">
        <v>0</v>
      </c>
      <c r="D475" s="69">
        <v>32.87671232876712</v>
      </c>
      <c r="E475" s="69">
        <v>35</v>
      </c>
      <c r="F475" s="69">
        <v>40</v>
      </c>
      <c r="G475" s="69">
        <v>70</v>
      </c>
      <c r="H475" s="69">
        <v>70</v>
      </c>
      <c r="I475" s="69">
        <v>70</v>
      </c>
      <c r="J475" s="69">
        <v>70</v>
      </c>
      <c r="K475" s="69">
        <v>70</v>
      </c>
      <c r="L475" s="69">
        <v>70</v>
      </c>
      <c r="M475" s="69">
        <v>70</v>
      </c>
      <c r="N475" s="69">
        <v>70</v>
      </c>
      <c r="O475" s="69">
        <v>70</v>
      </c>
      <c r="P475" s="69">
        <v>70</v>
      </c>
      <c r="Q475" s="69">
        <v>70</v>
      </c>
      <c r="R475" s="69">
        <v>70</v>
      </c>
    </row>
    <row r="476" spans="1:18" x14ac:dyDescent="0.25">
      <c r="A476" s="61" t="s">
        <v>14</v>
      </c>
      <c r="B476" s="62" t="s">
        <v>15</v>
      </c>
      <c r="C476" s="66">
        <v>106</v>
      </c>
      <c r="D476" s="66">
        <v>118</v>
      </c>
      <c r="E476" s="66">
        <v>126</v>
      </c>
      <c r="F476" s="66">
        <f>E476+(E476*F$361)</f>
        <v>125.496</v>
      </c>
      <c r="G476" s="66">
        <f t="shared" ref="G476:R477" si="272">F476+(F476*G$361)</f>
        <v>125.73454390286479</v>
      </c>
      <c r="H476" s="66">
        <f t="shared" si="272"/>
        <v>125.9666087954235</v>
      </c>
      <c r="I476" s="66">
        <f t="shared" si="272"/>
        <v>126.19219398719808</v>
      </c>
      <c r="J476" s="66">
        <f t="shared" si="272"/>
        <v>126.40886847237886</v>
      </c>
      <c r="K476" s="66">
        <f t="shared" si="272"/>
        <v>126.61176934760418</v>
      </c>
      <c r="L476" s="66">
        <f t="shared" si="272"/>
        <v>126.80818746741726</v>
      </c>
      <c r="M476" s="66">
        <f t="shared" si="272"/>
        <v>126.99893261751643</v>
      </c>
      <c r="N476" s="66">
        <f t="shared" si="272"/>
        <v>127.19048822482627</v>
      </c>
      <c r="O476" s="66">
        <f t="shared" si="272"/>
        <v>127.37799143345913</v>
      </c>
      <c r="P476" s="66">
        <f t="shared" si="272"/>
        <v>127.56873658888962</v>
      </c>
      <c r="Q476" s="66">
        <f t="shared" si="272"/>
        <v>127.76677553737181</v>
      </c>
      <c r="R476" s="66">
        <f t="shared" si="272"/>
        <v>127.9721074618767</v>
      </c>
    </row>
    <row r="477" spans="1:18" x14ac:dyDescent="0.25">
      <c r="A477" s="61" t="s">
        <v>23</v>
      </c>
      <c r="B477" s="62" t="s">
        <v>15</v>
      </c>
      <c r="C477" s="66">
        <v>1.06</v>
      </c>
      <c r="D477" s="66">
        <v>1</v>
      </c>
      <c r="E477" s="66">
        <v>10</v>
      </c>
      <c r="F477" s="66">
        <v>36</v>
      </c>
      <c r="G477" s="66">
        <v>52</v>
      </c>
      <c r="H477" s="66">
        <f>G477+(G477*H$361)</f>
        <v>52.095975012422798</v>
      </c>
      <c r="I477" s="66">
        <f t="shared" si="272"/>
        <v>52.189270216812616</v>
      </c>
      <c r="J477" s="66">
        <f t="shared" si="272"/>
        <v>52.278880222779669</v>
      </c>
      <c r="K477" s="66">
        <f t="shared" si="272"/>
        <v>52.362793880746793</v>
      </c>
      <c r="L477" s="66">
        <f t="shared" si="272"/>
        <v>52.444026467379231</v>
      </c>
      <c r="M477" s="66">
        <f t="shared" si="272"/>
        <v>52.522912885520768</v>
      </c>
      <c r="N477" s="66">
        <f t="shared" si="272"/>
        <v>52.602134484223242</v>
      </c>
      <c r="O477" s="66">
        <f t="shared" si="272"/>
        <v>52.6796801335433</v>
      </c>
      <c r="P477" s="66">
        <f>O477+(O477*P$361)+'[16]Uued liitujad'!L52</f>
        <v>92.758566553889722</v>
      </c>
      <c r="Q477" s="66">
        <f t="shared" si="272"/>
        <v>92.902565855554414</v>
      </c>
      <c r="R477" s="66">
        <f t="shared" si="272"/>
        <v>93.051868070925607</v>
      </c>
    </row>
    <row r="478" spans="1:18" x14ac:dyDescent="0.25">
      <c r="A478" s="67" t="s">
        <v>24</v>
      </c>
      <c r="B478" s="68" t="s">
        <v>8</v>
      </c>
      <c r="C478" s="45">
        <v>0.01</v>
      </c>
      <c r="D478" s="45">
        <f>D477/D476</f>
        <v>8.4745762711864406E-3</v>
      </c>
      <c r="E478" s="45">
        <f>E477/E476</f>
        <v>7.9365079365079361E-2</v>
      </c>
      <c r="F478" s="45">
        <f>F477/F476</f>
        <v>0.2868617326448652</v>
      </c>
      <c r="G478" s="45">
        <f>G477/G476</f>
        <v>0.4135697190755484</v>
      </c>
      <c r="H478" s="45">
        <f t="shared" ref="H478:R478" si="273">H477/H476</f>
        <v>0.4135697190755484</v>
      </c>
      <c r="I478" s="45">
        <f t="shared" si="273"/>
        <v>0.4135697190755484</v>
      </c>
      <c r="J478" s="45">
        <f t="shared" si="273"/>
        <v>0.4135697190755484</v>
      </c>
      <c r="K478" s="45">
        <f t="shared" si="273"/>
        <v>0.4135697190755484</v>
      </c>
      <c r="L478" s="45">
        <f t="shared" si="273"/>
        <v>0.4135697190755484</v>
      </c>
      <c r="M478" s="45">
        <f t="shared" si="273"/>
        <v>0.41356971907554835</v>
      </c>
      <c r="N478" s="45">
        <f t="shared" si="273"/>
        <v>0.41356971907554835</v>
      </c>
      <c r="O478" s="45">
        <f t="shared" si="273"/>
        <v>0.4135697190755484</v>
      </c>
      <c r="P478" s="45">
        <f t="shared" si="273"/>
        <v>0.72712616769748872</v>
      </c>
      <c r="Q478" s="45">
        <f t="shared" si="273"/>
        <v>0.72712616769748872</v>
      </c>
      <c r="R478" s="45">
        <f t="shared" si="273"/>
        <v>0.72712616769748872</v>
      </c>
    </row>
    <row r="479" spans="1:18" x14ac:dyDescent="0.25">
      <c r="A479" s="59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48"/>
      <c r="O479" s="48"/>
      <c r="P479" s="48"/>
      <c r="Q479" s="48"/>
      <c r="R479" s="48"/>
    </row>
    <row r="480" spans="1:18" x14ac:dyDescent="0.25">
      <c r="A480" s="61" t="s">
        <v>2</v>
      </c>
      <c r="B480" s="62" t="s">
        <v>3</v>
      </c>
      <c r="C480" s="62">
        <v>2020</v>
      </c>
      <c r="D480" s="62">
        <v>2021</v>
      </c>
      <c r="E480" s="62">
        <v>2022</v>
      </c>
      <c r="F480" s="62">
        <v>2023</v>
      </c>
      <c r="G480" s="62">
        <v>2024</v>
      </c>
      <c r="H480" s="62">
        <v>2025</v>
      </c>
      <c r="I480" s="62">
        <v>2026</v>
      </c>
      <c r="J480" s="62">
        <v>2027</v>
      </c>
      <c r="K480" s="62">
        <v>2028</v>
      </c>
      <c r="L480" s="62">
        <v>2029</v>
      </c>
      <c r="M480" s="62">
        <v>2030</v>
      </c>
      <c r="N480" s="62">
        <v>2031</v>
      </c>
      <c r="O480" s="62">
        <v>2032</v>
      </c>
      <c r="P480" s="62">
        <v>2033</v>
      </c>
      <c r="Q480" s="62">
        <v>2034</v>
      </c>
      <c r="R480" s="62">
        <v>2035</v>
      </c>
    </row>
    <row r="481" spans="1:18" x14ac:dyDescent="0.25">
      <c r="A481" s="118" t="s">
        <v>68</v>
      </c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</row>
    <row r="482" spans="1:18" x14ac:dyDescent="0.25">
      <c r="A482" s="63" t="s">
        <v>5</v>
      </c>
      <c r="B482" s="64" t="s">
        <v>6</v>
      </c>
      <c r="C482" s="65">
        <v>554</v>
      </c>
      <c r="D482" s="65">
        <v>1010.0000000000001</v>
      </c>
      <c r="E482" s="65">
        <v>2316.742074927954</v>
      </c>
      <c r="F482" s="65">
        <v>2311.5151066282419</v>
      </c>
      <c r="G482" s="65">
        <v>2313.9890380138845</v>
      </c>
      <c r="H482" s="65">
        <v>2316.3957757854728</v>
      </c>
      <c r="I482" s="65">
        <v>2318.7353127820802</v>
      </c>
      <c r="J482" s="65">
        <v>2320.9824371181844</v>
      </c>
      <c r="K482" s="65">
        <v>2323.0867157745065</v>
      </c>
      <c r="L482" s="65">
        <v>2325.1237619763951</v>
      </c>
      <c r="M482" s="65">
        <v>2327.1019739861022</v>
      </c>
      <c r="N482" s="65">
        <v>2329.088591222293</v>
      </c>
      <c r="O482" s="65">
        <f>O483+O485</f>
        <v>2548.8235269793699</v>
      </c>
      <c r="P482" s="65">
        <f>P483+P485</f>
        <v>2551.1278742965987</v>
      </c>
      <c r="Q482" s="65">
        <f t="shared" ref="Q482:R482" si="274">Q483+Q485</f>
        <v>2553.5203362105699</v>
      </c>
      <c r="R482" s="65">
        <f t="shared" si="274"/>
        <v>2556.0009028509467</v>
      </c>
    </row>
    <row r="483" spans="1:18" x14ac:dyDescent="0.25">
      <c r="A483" s="61" t="s">
        <v>7</v>
      </c>
      <c r="B483" s="62" t="s">
        <v>6</v>
      </c>
      <c r="C483" s="66">
        <v>0</v>
      </c>
      <c r="D483" s="66">
        <v>316.00000000000011</v>
      </c>
      <c r="E483" s="66">
        <v>724.84207492795395</v>
      </c>
      <c r="F483" s="66">
        <v>723.20670662824205</v>
      </c>
      <c r="G483" s="66">
        <v>723.98072872513626</v>
      </c>
      <c r="H483" s="66">
        <v>724.7337278695145</v>
      </c>
      <c r="I483" s="66">
        <v>725.46570182092819</v>
      </c>
      <c r="J483" s="66">
        <v>726.16876250430346</v>
      </c>
      <c r="K483" s="66">
        <v>726.82713087598427</v>
      </c>
      <c r="L483" s="66">
        <v>727.46446414310981</v>
      </c>
      <c r="M483" s="66">
        <v>728.0833898808005</v>
      </c>
      <c r="N483" s="66">
        <v>728.70494537251943</v>
      </c>
      <c r="O483" s="66">
        <f t="shared" ref="O483:R483" si="275">O485/(1-O484)-O485</f>
        <v>797.45369754998137</v>
      </c>
      <c r="P483" s="66">
        <f t="shared" si="275"/>
        <v>798.17466166111421</v>
      </c>
      <c r="Q483" s="66">
        <f t="shared" si="275"/>
        <v>798.92319429954478</v>
      </c>
      <c r="R483" s="66">
        <f t="shared" si="275"/>
        <v>799.69929237712813</v>
      </c>
    </row>
    <row r="484" spans="1:18" x14ac:dyDescent="0.25">
      <c r="A484" s="61" t="s">
        <v>7</v>
      </c>
      <c r="B484" s="62" t="s">
        <v>8</v>
      </c>
      <c r="C484" s="40">
        <v>0</v>
      </c>
      <c r="D484" s="41">
        <v>0.31287128712871287</v>
      </c>
      <c r="E484" s="41">
        <v>0.31287128712871287</v>
      </c>
      <c r="F484" s="41">
        <v>0.31287128712871287</v>
      </c>
      <c r="G484" s="41">
        <v>0.31287128712871287</v>
      </c>
      <c r="H484" s="41">
        <v>0.31287128712871287</v>
      </c>
      <c r="I484" s="41">
        <v>0.31287128712871287</v>
      </c>
      <c r="J484" s="41">
        <v>0.31287128712871287</v>
      </c>
      <c r="K484" s="41">
        <v>0.31287128712871287</v>
      </c>
      <c r="L484" s="41">
        <v>0.31287128712871287</v>
      </c>
      <c r="M484" s="41">
        <v>0.31287128712871287</v>
      </c>
      <c r="N484" s="41">
        <v>0.31287128712871287</v>
      </c>
      <c r="O484" s="41">
        <f>N484</f>
        <v>0.31287128712871287</v>
      </c>
      <c r="P484" s="41">
        <f t="shared" ref="P484:R484" si="276">O484</f>
        <v>0.31287128712871287</v>
      </c>
      <c r="Q484" s="41">
        <f t="shared" si="276"/>
        <v>0.31287128712871287</v>
      </c>
      <c r="R484" s="41">
        <f t="shared" si="276"/>
        <v>0.31287128712871287</v>
      </c>
    </row>
    <row r="485" spans="1:18" x14ac:dyDescent="0.25">
      <c r="A485" s="61" t="s">
        <v>9</v>
      </c>
      <c r="B485" s="62" t="s">
        <v>6</v>
      </c>
      <c r="C485" s="66">
        <v>554</v>
      </c>
      <c r="D485" s="66">
        <v>694</v>
      </c>
      <c r="E485" s="66">
        <v>1591.9</v>
      </c>
      <c r="F485" s="66">
        <v>1588.3083999999999</v>
      </c>
      <c r="G485" s="66">
        <v>1590.0083092887483</v>
      </c>
      <c r="H485" s="66">
        <v>1591.6620479159583</v>
      </c>
      <c r="I485" s="66">
        <v>1593.269610961152</v>
      </c>
      <c r="J485" s="66">
        <v>1594.8136746138809</v>
      </c>
      <c r="K485" s="66">
        <v>1596.2595848985222</v>
      </c>
      <c r="L485" s="66">
        <v>1597.6592978332853</v>
      </c>
      <c r="M485" s="66">
        <v>1599.0185841053017</v>
      </c>
      <c r="N485" s="66">
        <v>1600.3836458497735</v>
      </c>
      <c r="O485" s="66">
        <f>O486+O487</f>
        <v>1751.3698294293886</v>
      </c>
      <c r="P485" s="66">
        <f t="shared" ref="P485:R485" si="277">P486+P487</f>
        <v>1752.9532126354845</v>
      </c>
      <c r="Q485" s="66">
        <f t="shared" si="277"/>
        <v>1754.5971419110251</v>
      </c>
      <c r="R485" s="66">
        <f t="shared" si="277"/>
        <v>1756.3016104738185</v>
      </c>
    </row>
    <row r="486" spans="1:18" x14ac:dyDescent="0.25">
      <c r="A486" s="61" t="s">
        <v>10</v>
      </c>
      <c r="B486" s="62" t="s">
        <v>6</v>
      </c>
      <c r="C486" s="66">
        <v>0</v>
      </c>
      <c r="D486" s="66">
        <v>0</v>
      </c>
      <c r="E486" s="66">
        <v>897.9</v>
      </c>
      <c r="F486" s="66">
        <v>894.30839999999989</v>
      </c>
      <c r="G486" s="66">
        <v>896.00830928874825</v>
      </c>
      <c r="H486" s="66">
        <v>897.6620479159584</v>
      </c>
      <c r="I486" s="66">
        <v>899.26961096115213</v>
      </c>
      <c r="J486" s="66">
        <v>900.81367461388095</v>
      </c>
      <c r="K486" s="66">
        <v>902.25958489852223</v>
      </c>
      <c r="L486" s="66">
        <v>903.65929783328534</v>
      </c>
      <c r="M486" s="66">
        <v>905.01858410530156</v>
      </c>
      <c r="N486" s="66">
        <v>906.38364584977364</v>
      </c>
      <c r="O486" s="66">
        <f>(O488*O490*365)/1000</f>
        <v>1057.3698294293886</v>
      </c>
      <c r="P486" s="66">
        <f t="shared" ref="P486:R486" si="278">(P488*P490*365)/1000</f>
        <v>1058.9532126354845</v>
      </c>
      <c r="Q486" s="66">
        <f t="shared" si="278"/>
        <v>1060.5971419110251</v>
      </c>
      <c r="R486" s="66">
        <f t="shared" si="278"/>
        <v>1062.3016104738185</v>
      </c>
    </row>
    <row r="487" spans="1:18" x14ac:dyDescent="0.25">
      <c r="A487" s="61" t="s">
        <v>11</v>
      </c>
      <c r="B487" s="62" t="s">
        <v>6</v>
      </c>
      <c r="C487" s="62">
        <v>554</v>
      </c>
      <c r="D487" s="62">
        <v>694</v>
      </c>
      <c r="E487" s="62">
        <v>694</v>
      </c>
      <c r="F487" s="62">
        <v>694</v>
      </c>
      <c r="G487" s="62">
        <v>694</v>
      </c>
      <c r="H487" s="62">
        <v>694</v>
      </c>
      <c r="I487" s="62">
        <v>694</v>
      </c>
      <c r="J487" s="62">
        <v>694</v>
      </c>
      <c r="K487" s="62">
        <v>694</v>
      </c>
      <c r="L487" s="62">
        <v>694</v>
      </c>
      <c r="M487" s="62">
        <v>694</v>
      </c>
      <c r="N487" s="62">
        <v>694</v>
      </c>
      <c r="O487" s="62">
        <f>N487</f>
        <v>694</v>
      </c>
      <c r="P487" s="62">
        <f t="shared" ref="P487:R487" si="279">O487</f>
        <v>694</v>
      </c>
      <c r="Q487" s="62">
        <f t="shared" si="279"/>
        <v>694</v>
      </c>
      <c r="R487" s="62">
        <f t="shared" si="279"/>
        <v>694</v>
      </c>
    </row>
    <row r="488" spans="1:18" x14ac:dyDescent="0.25">
      <c r="A488" s="67" t="s">
        <v>12</v>
      </c>
      <c r="B488" s="68" t="s">
        <v>13</v>
      </c>
      <c r="C488" s="69">
        <v>0</v>
      </c>
      <c r="D488" s="69">
        <v>0</v>
      </c>
      <c r="E488" s="69">
        <v>82</v>
      </c>
      <c r="F488" s="69">
        <v>82</v>
      </c>
      <c r="G488" s="69">
        <v>82</v>
      </c>
      <c r="H488" s="69">
        <v>82</v>
      </c>
      <c r="I488" s="69">
        <v>82</v>
      </c>
      <c r="J488" s="69">
        <v>82</v>
      </c>
      <c r="K488" s="69">
        <v>82</v>
      </c>
      <c r="L488" s="69">
        <v>82</v>
      </c>
      <c r="M488" s="69">
        <v>82</v>
      </c>
      <c r="N488" s="69">
        <v>82</v>
      </c>
      <c r="O488" s="69">
        <v>82</v>
      </c>
      <c r="P488" s="69">
        <v>82</v>
      </c>
      <c r="Q488" s="69">
        <v>82</v>
      </c>
      <c r="R488" s="69">
        <v>82</v>
      </c>
    </row>
    <row r="489" spans="1:18" x14ac:dyDescent="0.25">
      <c r="A489" s="61" t="s">
        <v>14</v>
      </c>
      <c r="B489" s="62" t="s">
        <v>15</v>
      </c>
      <c r="C489" s="66">
        <v>76</v>
      </c>
      <c r="D489" s="66">
        <v>82</v>
      </c>
      <c r="E489" s="66">
        <v>64</v>
      </c>
      <c r="F489" s="66">
        <f>E489+(E489*F$361)</f>
        <v>63.744</v>
      </c>
      <c r="G489" s="66">
        <f t="shared" ref="G489:R490" si="280">F489+(F489*G$361)</f>
        <v>63.865165157010686</v>
      </c>
      <c r="H489" s="66">
        <f t="shared" si="280"/>
        <v>63.983039388151617</v>
      </c>
      <c r="I489" s="66">
        <f t="shared" si="280"/>
        <v>64.097622342703787</v>
      </c>
      <c r="J489" s="66">
        <f t="shared" si="280"/>
        <v>64.207679224065458</v>
      </c>
      <c r="K489" s="66">
        <f t="shared" si="280"/>
        <v>64.31073998608467</v>
      </c>
      <c r="L489" s="66">
        <f t="shared" si="280"/>
        <v>64.410507919957979</v>
      </c>
      <c r="M489" s="66">
        <f t="shared" si="280"/>
        <v>64.507394345405174</v>
      </c>
      <c r="N489" s="66">
        <f t="shared" si="280"/>
        <v>64.604692431657796</v>
      </c>
      <c r="O489" s="66">
        <f t="shared" si="280"/>
        <v>64.699932156677662</v>
      </c>
      <c r="P489" s="66">
        <f t="shared" si="280"/>
        <v>64.796818584832835</v>
      </c>
      <c r="Q489" s="66">
        <f t="shared" si="280"/>
        <v>64.8974097967603</v>
      </c>
      <c r="R489" s="66">
        <f t="shared" si="280"/>
        <v>65.001705377461192</v>
      </c>
    </row>
    <row r="490" spans="1:18" x14ac:dyDescent="0.25">
      <c r="A490" s="61" t="s">
        <v>23</v>
      </c>
      <c r="B490" s="62" t="s">
        <v>15</v>
      </c>
      <c r="C490" s="66">
        <v>0.1</v>
      </c>
      <c r="D490" s="66">
        <v>9.9600000000000008E-2</v>
      </c>
      <c r="E490" s="66">
        <v>30</v>
      </c>
      <c r="F490" s="66">
        <f>E490+(E490*F$361)</f>
        <v>29.88</v>
      </c>
      <c r="G490" s="66">
        <f>F490+(F490*G$361)</f>
        <v>29.93679616734876</v>
      </c>
      <c r="H490" s="66">
        <f>G490+(G490*H$361)</f>
        <v>29.992049713196071</v>
      </c>
      <c r="I490" s="66">
        <f t="shared" si="280"/>
        <v>30.045760473142401</v>
      </c>
      <c r="J490" s="66">
        <f t="shared" si="280"/>
        <v>30.097349636280683</v>
      </c>
      <c r="K490" s="66">
        <f t="shared" si="280"/>
        <v>30.145659368477187</v>
      </c>
      <c r="L490" s="66">
        <f t="shared" si="280"/>
        <v>30.192425587480297</v>
      </c>
      <c r="M490" s="66">
        <f t="shared" si="280"/>
        <v>30.237841099408669</v>
      </c>
      <c r="N490" s="66">
        <f t="shared" si="280"/>
        <v>30.283449577339582</v>
      </c>
      <c r="O490" s="66">
        <f>N490+(N490*O$361)+'[16]Uued liitujad'!L54</f>
        <v>35.328093198442645</v>
      </c>
      <c r="P490" s="66">
        <f>O490+(O490*P$361)</f>
        <v>35.380996078699788</v>
      </c>
      <c r="Q490" s="66">
        <f t="shared" si="280"/>
        <v>35.435921881424157</v>
      </c>
      <c r="R490" s="66">
        <f t="shared" si="280"/>
        <v>35.49287038001399</v>
      </c>
    </row>
    <row r="491" spans="1:18" x14ac:dyDescent="0.25">
      <c r="A491" s="67" t="s">
        <v>24</v>
      </c>
      <c r="B491" s="68" t="s">
        <v>8</v>
      </c>
      <c r="C491" s="45">
        <v>1.3157894736842105E-3</v>
      </c>
      <c r="D491" s="45">
        <f>D490/D489</f>
        <v>1.2146341463414635E-3</v>
      </c>
      <c r="E491" s="45">
        <f>E490/E489</f>
        <v>0.46875</v>
      </c>
      <c r="F491" s="45">
        <f>F490/F489</f>
        <v>0.46875</v>
      </c>
      <c r="G491" s="45">
        <f>G490/G489</f>
        <v>0.46875</v>
      </c>
      <c r="H491" s="45">
        <f t="shared" ref="H491:R491" si="281">H490/H489</f>
        <v>0.46875</v>
      </c>
      <c r="I491" s="45">
        <f t="shared" si="281"/>
        <v>0.46875</v>
      </c>
      <c r="J491" s="45">
        <f t="shared" si="281"/>
        <v>0.46875</v>
      </c>
      <c r="K491" s="45">
        <f t="shared" si="281"/>
        <v>0.46874999999999994</v>
      </c>
      <c r="L491" s="45">
        <f t="shared" si="281"/>
        <v>0.46874999999999994</v>
      </c>
      <c r="M491" s="45">
        <f t="shared" si="281"/>
        <v>0.46874999999999989</v>
      </c>
      <c r="N491" s="45">
        <f t="shared" si="281"/>
        <v>0.46874999999999983</v>
      </c>
      <c r="O491" s="45">
        <f>O490/O489</f>
        <v>0.54602983373911373</v>
      </c>
      <c r="P491" s="45">
        <f t="shared" si="281"/>
        <v>0.54602983373911373</v>
      </c>
      <c r="Q491" s="45">
        <f t="shared" si="281"/>
        <v>0.54602983373911373</v>
      </c>
      <c r="R491" s="45">
        <f t="shared" si="281"/>
        <v>0.54602983373911373</v>
      </c>
    </row>
    <row r="492" spans="1:18" x14ac:dyDescent="0.25">
      <c r="A492" s="59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48"/>
      <c r="O492" s="48"/>
      <c r="P492" s="48"/>
      <c r="Q492" s="48"/>
      <c r="R492" s="48"/>
    </row>
    <row r="493" spans="1:18" x14ac:dyDescent="0.25">
      <c r="A493" s="61" t="s">
        <v>2</v>
      </c>
      <c r="B493" s="62" t="s">
        <v>3</v>
      </c>
      <c r="C493" s="62">
        <v>2020</v>
      </c>
      <c r="D493" s="62">
        <v>2021</v>
      </c>
      <c r="E493" s="62">
        <v>2022</v>
      </c>
      <c r="F493" s="62">
        <v>2023</v>
      </c>
      <c r="G493" s="62">
        <v>2024</v>
      </c>
      <c r="H493" s="62">
        <v>2025</v>
      </c>
      <c r="I493" s="62">
        <v>2026</v>
      </c>
      <c r="J493" s="62">
        <v>2027</v>
      </c>
      <c r="K493" s="62">
        <v>2028</v>
      </c>
      <c r="L493" s="62">
        <v>2029</v>
      </c>
      <c r="M493" s="62">
        <v>2030</v>
      </c>
      <c r="N493" s="62">
        <v>2031</v>
      </c>
      <c r="O493" s="62">
        <v>2032</v>
      </c>
      <c r="P493" s="62">
        <v>2033</v>
      </c>
      <c r="Q493" s="62">
        <v>2034</v>
      </c>
      <c r="R493" s="62">
        <v>2035</v>
      </c>
    </row>
    <row r="494" spans="1:18" x14ac:dyDescent="0.25">
      <c r="A494" s="118" t="s">
        <v>69</v>
      </c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</row>
    <row r="495" spans="1:18" x14ac:dyDescent="0.25">
      <c r="A495" s="63" t="s">
        <v>5</v>
      </c>
      <c r="B495" s="64" t="s">
        <v>6</v>
      </c>
      <c r="C495" s="65">
        <v>11905</v>
      </c>
      <c r="D495" s="65">
        <v>14573.551120778542</v>
      </c>
      <c r="E495" s="65">
        <v>14519.005030735405</v>
      </c>
      <c r="F495" s="65">
        <v>14464.677125052436</v>
      </c>
      <c r="G495" s="65">
        <v>14490.390598576418</v>
      </c>
      <c r="H495" s="65">
        <v>14515.405677138437</v>
      </c>
      <c r="I495" s="65">
        <v>14539.722286309474</v>
      </c>
      <c r="J495" s="65">
        <v>14563.078379553137</v>
      </c>
      <c r="K495" s="65">
        <v>14584.949767672646</v>
      </c>
      <c r="L495" s="65">
        <v>14606.122357132228</v>
      </c>
      <c r="M495" s="65">
        <v>14626.683437537135</v>
      </c>
      <c r="N495" s="65">
        <v>14647.33187993192</v>
      </c>
      <c r="O495" s="65">
        <v>14667.543500237198</v>
      </c>
      <c r="P495" s="65">
        <v>14688.104581216779</v>
      </c>
      <c r="Q495" s="65">
        <v>14709.451885412604</v>
      </c>
      <c r="R495" s="65">
        <v>14731.585324754275</v>
      </c>
    </row>
    <row r="496" spans="1:18" x14ac:dyDescent="0.25">
      <c r="A496" s="61" t="s">
        <v>7</v>
      </c>
      <c r="B496" s="62" t="s">
        <v>6</v>
      </c>
      <c r="C496" s="66">
        <v>0</v>
      </c>
      <c r="D496" s="66">
        <v>1820.1391207785418</v>
      </c>
      <c r="E496" s="66">
        <v>1813.3266787354023</v>
      </c>
      <c r="F496" s="66">
        <v>1806.5414864604354</v>
      </c>
      <c r="G496" s="66">
        <v>1809.7529274266235</v>
      </c>
      <c r="H496" s="66">
        <v>1812.8771435303552</v>
      </c>
      <c r="I496" s="66">
        <v>1815.9141254759415</v>
      </c>
      <c r="J496" s="66">
        <v>1818.8311454025898</v>
      </c>
      <c r="K496" s="66">
        <v>1821.5627355834677</v>
      </c>
      <c r="L496" s="66">
        <v>1824.2070504827116</v>
      </c>
      <c r="M496" s="66">
        <v>1826.7749919885464</v>
      </c>
      <c r="N496" s="66">
        <v>1829.3538444229616</v>
      </c>
      <c r="O496" s="66">
        <v>1831.8781406982525</v>
      </c>
      <c r="P496" s="66">
        <v>1834.446082275861</v>
      </c>
      <c r="Q496" s="66">
        <v>1837.1122178778132</v>
      </c>
      <c r="R496" s="66">
        <v>1839.8765365047057</v>
      </c>
    </row>
    <row r="497" spans="1:18" x14ac:dyDescent="0.25">
      <c r="A497" s="61" t="s">
        <v>7</v>
      </c>
      <c r="B497" s="62" t="s">
        <v>8</v>
      </c>
      <c r="C497" s="40">
        <v>0</v>
      </c>
      <c r="D497" s="40">
        <v>0.12489331568497677</v>
      </c>
      <c r="E497" s="40">
        <v>0.12489331568497677</v>
      </c>
      <c r="F497" s="40">
        <v>0.12489331568497677</v>
      </c>
      <c r="G497" s="40">
        <v>0.12489331568497677</v>
      </c>
      <c r="H497" s="40">
        <v>0.12489331568497677</v>
      </c>
      <c r="I497" s="40">
        <v>0.12489331568497677</v>
      </c>
      <c r="J497" s="40">
        <v>0.12489331568497677</v>
      </c>
      <c r="K497" s="40">
        <v>0.12489331568497677</v>
      </c>
      <c r="L497" s="40">
        <v>0.12489331568497677</v>
      </c>
      <c r="M497" s="40">
        <v>0.12489331568497677</v>
      </c>
      <c r="N497" s="40">
        <v>0.12489331568497677</v>
      </c>
      <c r="O497" s="40">
        <v>0.12489331568497677</v>
      </c>
      <c r="P497" s="40">
        <v>0.12489331568497677</v>
      </c>
      <c r="Q497" s="40">
        <v>0.12489331568497677</v>
      </c>
      <c r="R497" s="40">
        <v>0.12489331568497677</v>
      </c>
    </row>
    <row r="498" spans="1:18" x14ac:dyDescent="0.25">
      <c r="A498" s="61" t="s">
        <v>9</v>
      </c>
      <c r="B498" s="62" t="s">
        <v>6</v>
      </c>
      <c r="C498" s="66">
        <v>11905</v>
      </c>
      <c r="D498" s="66">
        <v>12753.412</v>
      </c>
      <c r="E498" s="66">
        <v>12705.678352000003</v>
      </c>
      <c r="F498" s="66">
        <v>12658.135638592001</v>
      </c>
      <c r="G498" s="66">
        <v>12680.637671149794</v>
      </c>
      <c r="H498" s="66">
        <v>12702.528533608081</v>
      </c>
      <c r="I498" s="66">
        <v>12723.808160833532</v>
      </c>
      <c r="J498" s="66">
        <v>12744.247234150547</v>
      </c>
      <c r="K498" s="66">
        <v>12763.387032089178</v>
      </c>
      <c r="L498" s="66">
        <v>12781.915306649516</v>
      </c>
      <c r="M498" s="66">
        <v>12799.908445548588</v>
      </c>
      <c r="N498" s="66">
        <v>12817.978035508959</v>
      </c>
      <c r="O498" s="66">
        <v>12835.665359538945</v>
      </c>
      <c r="P498" s="66">
        <v>12853.658498940918</v>
      </c>
      <c r="Q498" s="66">
        <v>12872.33966753479</v>
      </c>
      <c r="R498" s="66">
        <v>12891.708788249569</v>
      </c>
    </row>
    <row r="499" spans="1:18" x14ac:dyDescent="0.25">
      <c r="A499" s="61" t="s">
        <v>10</v>
      </c>
      <c r="B499" s="62" t="s">
        <v>6</v>
      </c>
      <c r="C499" s="66">
        <v>11360</v>
      </c>
      <c r="D499" s="66">
        <v>11933.412</v>
      </c>
      <c r="E499" s="66">
        <v>11885.678352000003</v>
      </c>
      <c r="F499" s="66">
        <v>11838.135638592001</v>
      </c>
      <c r="G499" s="66">
        <v>11860.637671149794</v>
      </c>
      <c r="H499" s="66">
        <v>11882.528533608081</v>
      </c>
      <c r="I499" s="66">
        <v>11903.808160833532</v>
      </c>
      <c r="J499" s="66">
        <v>11924.247234150547</v>
      </c>
      <c r="K499" s="66">
        <v>11943.387032089178</v>
      </c>
      <c r="L499" s="66">
        <v>11961.915306649516</v>
      </c>
      <c r="M499" s="66">
        <v>11979.908445548588</v>
      </c>
      <c r="N499" s="66">
        <v>11997.978035508959</v>
      </c>
      <c r="O499" s="66">
        <v>12015.665359538945</v>
      </c>
      <c r="P499" s="66">
        <v>12033.658498940918</v>
      </c>
      <c r="Q499" s="66">
        <v>12052.33966753479</v>
      </c>
      <c r="R499" s="66">
        <v>12071.708788249569</v>
      </c>
    </row>
    <row r="500" spans="1:18" x14ac:dyDescent="0.25">
      <c r="A500" s="61" t="s">
        <v>11</v>
      </c>
      <c r="B500" s="62" t="s">
        <v>6</v>
      </c>
      <c r="C500" s="62">
        <v>545</v>
      </c>
      <c r="D500" s="62">
        <v>820</v>
      </c>
      <c r="E500" s="62">
        <v>820</v>
      </c>
      <c r="F500" s="62">
        <v>820</v>
      </c>
      <c r="G500" s="62">
        <v>820</v>
      </c>
      <c r="H500" s="62">
        <v>820</v>
      </c>
      <c r="I500" s="62">
        <v>820</v>
      </c>
      <c r="J500" s="62">
        <v>820</v>
      </c>
      <c r="K500" s="62">
        <v>820</v>
      </c>
      <c r="L500" s="62">
        <v>820</v>
      </c>
      <c r="M500" s="62">
        <v>820</v>
      </c>
      <c r="N500" s="62">
        <v>820</v>
      </c>
      <c r="O500" s="62">
        <v>820</v>
      </c>
      <c r="P500" s="62">
        <v>820</v>
      </c>
      <c r="Q500" s="62">
        <v>820</v>
      </c>
      <c r="R500" s="62">
        <v>820</v>
      </c>
    </row>
    <row r="501" spans="1:18" x14ac:dyDescent="0.25">
      <c r="A501" s="67" t="s">
        <v>12</v>
      </c>
      <c r="B501" s="68" t="s">
        <v>13</v>
      </c>
      <c r="C501" s="69">
        <v>84.344953038571475</v>
      </c>
      <c r="D501" s="69">
        <v>88.958216203716759</v>
      </c>
      <c r="E501" s="69">
        <v>88.958216203716759</v>
      </c>
      <c r="F501" s="69">
        <v>88.958216203716759</v>
      </c>
      <c r="G501" s="69">
        <v>88.958216203716759</v>
      </c>
      <c r="H501" s="69">
        <v>88.958216203716759</v>
      </c>
      <c r="I501" s="69">
        <v>88.958216203716759</v>
      </c>
      <c r="J501" s="69">
        <v>88.958216203716759</v>
      </c>
      <c r="K501" s="69">
        <v>88.958216203716759</v>
      </c>
      <c r="L501" s="69">
        <v>88.958216203716759</v>
      </c>
      <c r="M501" s="69">
        <v>88.958216203716759</v>
      </c>
      <c r="N501" s="69">
        <v>88.958216203716759</v>
      </c>
      <c r="O501" s="69">
        <v>88.958216203716759</v>
      </c>
      <c r="P501" s="69">
        <v>88.958216203716759</v>
      </c>
      <c r="Q501" s="69">
        <v>88.958216203716759</v>
      </c>
      <c r="R501" s="69">
        <v>88.958216203716759</v>
      </c>
    </row>
    <row r="502" spans="1:18" x14ac:dyDescent="0.25">
      <c r="A502" s="61" t="s">
        <v>14</v>
      </c>
      <c r="B502" s="62" t="s">
        <v>15</v>
      </c>
      <c r="C502" s="66">
        <v>410</v>
      </c>
      <c r="D502" s="66">
        <v>406</v>
      </c>
      <c r="E502" s="66">
        <v>437</v>
      </c>
      <c r="F502" s="66">
        <f>E502+(E502*F$361)</f>
        <v>435.25200000000001</v>
      </c>
      <c r="G502" s="66">
        <f t="shared" ref="G502:R503" si="282">F502+(F502*G$361)</f>
        <v>436.0793308377136</v>
      </c>
      <c r="H502" s="66">
        <f t="shared" si="282"/>
        <v>436.88419082222276</v>
      </c>
      <c r="I502" s="66">
        <f t="shared" si="282"/>
        <v>437.66657755877429</v>
      </c>
      <c r="J502" s="66">
        <f t="shared" si="282"/>
        <v>438.4180597018219</v>
      </c>
      <c r="K502" s="66">
        <f t="shared" si="282"/>
        <v>439.12177146748434</v>
      </c>
      <c r="L502" s="66">
        <f t="shared" si="282"/>
        <v>439.80299939096301</v>
      </c>
      <c r="M502" s="66">
        <f t="shared" si="282"/>
        <v>440.46455201471963</v>
      </c>
      <c r="N502" s="66">
        <f t="shared" si="282"/>
        <v>441.12891550991327</v>
      </c>
      <c r="O502" s="66">
        <f t="shared" si="282"/>
        <v>441.77922425731452</v>
      </c>
      <c r="P502" s="66">
        <f t="shared" si="282"/>
        <v>442.44077689956157</v>
      </c>
      <c r="Q502" s="66">
        <f t="shared" si="282"/>
        <v>443.12762626850378</v>
      </c>
      <c r="R502" s="66">
        <f t="shared" si="282"/>
        <v>443.83976953047704</v>
      </c>
    </row>
    <row r="503" spans="1:18" x14ac:dyDescent="0.25">
      <c r="A503" s="61" t="s">
        <v>23</v>
      </c>
      <c r="B503" s="62" t="s">
        <v>15</v>
      </c>
      <c r="C503" s="66">
        <v>369</v>
      </c>
      <c r="D503" s="66">
        <v>367.524</v>
      </c>
      <c r="E503" s="66">
        <f>D503+(D503*E$361)</f>
        <v>366.05390399999999</v>
      </c>
      <c r="F503" s="66">
        <f>E503+(E503*F$361)</f>
        <v>364.589688384</v>
      </c>
      <c r="G503" s="66">
        <f>F503+(F503*G$361)</f>
        <v>365.28270367700839</v>
      </c>
      <c r="H503" s="66">
        <f>G503+(G503*H$361)</f>
        <v>365.95689621591674</v>
      </c>
      <c r="I503" s="66">
        <f t="shared" si="282"/>
        <v>366.61226399475544</v>
      </c>
      <c r="J503" s="66">
        <f t="shared" si="282"/>
        <v>367.24174448045079</v>
      </c>
      <c r="K503" s="66">
        <f t="shared" si="282"/>
        <v>367.83121001617496</v>
      </c>
      <c r="L503" s="66">
        <f t="shared" si="282"/>
        <v>368.40184191755526</v>
      </c>
      <c r="M503" s="66">
        <f t="shared" si="282"/>
        <v>368.95599276567327</v>
      </c>
      <c r="N503" s="66">
        <f t="shared" si="282"/>
        <v>369.51249814574356</v>
      </c>
      <c r="O503" s="66">
        <f t="shared" si="282"/>
        <v>370.0572305388593</v>
      </c>
      <c r="P503" s="66">
        <f t="shared" si="282"/>
        <v>370.61138140246578</v>
      </c>
      <c r="Q503" s="66">
        <f t="shared" si="282"/>
        <v>371.18672211862423</v>
      </c>
      <c r="R503" s="66">
        <f t="shared" si="282"/>
        <v>371.78325031371031</v>
      </c>
    </row>
    <row r="504" spans="1:18" x14ac:dyDescent="0.25">
      <c r="A504" s="67" t="s">
        <v>24</v>
      </c>
      <c r="B504" s="68" t="s">
        <v>8</v>
      </c>
      <c r="C504" s="45">
        <v>0.9</v>
      </c>
      <c r="D504" s="45">
        <f>D503/D502</f>
        <v>0.90523152709359611</v>
      </c>
      <c r="E504" s="45">
        <f>E503/E502</f>
        <v>0.83765195423340955</v>
      </c>
      <c r="F504" s="45">
        <f>F503/F502</f>
        <v>0.83765195423340955</v>
      </c>
      <c r="G504" s="45">
        <f>G503/G502</f>
        <v>0.83765195423340966</v>
      </c>
      <c r="H504" s="45">
        <f t="shared" ref="H504:R504" si="283">H503/H502</f>
        <v>0.83765195423340966</v>
      </c>
      <c r="I504" s="45">
        <f t="shared" si="283"/>
        <v>0.83765195423340966</v>
      </c>
      <c r="J504" s="45">
        <f t="shared" si="283"/>
        <v>0.83765195423340966</v>
      </c>
      <c r="K504" s="45">
        <f t="shared" si="283"/>
        <v>0.83765195423340966</v>
      </c>
      <c r="L504" s="45">
        <f t="shared" si="283"/>
        <v>0.83765195423340966</v>
      </c>
      <c r="M504" s="45">
        <f t="shared" si="283"/>
        <v>0.83765195423340977</v>
      </c>
      <c r="N504" s="45">
        <f t="shared" si="283"/>
        <v>0.83765195423340977</v>
      </c>
      <c r="O504" s="45">
        <f t="shared" si="283"/>
        <v>0.83765195423340977</v>
      </c>
      <c r="P504" s="45">
        <f t="shared" si="283"/>
        <v>0.83765195423340966</v>
      </c>
      <c r="Q504" s="45">
        <f t="shared" si="283"/>
        <v>0.83765195423340977</v>
      </c>
      <c r="R504" s="45">
        <f t="shared" si="283"/>
        <v>0.83765195423340977</v>
      </c>
    </row>
    <row r="505" spans="1:18" x14ac:dyDescent="0.25">
      <c r="A505" s="59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48"/>
      <c r="O505" s="48"/>
      <c r="P505" s="48"/>
      <c r="Q505" s="48"/>
      <c r="R505" s="48"/>
    </row>
    <row r="506" spans="1:18" x14ac:dyDescent="0.25">
      <c r="A506" s="61" t="s">
        <v>2</v>
      </c>
      <c r="B506" s="62" t="s">
        <v>3</v>
      </c>
      <c r="C506" s="62">
        <v>2020</v>
      </c>
      <c r="D506" s="62">
        <v>2021</v>
      </c>
      <c r="E506" s="62">
        <v>2022</v>
      </c>
      <c r="F506" s="62">
        <v>2023</v>
      </c>
      <c r="G506" s="62">
        <v>2024</v>
      </c>
      <c r="H506" s="62">
        <v>2025</v>
      </c>
      <c r="I506" s="62">
        <v>2026</v>
      </c>
      <c r="J506" s="62">
        <v>2027</v>
      </c>
      <c r="K506" s="62">
        <v>2028</v>
      </c>
      <c r="L506" s="62">
        <v>2029</v>
      </c>
      <c r="M506" s="62">
        <v>2030</v>
      </c>
      <c r="N506" s="62">
        <v>2031</v>
      </c>
      <c r="O506" s="62">
        <v>2032</v>
      </c>
      <c r="P506" s="62">
        <v>2033</v>
      </c>
      <c r="Q506" s="62">
        <v>2034</v>
      </c>
      <c r="R506" s="62">
        <v>2035</v>
      </c>
    </row>
    <row r="507" spans="1:18" x14ac:dyDescent="0.25">
      <c r="A507" s="118" t="s">
        <v>70</v>
      </c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</row>
    <row r="508" spans="1:18" x14ac:dyDescent="0.25">
      <c r="A508" s="63" t="s">
        <v>5</v>
      </c>
      <c r="B508" s="64" t="s">
        <v>6</v>
      </c>
      <c r="C508" s="65">
        <v>11869</v>
      </c>
      <c r="D508" s="65">
        <v>29650</v>
      </c>
      <c r="E508" s="65">
        <v>29533.4842931116</v>
      </c>
      <c r="F508" s="65">
        <f t="shared" ref="F508:L508" si="284">F509+F511</f>
        <v>25292.048704000001</v>
      </c>
      <c r="G508" s="65">
        <f t="shared" si="284"/>
        <v>21116.060408950612</v>
      </c>
      <c r="H508" s="65">
        <f t="shared" si="284"/>
        <v>18132.295462981267</v>
      </c>
      <c r="I508" s="65">
        <f t="shared" si="284"/>
        <v>16953.248026404905</v>
      </c>
      <c r="J508" s="65">
        <f t="shared" si="284"/>
        <v>16981.844270974427</v>
      </c>
      <c r="K508" s="65">
        <f t="shared" si="284"/>
        <v>17008.622703361023</v>
      </c>
      <c r="L508" s="65">
        <f t="shared" si="284"/>
        <v>17034.545555271226</v>
      </c>
      <c r="M508" s="65">
        <f>M509+M511</f>
        <v>17059.719700524813</v>
      </c>
      <c r="N508" s="65">
        <f>N509+N511</f>
        <v>18056.884632946709</v>
      </c>
      <c r="O508" s="65">
        <f>O509+O511</f>
        <v>18083.063656981849</v>
      </c>
      <c r="P508" s="65">
        <f>P509+P511</f>
        <v>18109.695318621201</v>
      </c>
      <c r="Q508" s="65">
        <f t="shared" ref="Q508:R508" si="285">Q509+Q511</f>
        <v>18137.345332879679</v>
      </c>
      <c r="R508" s="65">
        <f t="shared" si="285"/>
        <v>18166.013585684468</v>
      </c>
    </row>
    <row r="509" spans="1:18" x14ac:dyDescent="0.25">
      <c r="A509" s="61" t="s">
        <v>7</v>
      </c>
      <c r="B509" s="62" t="s">
        <v>6</v>
      </c>
      <c r="C509" s="66">
        <v>0</v>
      </c>
      <c r="D509" s="66">
        <v>16904</v>
      </c>
      <c r="E509" s="66">
        <v>16837.572293111563</v>
      </c>
      <c r="F509" s="66">
        <f t="shared" ref="F509:R509" si="286">F511/(1-F510)-F511</f>
        <v>12646.024352</v>
      </c>
      <c r="G509" s="66">
        <f t="shared" si="286"/>
        <v>8446.4241635802464</v>
      </c>
      <c r="H509" s="66">
        <f t="shared" si="286"/>
        <v>5439.6886388943803</v>
      </c>
      <c r="I509" s="66">
        <f t="shared" si="286"/>
        <v>4238.3120066012252</v>
      </c>
      <c r="J509" s="66">
        <f t="shared" si="286"/>
        <v>4245.4610677436067</v>
      </c>
      <c r="K509" s="66">
        <f t="shared" si="286"/>
        <v>4252.1556758402548</v>
      </c>
      <c r="L509" s="66">
        <f t="shared" si="286"/>
        <v>4258.6363888178075</v>
      </c>
      <c r="M509" s="66">
        <f t="shared" si="286"/>
        <v>4264.9299251312041</v>
      </c>
      <c r="N509" s="66">
        <f t="shared" si="286"/>
        <v>4514.2211582366763</v>
      </c>
      <c r="O509" s="66">
        <f t="shared" si="286"/>
        <v>4520.7659142454613</v>
      </c>
      <c r="P509" s="66">
        <f t="shared" si="286"/>
        <v>4527.4238296553012</v>
      </c>
      <c r="Q509" s="66">
        <f t="shared" si="286"/>
        <v>4534.3363332199187</v>
      </c>
      <c r="R509" s="66">
        <f t="shared" si="286"/>
        <v>4541.5033964211179</v>
      </c>
    </row>
    <row r="510" spans="1:18" x14ac:dyDescent="0.25">
      <c r="A510" s="61" t="s">
        <v>7</v>
      </c>
      <c r="B510" s="62" t="s">
        <v>8</v>
      </c>
      <c r="C510" s="40">
        <v>0</v>
      </c>
      <c r="D510" s="41">
        <v>0.57011804384485665</v>
      </c>
      <c r="E510" s="41">
        <v>0.57011804384485665</v>
      </c>
      <c r="F510" s="41">
        <v>0.5</v>
      </c>
      <c r="G510" s="41">
        <v>0.4</v>
      </c>
      <c r="H510" s="41">
        <v>0.3</v>
      </c>
      <c r="I510" s="41">
        <v>0.25</v>
      </c>
      <c r="J510" s="41">
        <f t="shared" ref="J510:L510" si="287">I510</f>
        <v>0.25</v>
      </c>
      <c r="K510" s="41">
        <f t="shared" si="287"/>
        <v>0.25</v>
      </c>
      <c r="L510" s="41">
        <f t="shared" si="287"/>
        <v>0.25</v>
      </c>
      <c r="M510" s="41">
        <f>L510</f>
        <v>0.25</v>
      </c>
      <c r="N510" s="41">
        <f>M510</f>
        <v>0.25</v>
      </c>
      <c r="O510" s="41">
        <f>N510</f>
        <v>0.25</v>
      </c>
      <c r="P510" s="41">
        <f t="shared" ref="P510:R510" si="288">O510</f>
        <v>0.25</v>
      </c>
      <c r="Q510" s="41">
        <f t="shared" si="288"/>
        <v>0.25</v>
      </c>
      <c r="R510" s="41">
        <f t="shared" si="288"/>
        <v>0.25</v>
      </c>
    </row>
    <row r="511" spans="1:18" x14ac:dyDescent="0.25">
      <c r="A511" s="61" t="s">
        <v>9</v>
      </c>
      <c r="B511" s="62" t="s">
        <v>6</v>
      </c>
      <c r="C511" s="66">
        <v>11869</v>
      </c>
      <c r="D511" s="66">
        <v>12746</v>
      </c>
      <c r="E511" s="66">
        <v>12695.912</v>
      </c>
      <c r="F511" s="66">
        <f t="shared" ref="F511:L511" si="289">F512+F513</f>
        <v>12646.024352</v>
      </c>
      <c r="G511" s="66">
        <f t="shared" si="289"/>
        <v>12669.636245370366</v>
      </c>
      <c r="H511" s="66">
        <f t="shared" si="289"/>
        <v>12692.606824086886</v>
      </c>
      <c r="I511" s="66">
        <f t="shared" si="289"/>
        <v>12714.936019803679</v>
      </c>
      <c r="J511" s="66">
        <f t="shared" si="289"/>
        <v>12736.38320323082</v>
      </c>
      <c r="K511" s="66">
        <f t="shared" si="289"/>
        <v>12756.467027520768</v>
      </c>
      <c r="L511" s="66">
        <f t="shared" si="289"/>
        <v>12775.909166453419</v>
      </c>
      <c r="M511" s="66">
        <f>M512+M513</f>
        <v>12794.789775393609</v>
      </c>
      <c r="N511" s="66">
        <f>N512+N513</f>
        <v>13542.663474710032</v>
      </c>
      <c r="O511" s="66">
        <f>O512+O513</f>
        <v>13562.297742736388</v>
      </c>
      <c r="P511" s="66">
        <f t="shared" ref="P511:R511" si="290">P512+P513</f>
        <v>13582.2714889659</v>
      </c>
      <c r="Q511" s="66">
        <f t="shared" si="290"/>
        <v>13603.00899965976</v>
      </c>
      <c r="R511" s="66">
        <f t="shared" si="290"/>
        <v>13624.51018926335</v>
      </c>
    </row>
    <row r="512" spans="1:18" x14ac:dyDescent="0.25">
      <c r="A512" s="61" t="s">
        <v>10</v>
      </c>
      <c r="B512" s="62" t="s">
        <v>6</v>
      </c>
      <c r="C512" s="66">
        <v>11476</v>
      </c>
      <c r="D512" s="66">
        <v>12522</v>
      </c>
      <c r="E512" s="66">
        <v>12471.912</v>
      </c>
      <c r="F512" s="66">
        <f t="shared" ref="F512:L512" si="291">(F514*F516*365)/1000</f>
        <v>12422.024352</v>
      </c>
      <c r="G512" s="66">
        <f t="shared" si="291"/>
        <v>12445.636245370366</v>
      </c>
      <c r="H512" s="66">
        <f t="shared" si="291"/>
        <v>12468.606824086886</v>
      </c>
      <c r="I512" s="66">
        <f t="shared" si="291"/>
        <v>12490.936019803679</v>
      </c>
      <c r="J512" s="66">
        <f t="shared" si="291"/>
        <v>12512.38320323082</v>
      </c>
      <c r="K512" s="66">
        <f t="shared" si="291"/>
        <v>12532.467027520768</v>
      </c>
      <c r="L512" s="66">
        <f t="shared" si="291"/>
        <v>12551.909166453419</v>
      </c>
      <c r="M512" s="66">
        <f>(M514*M516*365)/1000</f>
        <v>12570.789775393609</v>
      </c>
      <c r="N512" s="66">
        <f>(N514*N516*365)/1000</f>
        <v>13318.663474710032</v>
      </c>
      <c r="O512" s="66">
        <f>(O514*O516*365)/1000</f>
        <v>13338.297742736388</v>
      </c>
      <c r="P512" s="66">
        <f t="shared" ref="P512:R512" si="292">(P514*P516*365)/1000</f>
        <v>13358.2714889659</v>
      </c>
      <c r="Q512" s="66">
        <f t="shared" si="292"/>
        <v>13379.00899965976</v>
      </c>
      <c r="R512" s="66">
        <f t="shared" si="292"/>
        <v>13400.51018926335</v>
      </c>
    </row>
    <row r="513" spans="1:18" x14ac:dyDescent="0.25">
      <c r="A513" s="61" t="s">
        <v>11</v>
      </c>
      <c r="B513" s="62" t="s">
        <v>6</v>
      </c>
      <c r="C513" s="62">
        <v>393</v>
      </c>
      <c r="D513" s="62">
        <v>224</v>
      </c>
      <c r="E513" s="62">
        <v>224</v>
      </c>
      <c r="F513" s="62">
        <f t="shared" ref="F513:L514" si="293">E513</f>
        <v>224</v>
      </c>
      <c r="G513" s="62">
        <f t="shared" si="293"/>
        <v>224</v>
      </c>
      <c r="H513" s="62">
        <f t="shared" si="293"/>
        <v>224</v>
      </c>
      <c r="I513" s="62">
        <f t="shared" si="293"/>
        <v>224</v>
      </c>
      <c r="J513" s="62">
        <f t="shared" si="293"/>
        <v>224</v>
      </c>
      <c r="K513" s="62">
        <f t="shared" si="293"/>
        <v>224</v>
      </c>
      <c r="L513" s="62">
        <f t="shared" si="293"/>
        <v>224</v>
      </c>
      <c r="M513" s="62">
        <f>L513</f>
        <v>224</v>
      </c>
      <c r="N513" s="62">
        <f>M513</f>
        <v>224</v>
      </c>
      <c r="O513" s="62">
        <f>N513</f>
        <v>224</v>
      </c>
      <c r="P513" s="62">
        <f t="shared" ref="P513:R513" si="294">O513</f>
        <v>224</v>
      </c>
      <c r="Q513" s="62">
        <f t="shared" si="294"/>
        <v>224</v>
      </c>
      <c r="R513" s="62">
        <f t="shared" si="294"/>
        <v>224</v>
      </c>
    </row>
    <row r="514" spans="1:18" x14ac:dyDescent="0.25">
      <c r="A514" s="67" t="s">
        <v>12</v>
      </c>
      <c r="B514" s="68" t="s">
        <v>13</v>
      </c>
      <c r="C514" s="69">
        <v>72.915342974051384</v>
      </c>
      <c r="D514" s="69">
        <v>79.880862306062113</v>
      </c>
      <c r="E514" s="69">
        <v>79.880862306062113</v>
      </c>
      <c r="F514" s="69">
        <f t="shared" si="293"/>
        <v>79.880862306062113</v>
      </c>
      <c r="G514" s="69">
        <f t="shared" si="293"/>
        <v>79.880862306062113</v>
      </c>
      <c r="H514" s="69">
        <f t="shared" si="293"/>
        <v>79.880862306062113</v>
      </c>
      <c r="I514" s="69">
        <f t="shared" si="293"/>
        <v>79.880862306062113</v>
      </c>
      <c r="J514" s="69">
        <f t="shared" si="293"/>
        <v>79.880862306062113</v>
      </c>
      <c r="K514" s="69">
        <f t="shared" si="293"/>
        <v>79.880862306062113</v>
      </c>
      <c r="L514" s="69">
        <f t="shared" si="293"/>
        <v>79.880862306062113</v>
      </c>
      <c r="M514" s="69">
        <f>L514</f>
        <v>79.880862306062113</v>
      </c>
      <c r="N514" s="69">
        <v>79.880862306062099</v>
      </c>
      <c r="O514" s="69">
        <v>79.880862306062099</v>
      </c>
      <c r="P514" s="69">
        <v>79.880862306062113</v>
      </c>
      <c r="Q514" s="69">
        <v>79.880862306062113</v>
      </c>
      <c r="R514" s="69">
        <v>79.880862306062113</v>
      </c>
    </row>
    <row r="515" spans="1:18" x14ac:dyDescent="0.25">
      <c r="A515" s="61" t="s">
        <v>14</v>
      </c>
      <c r="B515" s="62" t="s">
        <v>15</v>
      </c>
      <c r="C515" s="66">
        <v>539</v>
      </c>
      <c r="D515" s="66">
        <v>524</v>
      </c>
      <c r="E515" s="66">
        <v>581</v>
      </c>
      <c r="F515" s="66">
        <f t="shared" ref="F515:L516" si="295">E515+(E515*F$361)</f>
        <v>578.67600000000004</v>
      </c>
      <c r="G515" s="66">
        <f t="shared" si="295"/>
        <v>579.77595244098768</v>
      </c>
      <c r="H515" s="66">
        <f t="shared" si="295"/>
        <v>580.84602944556389</v>
      </c>
      <c r="I515" s="66">
        <f t="shared" si="295"/>
        <v>581.88622782985783</v>
      </c>
      <c r="J515" s="66">
        <f t="shared" si="295"/>
        <v>582.88533795596925</v>
      </c>
      <c r="K515" s="66">
        <f t="shared" si="295"/>
        <v>583.82093643617486</v>
      </c>
      <c r="L515" s="66">
        <f t="shared" si="295"/>
        <v>584.72664221086848</v>
      </c>
      <c r="M515" s="66">
        <f>L515+(L515*M$361)</f>
        <v>585.60618929188126</v>
      </c>
      <c r="N515" s="66">
        <f t="shared" ref="N515:R516" si="296">M515+(M515*N$361)</f>
        <v>586.48947348114325</v>
      </c>
      <c r="O515" s="66">
        <f>N515+(N515*O$361)</f>
        <v>587.35407160983925</v>
      </c>
      <c r="P515" s="66">
        <f t="shared" si="296"/>
        <v>588.23361871543545</v>
      </c>
      <c r="Q515" s="66">
        <f t="shared" si="296"/>
        <v>589.14679831121441</v>
      </c>
      <c r="R515" s="66">
        <f t="shared" si="296"/>
        <v>590.09360662976474</v>
      </c>
    </row>
    <row r="516" spans="1:18" x14ac:dyDescent="0.25">
      <c r="A516" s="61" t="s">
        <v>23</v>
      </c>
      <c r="B516" s="62" t="s">
        <v>15</v>
      </c>
      <c r="C516" s="66">
        <v>431.20000000000005</v>
      </c>
      <c r="D516" s="66">
        <v>429.47520000000003</v>
      </c>
      <c r="E516" s="66">
        <f>D516+(D516*E$361)</f>
        <v>427.75729920000003</v>
      </c>
      <c r="F516" s="66">
        <f t="shared" si="295"/>
        <v>426.04627000320005</v>
      </c>
      <c r="G516" s="66">
        <f t="shared" si="295"/>
        <v>426.85610250820059</v>
      </c>
      <c r="H516" s="66">
        <f t="shared" si="295"/>
        <v>427.64393942629624</v>
      </c>
      <c r="I516" s="66">
        <f t="shared" si="295"/>
        <v>428.40977841338361</v>
      </c>
      <c r="J516" s="66">
        <f t="shared" si="295"/>
        <v>429.14536644978426</v>
      </c>
      <c r="K516" s="66">
        <f t="shared" si="295"/>
        <v>429.83419446876604</v>
      </c>
      <c r="L516" s="66">
        <f t="shared" si="295"/>
        <v>430.50101418658494</v>
      </c>
      <c r="M516" s="66">
        <f>L516+(L516*M$361)</f>
        <v>431.14857474406051</v>
      </c>
      <c r="N516" s="66">
        <f>M516+(M516*N$361)+'[16]Uued liitujad'!L61</f>
        <v>456.79888672207221</v>
      </c>
      <c r="O516" s="66">
        <f>N516+(N516*O$361)</f>
        <v>457.47229601671148</v>
      </c>
      <c r="P516" s="66">
        <f>O516+(O516*P$361)</f>
        <v>458.15734861666897</v>
      </c>
      <c r="Q516" s="66">
        <f t="shared" si="296"/>
        <v>458.86859654453576</v>
      </c>
      <c r="R516" s="66">
        <f t="shared" si="296"/>
        <v>459.60603686598915</v>
      </c>
    </row>
    <row r="517" spans="1:18" x14ac:dyDescent="0.25">
      <c r="A517" s="67" t="s">
        <v>24</v>
      </c>
      <c r="B517" s="68" t="s">
        <v>8</v>
      </c>
      <c r="C517" s="45">
        <v>0.8</v>
      </c>
      <c r="D517" s="45">
        <f>D516/D515</f>
        <v>0.81960916030534359</v>
      </c>
      <c r="E517" s="45">
        <f>E516/E515</f>
        <v>0.7362432000000001</v>
      </c>
      <c r="F517" s="45">
        <f t="shared" ref="F517:L517" si="297">F516/F515</f>
        <v>0.73624319999999999</v>
      </c>
      <c r="G517" s="45">
        <f t="shared" si="297"/>
        <v>0.73624319999999999</v>
      </c>
      <c r="H517" s="45">
        <f t="shared" si="297"/>
        <v>0.7362432000000001</v>
      </c>
      <c r="I517" s="45">
        <f t="shared" si="297"/>
        <v>0.73624319999999999</v>
      </c>
      <c r="J517" s="45">
        <f t="shared" si="297"/>
        <v>0.73624319999999999</v>
      </c>
      <c r="K517" s="45">
        <f t="shared" si="297"/>
        <v>0.7362432000000001</v>
      </c>
      <c r="L517" s="45">
        <f t="shared" si="297"/>
        <v>0.7362432000000001</v>
      </c>
      <c r="M517" s="45">
        <f>M516/M515</f>
        <v>0.73624320000000021</v>
      </c>
      <c r="N517" s="45">
        <f>N516/N515</f>
        <v>0.77886971101239921</v>
      </c>
      <c r="O517" s="45">
        <f t="shared" ref="O517:R517" si="298">O516/O515</f>
        <v>0.7788697110123991</v>
      </c>
      <c r="P517" s="45">
        <f t="shared" si="298"/>
        <v>0.7788697110123991</v>
      </c>
      <c r="Q517" s="45">
        <f t="shared" si="298"/>
        <v>0.7788697110123991</v>
      </c>
      <c r="R517" s="45">
        <f t="shared" si="298"/>
        <v>0.7788697110123991</v>
      </c>
    </row>
    <row r="518" spans="1:18" x14ac:dyDescent="0.25">
      <c r="A518" s="59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48"/>
      <c r="O518" s="48"/>
      <c r="P518" s="48"/>
      <c r="Q518" s="48"/>
      <c r="R518" s="48"/>
    </row>
    <row r="519" spans="1:18" x14ac:dyDescent="0.25">
      <c r="A519" s="61" t="s">
        <v>2</v>
      </c>
      <c r="B519" s="62" t="s">
        <v>3</v>
      </c>
      <c r="C519" s="62">
        <v>2020</v>
      </c>
      <c r="D519" s="62">
        <v>2021</v>
      </c>
      <c r="E519" s="62">
        <v>2022</v>
      </c>
      <c r="F519" s="62">
        <v>2023</v>
      </c>
      <c r="G519" s="62">
        <v>2024</v>
      </c>
      <c r="H519" s="62">
        <v>2025</v>
      </c>
      <c r="I519" s="62">
        <v>2026</v>
      </c>
      <c r="J519" s="62">
        <v>2027</v>
      </c>
      <c r="K519" s="62">
        <v>2028</v>
      </c>
      <c r="L519" s="62">
        <v>2029</v>
      </c>
      <c r="M519" s="62">
        <v>2030</v>
      </c>
      <c r="N519" s="62">
        <v>2031</v>
      </c>
      <c r="O519" s="62">
        <v>2032</v>
      </c>
      <c r="P519" s="62">
        <v>2033</v>
      </c>
      <c r="Q519" s="62">
        <v>2034</v>
      </c>
      <c r="R519" s="62">
        <v>2035</v>
      </c>
    </row>
    <row r="520" spans="1:18" x14ac:dyDescent="0.25">
      <c r="A520" s="118" t="s">
        <v>71</v>
      </c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</row>
    <row r="521" spans="1:18" x14ac:dyDescent="0.25">
      <c r="A521" s="63" t="s">
        <v>5</v>
      </c>
      <c r="B521" s="64" t="s">
        <v>6</v>
      </c>
      <c r="C521" s="65">
        <v>741</v>
      </c>
      <c r="D521" s="65">
        <v>1492.9999999999998</v>
      </c>
      <c r="E521" s="65">
        <v>1487.028</v>
      </c>
      <c r="F521" s="65">
        <v>1481.0798879999998</v>
      </c>
      <c r="G521" s="65">
        <v>1483.895137704676</v>
      </c>
      <c r="H521" s="65">
        <v>1486.6339233638175</v>
      </c>
      <c r="I521" s="65">
        <f t="shared" ref="I521:R521" si="299">I522+I524</f>
        <v>1799.2080528335396</v>
      </c>
      <c r="J521" s="65">
        <f t="shared" si="299"/>
        <v>1544.826281601308</v>
      </c>
      <c r="K521" s="65">
        <f t="shared" si="299"/>
        <v>1444.152179598824</v>
      </c>
      <c r="L521" s="65">
        <f t="shared" si="299"/>
        <v>1446.3925531225684</v>
      </c>
      <c r="M521" s="65">
        <f t="shared" si="299"/>
        <v>1448.5682199320836</v>
      </c>
      <c r="N521" s="65">
        <f t="shared" si="299"/>
        <v>1450.7531309339308</v>
      </c>
      <c r="O521" s="65">
        <f t="shared" si="299"/>
        <v>1452.8918196895193</v>
      </c>
      <c r="P521" s="65">
        <f t="shared" si="299"/>
        <v>1455.0674865598448</v>
      </c>
      <c r="Q521" s="65">
        <f t="shared" si="299"/>
        <v>1457.3263474901494</v>
      </c>
      <c r="R521" s="65">
        <f t="shared" si="299"/>
        <v>1459.6683931612815</v>
      </c>
    </row>
    <row r="522" spans="1:18" x14ac:dyDescent="0.25">
      <c r="A522" s="61" t="s">
        <v>7</v>
      </c>
      <c r="B522" s="62" t="s">
        <v>6</v>
      </c>
      <c r="C522" s="66">
        <v>0</v>
      </c>
      <c r="D522" s="66">
        <v>794.99699999999973</v>
      </c>
      <c r="E522" s="66">
        <v>791.81701199999986</v>
      </c>
      <c r="F522" s="66">
        <v>788.64974395199977</v>
      </c>
      <c r="G522" s="66">
        <v>790.14881633610457</v>
      </c>
      <c r="H522" s="66">
        <v>791.60717292194556</v>
      </c>
      <c r="I522" s="66">
        <f t="shared" ref="I522:J522" si="300">I524/(1-I523)-I524</f>
        <v>719.68322113341583</v>
      </c>
      <c r="J522" s="66">
        <f t="shared" si="300"/>
        <v>463.44788448039253</v>
      </c>
      <c r="K522" s="66">
        <f>K524/(1-K523)-K524</f>
        <v>361.03804489970594</v>
      </c>
      <c r="L522" s="66">
        <f t="shared" ref="L522:R522" si="301">L524/(1-L523)-L524</f>
        <v>361.59813828064216</v>
      </c>
      <c r="M522" s="66">
        <f t="shared" si="301"/>
        <v>362.1420549830209</v>
      </c>
      <c r="N522" s="66">
        <f t="shared" si="301"/>
        <v>362.68828273348277</v>
      </c>
      <c r="O522" s="66">
        <f t="shared" si="301"/>
        <v>363.22295492237981</v>
      </c>
      <c r="P522" s="66">
        <f t="shared" si="301"/>
        <v>363.76687163996121</v>
      </c>
      <c r="Q522" s="66">
        <f t="shared" si="301"/>
        <v>364.3315868725374</v>
      </c>
      <c r="R522" s="66">
        <f t="shared" si="301"/>
        <v>364.91709829032038</v>
      </c>
    </row>
    <row r="523" spans="1:18" x14ac:dyDescent="0.25">
      <c r="A523" s="61" t="s">
        <v>7</v>
      </c>
      <c r="B523" s="62" t="s">
        <v>8</v>
      </c>
      <c r="C523" s="40">
        <v>0</v>
      </c>
      <c r="D523" s="41">
        <v>0.53248292029470856</v>
      </c>
      <c r="E523" s="41">
        <v>0.53248292029470856</v>
      </c>
      <c r="F523" s="41">
        <v>0.53248292029470856</v>
      </c>
      <c r="G523" s="41">
        <v>0.53248292029470856</v>
      </c>
      <c r="H523" s="41">
        <v>0.53248292029470856</v>
      </c>
      <c r="I523" s="41">
        <v>0.4</v>
      </c>
      <c r="J523" s="41">
        <v>0.3</v>
      </c>
      <c r="K523" s="41">
        <v>0.25</v>
      </c>
      <c r="L523" s="41">
        <f t="shared" ref="L523:R523" si="302">K523</f>
        <v>0.25</v>
      </c>
      <c r="M523" s="41">
        <f t="shared" si="302"/>
        <v>0.25</v>
      </c>
      <c r="N523" s="41">
        <f t="shared" si="302"/>
        <v>0.25</v>
      </c>
      <c r="O523" s="41">
        <f t="shared" si="302"/>
        <v>0.25</v>
      </c>
      <c r="P523" s="41">
        <f t="shared" si="302"/>
        <v>0.25</v>
      </c>
      <c r="Q523" s="41">
        <f t="shared" si="302"/>
        <v>0.25</v>
      </c>
      <c r="R523" s="41">
        <f t="shared" si="302"/>
        <v>0.25</v>
      </c>
    </row>
    <row r="524" spans="1:18" x14ac:dyDescent="0.25">
      <c r="A524" s="61" t="s">
        <v>9</v>
      </c>
      <c r="B524" s="62" t="s">
        <v>6</v>
      </c>
      <c r="C524" s="66">
        <v>741</v>
      </c>
      <c r="D524" s="66">
        <v>698.00300000000004</v>
      </c>
      <c r="E524" s="66">
        <v>695.21098800000016</v>
      </c>
      <c r="F524" s="66">
        <v>692.43014404799999</v>
      </c>
      <c r="G524" s="66">
        <v>693.74632136857144</v>
      </c>
      <c r="H524" s="66">
        <v>695.02675044187197</v>
      </c>
      <c r="I524" s="66">
        <f t="shared" ref="I524:J524" si="303">I525+I526</f>
        <v>1079.5248317001237</v>
      </c>
      <c r="J524" s="66">
        <f t="shared" si="303"/>
        <v>1081.3783971209155</v>
      </c>
      <c r="K524" s="66">
        <f>K525+K526</f>
        <v>1083.114134699118</v>
      </c>
      <c r="L524" s="66">
        <f t="shared" ref="L524:R524" si="304">L525+L526</f>
        <v>1084.7944148419263</v>
      </c>
      <c r="M524" s="66">
        <f t="shared" si="304"/>
        <v>1086.4261649490627</v>
      </c>
      <c r="N524" s="66">
        <f t="shared" si="304"/>
        <v>1088.0648482004481</v>
      </c>
      <c r="O524" s="66">
        <f t="shared" si="304"/>
        <v>1089.6688647671394</v>
      </c>
      <c r="P524" s="66">
        <f t="shared" si="304"/>
        <v>1091.3006149198836</v>
      </c>
      <c r="Q524" s="66">
        <f t="shared" si="304"/>
        <v>1092.994760617612</v>
      </c>
      <c r="R524" s="66">
        <f t="shared" si="304"/>
        <v>1094.7512948709611</v>
      </c>
    </row>
    <row r="525" spans="1:18" x14ac:dyDescent="0.25">
      <c r="A525" s="61" t="s">
        <v>10</v>
      </c>
      <c r="B525" s="62" t="s">
        <v>6</v>
      </c>
      <c r="C525" s="66">
        <v>741</v>
      </c>
      <c r="D525" s="66">
        <v>698.00300000000004</v>
      </c>
      <c r="E525" s="66">
        <v>695.21098800000016</v>
      </c>
      <c r="F525" s="66">
        <v>692.43014404799999</v>
      </c>
      <c r="G525" s="66">
        <v>693.74632136857144</v>
      </c>
      <c r="H525" s="66">
        <v>695.02675044187197</v>
      </c>
      <c r="I525" s="66">
        <f t="shared" ref="I525:J525" si="305">(I527*I529*365)/1000</f>
        <v>1079.5248317001237</v>
      </c>
      <c r="J525" s="66">
        <f t="shared" si="305"/>
        <v>1081.3783971209155</v>
      </c>
      <c r="K525" s="66">
        <f>(K527*K529*365)/1000</f>
        <v>1083.114134699118</v>
      </c>
      <c r="L525" s="66">
        <f t="shared" ref="L525:R525" si="306">(L527*L529*365)/1000</f>
        <v>1084.7944148419263</v>
      </c>
      <c r="M525" s="66">
        <f t="shared" si="306"/>
        <v>1086.4261649490627</v>
      </c>
      <c r="N525" s="66">
        <f t="shared" si="306"/>
        <v>1088.0648482004481</v>
      </c>
      <c r="O525" s="66">
        <f t="shared" si="306"/>
        <v>1089.6688647671394</v>
      </c>
      <c r="P525" s="66">
        <f t="shared" si="306"/>
        <v>1091.3006149198836</v>
      </c>
      <c r="Q525" s="66">
        <f t="shared" si="306"/>
        <v>1092.994760617612</v>
      </c>
      <c r="R525" s="66">
        <f t="shared" si="306"/>
        <v>1094.7512948709611</v>
      </c>
    </row>
    <row r="526" spans="1:18" x14ac:dyDescent="0.25">
      <c r="A526" s="61" t="s">
        <v>11</v>
      </c>
      <c r="B526" s="62" t="s">
        <v>6</v>
      </c>
      <c r="C526" s="62">
        <v>0</v>
      </c>
      <c r="D526" s="62">
        <v>0</v>
      </c>
      <c r="E526" s="62">
        <v>0</v>
      </c>
      <c r="F526" s="62">
        <v>0</v>
      </c>
      <c r="G526" s="62">
        <v>0</v>
      </c>
      <c r="H526" s="62">
        <v>0</v>
      </c>
      <c r="I526" s="62">
        <f t="shared" ref="I526:J526" si="307">H526</f>
        <v>0</v>
      </c>
      <c r="J526" s="62">
        <f t="shared" si="307"/>
        <v>0</v>
      </c>
      <c r="K526" s="62">
        <f>J526</f>
        <v>0</v>
      </c>
      <c r="L526" s="62">
        <f t="shared" ref="L526:R526" si="308">K526</f>
        <v>0</v>
      </c>
      <c r="M526" s="62">
        <f t="shared" si="308"/>
        <v>0</v>
      </c>
      <c r="N526" s="62">
        <f t="shared" si="308"/>
        <v>0</v>
      </c>
      <c r="O526" s="62">
        <f t="shared" si="308"/>
        <v>0</v>
      </c>
      <c r="P526" s="62">
        <f t="shared" si="308"/>
        <v>0</v>
      </c>
      <c r="Q526" s="62">
        <f t="shared" si="308"/>
        <v>0</v>
      </c>
      <c r="R526" s="62">
        <f t="shared" si="308"/>
        <v>0</v>
      </c>
    </row>
    <row r="527" spans="1:18" x14ac:dyDescent="0.25">
      <c r="A527" s="67" t="s">
        <v>12</v>
      </c>
      <c r="B527" s="68" t="s">
        <v>13</v>
      </c>
      <c r="C527" s="69">
        <v>63.441780821917817</v>
      </c>
      <c r="D527" s="69">
        <v>60.000532953732744</v>
      </c>
      <c r="E527" s="69">
        <v>60.000532953732744</v>
      </c>
      <c r="F527" s="69">
        <v>60.000532953732744</v>
      </c>
      <c r="G527" s="69">
        <v>60.000532953732744</v>
      </c>
      <c r="H527" s="69">
        <v>60.000532953732744</v>
      </c>
      <c r="I527" s="69">
        <v>60.000532953732744</v>
      </c>
      <c r="J527" s="69">
        <v>60.000532953732744</v>
      </c>
      <c r="K527" s="69">
        <v>60.000532953732744</v>
      </c>
      <c r="L527" s="69">
        <v>60.000532953732744</v>
      </c>
      <c r="M527" s="69">
        <v>60.000532953732744</v>
      </c>
      <c r="N527" s="69">
        <v>60.000532953732744</v>
      </c>
      <c r="O527" s="69">
        <v>60.000532953732744</v>
      </c>
      <c r="P527" s="69">
        <v>60.000532953732744</v>
      </c>
      <c r="Q527" s="69">
        <v>60.000532953732744</v>
      </c>
      <c r="R527" s="69">
        <v>60.000532953732744</v>
      </c>
    </row>
    <row r="528" spans="1:18" x14ac:dyDescent="0.25">
      <c r="A528" s="61" t="s">
        <v>14</v>
      </c>
      <c r="B528" s="62" t="s">
        <v>15</v>
      </c>
      <c r="C528" s="66">
        <v>133</v>
      </c>
      <c r="D528" s="66">
        <v>128</v>
      </c>
      <c r="E528" s="66">
        <v>119</v>
      </c>
      <c r="F528" s="66">
        <f>E528+(E528*F$361)</f>
        <v>118.524</v>
      </c>
      <c r="G528" s="66">
        <f t="shared" ref="G528:R529" si="309">F528+(F528*G$361)</f>
        <v>118.74929146381675</v>
      </c>
      <c r="H528" s="66">
        <f t="shared" si="309"/>
        <v>118.96846386234441</v>
      </c>
      <c r="I528" s="66">
        <f t="shared" si="309"/>
        <v>119.18151654346485</v>
      </c>
      <c r="J528" s="66">
        <f>I528+(I528*J$361)</f>
        <v>119.3861535572467</v>
      </c>
      <c r="K528" s="66">
        <f t="shared" si="309"/>
        <v>119.57778216162617</v>
      </c>
      <c r="L528" s="66">
        <f t="shared" si="309"/>
        <v>119.76328816367186</v>
      </c>
      <c r="M528" s="66">
        <f t="shared" si="309"/>
        <v>119.94343636098775</v>
      </c>
      <c r="N528" s="66">
        <f t="shared" si="309"/>
        <v>120.1243499901137</v>
      </c>
      <c r="O528" s="66">
        <f t="shared" si="309"/>
        <v>120.30143635382251</v>
      </c>
      <c r="P528" s="66">
        <f t="shared" si="309"/>
        <v>120.48158455617353</v>
      </c>
      <c r="Q528" s="66">
        <f t="shared" si="309"/>
        <v>120.66862134085116</v>
      </c>
      <c r="R528" s="66">
        <f t="shared" si="309"/>
        <v>120.86254593621689</v>
      </c>
    </row>
    <row r="529" spans="1:18" x14ac:dyDescent="0.25">
      <c r="A529" s="61" t="s">
        <v>23</v>
      </c>
      <c r="B529" s="62" t="s">
        <v>15</v>
      </c>
      <c r="C529" s="66">
        <v>32</v>
      </c>
      <c r="D529" s="66">
        <v>31.872</v>
      </c>
      <c r="E529" s="66">
        <f>D529+(D529*E$361)</f>
        <v>31.744512</v>
      </c>
      <c r="F529" s="66">
        <f>E529+(E529*F$361)</f>
        <v>31.617533951999999</v>
      </c>
      <c r="G529" s="66">
        <f>F529+(F529*G$361)</f>
        <v>31.677632839198555</v>
      </c>
      <c r="H529" s="66">
        <f>G529+(G529*H$361)</f>
        <v>31.736099400838306</v>
      </c>
      <c r="I529" s="66">
        <f>H529+(H529*I$361)+'[16]Uued liitujad'!I62</f>
        <v>49.292933462959823</v>
      </c>
      <c r="J529" s="66">
        <f>I529+(I529*J$361)</f>
        <v>49.377570401614051</v>
      </c>
      <c r="K529" s="66">
        <f t="shared" si="309"/>
        <v>49.456827121273534</v>
      </c>
      <c r="L529" s="66">
        <f t="shared" si="309"/>
        <v>49.533551560440095</v>
      </c>
      <c r="M529" s="66">
        <f t="shared" si="309"/>
        <v>49.608060035926101</v>
      </c>
      <c r="N529" s="66">
        <f t="shared" si="309"/>
        <v>49.682885090529233</v>
      </c>
      <c r="O529" s="66">
        <f t="shared" si="309"/>
        <v>49.756127205553945</v>
      </c>
      <c r="P529" s="66">
        <f t="shared" si="309"/>
        <v>49.830635683122466</v>
      </c>
      <c r="Q529" s="66">
        <f t="shared" si="309"/>
        <v>49.907993247026916</v>
      </c>
      <c r="R529" s="66">
        <f t="shared" si="309"/>
        <v>49.988199578121119</v>
      </c>
    </row>
    <row r="530" spans="1:18" x14ac:dyDescent="0.25">
      <c r="A530" s="67" t="s">
        <v>24</v>
      </c>
      <c r="B530" s="68" t="s">
        <v>8</v>
      </c>
      <c r="C530" s="45">
        <v>0.24060150375939848</v>
      </c>
      <c r="D530" s="45">
        <f>D529/D528</f>
        <v>0.249</v>
      </c>
      <c r="E530" s="45">
        <f>E529/E528</f>
        <v>0.26676060504201682</v>
      </c>
      <c r="F530" s="45">
        <f>F529/F528</f>
        <v>0.26676060504201682</v>
      </c>
      <c r="G530" s="45">
        <f>G529/G528</f>
        <v>0.26676060504201682</v>
      </c>
      <c r="H530" s="45">
        <f t="shared" ref="H530:R530" si="310">H529/H528</f>
        <v>0.26676060504201682</v>
      </c>
      <c r="I530" s="45">
        <f>I529/I528</f>
        <v>0.41359545416577209</v>
      </c>
      <c r="J530" s="45">
        <f t="shared" si="310"/>
        <v>0.41359545416577204</v>
      </c>
      <c r="K530" s="45">
        <f t="shared" si="310"/>
        <v>0.41359545416577204</v>
      </c>
      <c r="L530" s="45">
        <f t="shared" si="310"/>
        <v>0.41359545416577204</v>
      </c>
      <c r="M530" s="45">
        <f t="shared" si="310"/>
        <v>0.41359545416577204</v>
      </c>
      <c r="N530" s="45">
        <f t="shared" si="310"/>
        <v>0.41359545416577209</v>
      </c>
      <c r="O530" s="45">
        <f t="shared" si="310"/>
        <v>0.41359545416577209</v>
      </c>
      <c r="P530" s="45">
        <f t="shared" si="310"/>
        <v>0.41359545416577209</v>
      </c>
      <c r="Q530" s="45">
        <f t="shared" si="310"/>
        <v>0.41359545416577209</v>
      </c>
      <c r="R530" s="45">
        <f t="shared" si="310"/>
        <v>0.41359545416577209</v>
      </c>
    </row>
    <row r="531" spans="1:18" x14ac:dyDescent="0.25">
      <c r="A531" s="59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48"/>
      <c r="O531" s="48"/>
      <c r="P531" s="48"/>
      <c r="Q531" s="48"/>
      <c r="R531" s="48"/>
    </row>
    <row r="532" spans="1:18" x14ac:dyDescent="0.25">
      <c r="A532" s="61" t="s">
        <v>2</v>
      </c>
      <c r="B532" s="62" t="s">
        <v>3</v>
      </c>
      <c r="C532" s="62">
        <v>2020</v>
      </c>
      <c r="D532" s="62">
        <v>2021</v>
      </c>
      <c r="E532" s="62">
        <v>2022</v>
      </c>
      <c r="F532" s="62">
        <v>2023</v>
      </c>
      <c r="G532" s="62">
        <v>2024</v>
      </c>
      <c r="H532" s="62">
        <v>2025</v>
      </c>
      <c r="I532" s="62">
        <v>2026</v>
      </c>
      <c r="J532" s="62">
        <v>2027</v>
      </c>
      <c r="K532" s="62">
        <v>2028</v>
      </c>
      <c r="L532" s="62">
        <v>2029</v>
      </c>
      <c r="M532" s="62">
        <v>2030</v>
      </c>
      <c r="N532" s="62">
        <v>2031</v>
      </c>
      <c r="O532" s="62">
        <v>2032</v>
      </c>
      <c r="P532" s="62">
        <v>2033</v>
      </c>
      <c r="Q532" s="62">
        <v>2034</v>
      </c>
      <c r="R532" s="62">
        <v>2035</v>
      </c>
    </row>
    <row r="533" spans="1:18" x14ac:dyDescent="0.25">
      <c r="A533" s="118" t="s">
        <v>72</v>
      </c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</row>
    <row r="534" spans="1:18" x14ac:dyDescent="0.25">
      <c r="A534" s="63" t="s">
        <v>5</v>
      </c>
      <c r="B534" s="64" t="s">
        <v>6</v>
      </c>
      <c r="C534" s="65">
        <v>0</v>
      </c>
      <c r="D534" s="65">
        <v>0</v>
      </c>
      <c r="E534" s="65">
        <v>201.25</v>
      </c>
      <c r="F534" s="65">
        <v>805</v>
      </c>
      <c r="G534" s="65">
        <v>806.53015109490468</v>
      </c>
      <c r="H534" s="65">
        <v>808.01874227318729</v>
      </c>
      <c r="I534" s="65">
        <v>809.46576910574402</v>
      </c>
      <c r="J534" s="65">
        <v>810.85563779136373</v>
      </c>
      <c r="K534" s="65">
        <v>812.15715500750116</v>
      </c>
      <c r="L534" s="65">
        <v>813.41708828385686</v>
      </c>
      <c r="M534" s="65">
        <v>814.64063202891487</v>
      </c>
      <c r="N534" s="65">
        <v>815.86937448990523</v>
      </c>
      <c r="O534" s="65">
        <v>817.07212264880638</v>
      </c>
      <c r="P534" s="65">
        <v>818.29566642806253</v>
      </c>
      <c r="Q534" s="65">
        <v>819.56599658622031</v>
      </c>
      <c r="R534" s="65">
        <v>820.88310788240847</v>
      </c>
    </row>
    <row r="535" spans="1:18" x14ac:dyDescent="0.25">
      <c r="A535" s="61" t="s">
        <v>7</v>
      </c>
      <c r="B535" s="62" t="s">
        <v>6</v>
      </c>
      <c r="C535" s="66">
        <v>0</v>
      </c>
      <c r="D535" s="66">
        <v>0</v>
      </c>
      <c r="E535" s="66">
        <v>40.25</v>
      </c>
      <c r="F535" s="66">
        <v>161</v>
      </c>
      <c r="G535" s="66">
        <v>161.30603021898094</v>
      </c>
      <c r="H535" s="66">
        <v>161.60374845463741</v>
      </c>
      <c r="I535" s="66">
        <v>161.89315382114876</v>
      </c>
      <c r="J535" s="66">
        <v>162.1711275582727</v>
      </c>
      <c r="K535" s="66">
        <v>162.43143100150019</v>
      </c>
      <c r="L535" s="66">
        <v>162.68341765677133</v>
      </c>
      <c r="M535" s="66">
        <v>162.9281264057829</v>
      </c>
      <c r="N535" s="66">
        <v>163.17387489798102</v>
      </c>
      <c r="O535" s="66">
        <v>163.41442452976128</v>
      </c>
      <c r="P535" s="66">
        <v>163.65913328561248</v>
      </c>
      <c r="Q535" s="66">
        <v>163.91319931724399</v>
      </c>
      <c r="R535" s="66">
        <v>164.17662157648169</v>
      </c>
    </row>
    <row r="536" spans="1:18" x14ac:dyDescent="0.25">
      <c r="A536" s="61" t="s">
        <v>7</v>
      </c>
      <c r="B536" s="62" t="s">
        <v>8</v>
      </c>
      <c r="C536" s="40">
        <v>0</v>
      </c>
      <c r="D536" s="41">
        <v>0</v>
      </c>
      <c r="E536" s="41">
        <v>0.2</v>
      </c>
      <c r="F536" s="41">
        <v>0.2</v>
      </c>
      <c r="G536" s="41">
        <v>0.2</v>
      </c>
      <c r="H536" s="41">
        <v>0.2</v>
      </c>
      <c r="I536" s="41">
        <v>0.2</v>
      </c>
      <c r="J536" s="41">
        <v>0.2</v>
      </c>
      <c r="K536" s="41">
        <v>0.2</v>
      </c>
      <c r="L536" s="41">
        <v>0.2</v>
      </c>
      <c r="M536" s="41">
        <v>0.2</v>
      </c>
      <c r="N536" s="41">
        <v>0.2</v>
      </c>
      <c r="O536" s="41">
        <v>0.2</v>
      </c>
      <c r="P536" s="41">
        <v>0.2</v>
      </c>
      <c r="Q536" s="41">
        <v>0.2</v>
      </c>
      <c r="R536" s="41">
        <v>0.2</v>
      </c>
    </row>
    <row r="537" spans="1:18" x14ac:dyDescent="0.25">
      <c r="A537" s="61" t="s">
        <v>9</v>
      </c>
      <c r="B537" s="62" t="s">
        <v>6</v>
      </c>
      <c r="C537" s="66">
        <v>0</v>
      </c>
      <c r="D537" s="66">
        <v>0</v>
      </c>
      <c r="E537" s="66">
        <v>161</v>
      </c>
      <c r="F537" s="66">
        <v>644</v>
      </c>
      <c r="G537" s="66">
        <v>645.22412087592375</v>
      </c>
      <c r="H537" s="66">
        <v>646.41499381854987</v>
      </c>
      <c r="I537" s="66">
        <v>647.57261528459526</v>
      </c>
      <c r="J537" s="66">
        <v>648.68451023309103</v>
      </c>
      <c r="K537" s="66">
        <v>649.72572400600097</v>
      </c>
      <c r="L537" s="66">
        <v>650.73367062708553</v>
      </c>
      <c r="M537" s="66">
        <v>651.71250562313196</v>
      </c>
      <c r="N537" s="66">
        <v>652.6954995919242</v>
      </c>
      <c r="O537" s="66">
        <v>653.65769811904511</v>
      </c>
      <c r="P537" s="66">
        <v>654.63653314245005</v>
      </c>
      <c r="Q537" s="66">
        <v>655.65279726897631</v>
      </c>
      <c r="R537" s="66">
        <v>656.70648630592677</v>
      </c>
    </row>
    <row r="538" spans="1:18" x14ac:dyDescent="0.25">
      <c r="A538" s="61" t="s">
        <v>10</v>
      </c>
      <c r="B538" s="62" t="s">
        <v>6</v>
      </c>
      <c r="C538" s="66">
        <v>0</v>
      </c>
      <c r="D538" s="66">
        <v>0</v>
      </c>
      <c r="E538" s="66">
        <v>161</v>
      </c>
      <c r="F538" s="66">
        <v>644</v>
      </c>
      <c r="G538" s="66">
        <v>645.22412087592375</v>
      </c>
      <c r="H538" s="66">
        <v>646.41499381854987</v>
      </c>
      <c r="I538" s="66">
        <v>647.57261528459526</v>
      </c>
      <c r="J538" s="66">
        <v>648.68451023309103</v>
      </c>
      <c r="K538" s="66">
        <v>649.72572400600097</v>
      </c>
      <c r="L538" s="66">
        <v>650.73367062708553</v>
      </c>
      <c r="M538" s="66">
        <v>651.71250562313196</v>
      </c>
      <c r="N538" s="66">
        <v>652.6954995919242</v>
      </c>
      <c r="O538" s="66">
        <v>653.65769811904511</v>
      </c>
      <c r="P538" s="66">
        <v>654.63653314245005</v>
      </c>
      <c r="Q538" s="66">
        <v>655.65279726897631</v>
      </c>
      <c r="R538" s="66">
        <v>656.70648630592677</v>
      </c>
    </row>
    <row r="539" spans="1:18" x14ac:dyDescent="0.25">
      <c r="A539" s="61" t="s">
        <v>11</v>
      </c>
      <c r="B539" s="62" t="s">
        <v>6</v>
      </c>
      <c r="C539" s="62">
        <v>0</v>
      </c>
      <c r="D539" s="62">
        <v>0</v>
      </c>
      <c r="E539" s="62">
        <v>0</v>
      </c>
      <c r="F539" s="62">
        <v>0</v>
      </c>
      <c r="G539" s="62">
        <v>0</v>
      </c>
      <c r="H539" s="62">
        <v>0</v>
      </c>
      <c r="I539" s="62">
        <v>0</v>
      </c>
      <c r="J539" s="62">
        <v>0</v>
      </c>
      <c r="K539" s="62">
        <v>0</v>
      </c>
      <c r="L539" s="62">
        <v>0</v>
      </c>
      <c r="M539" s="62">
        <v>0</v>
      </c>
      <c r="N539" s="62">
        <v>0</v>
      </c>
      <c r="O539" s="62">
        <v>0</v>
      </c>
      <c r="P539" s="62">
        <v>0</v>
      </c>
      <c r="Q539" s="62">
        <v>0</v>
      </c>
      <c r="R539" s="62">
        <v>0</v>
      </c>
    </row>
    <row r="540" spans="1:18" x14ac:dyDescent="0.25">
      <c r="A540" s="67" t="s">
        <v>12</v>
      </c>
      <c r="B540" s="68" t="s">
        <v>13</v>
      </c>
      <c r="C540" s="70">
        <v>0</v>
      </c>
      <c r="D540" s="70">
        <v>0</v>
      </c>
      <c r="E540" s="69">
        <v>22.054794520547947</v>
      </c>
      <c r="F540" s="69">
        <v>88.219178082191789</v>
      </c>
      <c r="G540" s="69">
        <v>88.219178082191789</v>
      </c>
      <c r="H540" s="69">
        <v>88.219178082191789</v>
      </c>
      <c r="I540" s="69">
        <v>88.219178082191789</v>
      </c>
      <c r="J540" s="69">
        <v>88.219178082191789</v>
      </c>
      <c r="K540" s="69">
        <v>88.219178082191789</v>
      </c>
      <c r="L540" s="69">
        <v>88.219178082191789</v>
      </c>
      <c r="M540" s="69">
        <v>88.219178082191789</v>
      </c>
      <c r="N540" s="69">
        <v>88.219178082191789</v>
      </c>
      <c r="O540" s="69">
        <v>88.219178082191789</v>
      </c>
      <c r="P540" s="69">
        <v>88.219178082191789</v>
      </c>
      <c r="Q540" s="69">
        <v>88.219178082191789</v>
      </c>
      <c r="R540" s="69">
        <v>88.219178082191789</v>
      </c>
    </row>
    <row r="541" spans="1:18" x14ac:dyDescent="0.25">
      <c r="A541" s="61" t="s">
        <v>14</v>
      </c>
      <c r="B541" s="62" t="s">
        <v>15</v>
      </c>
      <c r="C541" s="66">
        <v>29</v>
      </c>
      <c r="D541" s="66">
        <v>28</v>
      </c>
      <c r="E541" s="66">
        <v>25</v>
      </c>
      <c r="F541" s="66">
        <f>E541+(E541*F$361)</f>
        <v>24.9</v>
      </c>
      <c r="G541" s="66">
        <f t="shared" ref="G541:R542" si="311">F541+(F541*G$361)</f>
        <v>24.9473301394573</v>
      </c>
      <c r="H541" s="66">
        <f t="shared" si="311"/>
        <v>24.993374760996726</v>
      </c>
      <c r="I541" s="66">
        <f t="shared" si="311"/>
        <v>25.038133727618668</v>
      </c>
      <c r="J541" s="66">
        <f t="shared" si="311"/>
        <v>25.08112469690057</v>
      </c>
      <c r="K541" s="66">
        <f t="shared" si="311"/>
        <v>25.121382807064325</v>
      </c>
      <c r="L541" s="66">
        <f t="shared" si="311"/>
        <v>25.160354656233586</v>
      </c>
      <c r="M541" s="66">
        <f t="shared" si="311"/>
        <v>25.198200916173899</v>
      </c>
      <c r="N541" s="66">
        <f t="shared" si="311"/>
        <v>25.236207981116326</v>
      </c>
      <c r="O541" s="66">
        <f t="shared" si="311"/>
        <v>25.273410998702211</v>
      </c>
      <c r="P541" s="66">
        <f t="shared" si="311"/>
        <v>25.311257259700326</v>
      </c>
      <c r="Q541" s="66">
        <f t="shared" si="311"/>
        <v>25.350550701859493</v>
      </c>
      <c r="R541" s="66">
        <f t="shared" si="311"/>
        <v>25.391291163070779</v>
      </c>
    </row>
    <row r="542" spans="1:18" x14ac:dyDescent="0.25">
      <c r="A542" s="61" t="s">
        <v>23</v>
      </c>
      <c r="B542" s="62" t="s">
        <v>15</v>
      </c>
      <c r="C542" s="66">
        <v>0</v>
      </c>
      <c r="D542" s="66">
        <v>0</v>
      </c>
      <c r="E542" s="66">
        <v>20</v>
      </c>
      <c r="F542" s="66">
        <f>E542+(E542*F$361)</f>
        <v>19.920000000000002</v>
      </c>
      <c r="G542" s="66">
        <f>F542+(F542*G$361)</f>
        <v>19.95786411156584</v>
      </c>
      <c r="H542" s="66">
        <f>G542+(G542*H$361)</f>
        <v>19.994699808797382</v>
      </c>
      <c r="I542" s="66">
        <f t="shared" si="311"/>
        <v>20.030506982094934</v>
      </c>
      <c r="J542" s="66">
        <f t="shared" si="311"/>
        <v>20.064899757520454</v>
      </c>
      <c r="K542" s="66">
        <f t="shared" si="311"/>
        <v>20.097106245651457</v>
      </c>
      <c r="L542" s="66">
        <f t="shared" si="311"/>
        <v>20.128283724986865</v>
      </c>
      <c r="M542" s="66">
        <f t="shared" si="311"/>
        <v>20.158560732939115</v>
      </c>
      <c r="N542" s="66">
        <f t="shared" si="311"/>
        <v>20.188966384893057</v>
      </c>
      <c r="O542" s="66">
        <f t="shared" si="311"/>
        <v>20.218728798961767</v>
      </c>
      <c r="P542" s="66">
        <f t="shared" si="311"/>
        <v>20.249005807760259</v>
      </c>
      <c r="Q542" s="66">
        <f t="shared" si="311"/>
        <v>20.280440561487591</v>
      </c>
      <c r="R542" s="66">
        <f t="shared" si="311"/>
        <v>20.313032930456622</v>
      </c>
    </row>
    <row r="543" spans="1:18" x14ac:dyDescent="0.25">
      <c r="A543" s="67" t="s">
        <v>24</v>
      </c>
      <c r="B543" s="68" t="s">
        <v>8</v>
      </c>
      <c r="C543" s="45">
        <v>1E-3</v>
      </c>
      <c r="D543" s="45">
        <v>0</v>
      </c>
      <c r="E543" s="45">
        <f>E542/E541</f>
        <v>0.8</v>
      </c>
      <c r="F543" s="45">
        <f>F542/F541</f>
        <v>0.80000000000000016</v>
      </c>
      <c r="G543" s="45">
        <f>G542/G541</f>
        <v>0.8</v>
      </c>
      <c r="H543" s="45">
        <f t="shared" ref="H543:R543" si="312">H542/H541</f>
        <v>0.8</v>
      </c>
      <c r="I543" s="45">
        <f t="shared" si="312"/>
        <v>0.8</v>
      </c>
      <c r="J543" s="45">
        <f t="shared" si="312"/>
        <v>0.79999999999999993</v>
      </c>
      <c r="K543" s="45">
        <f t="shared" si="312"/>
        <v>0.79999999999999982</v>
      </c>
      <c r="L543" s="45">
        <f t="shared" si="312"/>
        <v>0.79999999999999982</v>
      </c>
      <c r="M543" s="45">
        <f t="shared" si="312"/>
        <v>0.79999999999999982</v>
      </c>
      <c r="N543" s="45">
        <f t="shared" si="312"/>
        <v>0.79999999999999982</v>
      </c>
      <c r="O543" s="45">
        <f t="shared" si="312"/>
        <v>0.79999999999999993</v>
      </c>
      <c r="P543" s="45">
        <f t="shared" si="312"/>
        <v>0.79999999999999993</v>
      </c>
      <c r="Q543" s="45">
        <f t="shared" si="312"/>
        <v>0.79999999999999982</v>
      </c>
      <c r="R543" s="45">
        <f t="shared" si="312"/>
        <v>0.79999999999999993</v>
      </c>
    </row>
    <row r="544" spans="1:18" x14ac:dyDescent="0.25">
      <c r="A544" s="72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</row>
    <row r="545" spans="1:18" x14ac:dyDescent="0.25">
      <c r="A545" s="61" t="s">
        <v>2</v>
      </c>
      <c r="B545" s="62" t="s">
        <v>3</v>
      </c>
      <c r="C545" s="62">
        <v>2020</v>
      </c>
      <c r="D545" s="62">
        <v>2021</v>
      </c>
      <c r="E545" s="62">
        <v>2022</v>
      </c>
      <c r="F545" s="62">
        <v>2023</v>
      </c>
      <c r="G545" s="62">
        <v>2024</v>
      </c>
      <c r="H545" s="62">
        <v>2025</v>
      </c>
      <c r="I545" s="62">
        <v>2026</v>
      </c>
      <c r="J545" s="62">
        <v>2027</v>
      </c>
      <c r="K545" s="62">
        <v>2028</v>
      </c>
      <c r="L545" s="62">
        <v>2029</v>
      </c>
      <c r="M545" s="62">
        <v>2030</v>
      </c>
      <c r="N545" s="62">
        <v>2031</v>
      </c>
      <c r="O545" s="62">
        <v>2032</v>
      </c>
      <c r="P545" s="62">
        <v>2033</v>
      </c>
      <c r="Q545" s="62">
        <v>2034</v>
      </c>
      <c r="R545" s="62">
        <v>2035</v>
      </c>
    </row>
    <row r="546" spans="1:18" x14ac:dyDescent="0.25">
      <c r="A546" s="115" t="s">
        <v>73</v>
      </c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7"/>
    </row>
    <row r="547" spans="1:18" x14ac:dyDescent="0.25">
      <c r="A547" s="63" t="s">
        <v>5</v>
      </c>
      <c r="B547" s="64" t="s">
        <v>6</v>
      </c>
      <c r="C547" s="65">
        <v>0</v>
      </c>
      <c r="D547" s="65">
        <v>0</v>
      </c>
      <c r="E547" s="65">
        <v>0</v>
      </c>
      <c r="F547" s="65">
        <v>638.75</v>
      </c>
      <c r="G547" s="65">
        <v>639.96414162965254</v>
      </c>
      <c r="H547" s="65">
        <v>641.14530636894199</v>
      </c>
      <c r="I547" s="65">
        <v>642.29349070347064</v>
      </c>
      <c r="J547" s="65">
        <v>643.39632129097333</v>
      </c>
      <c r="K547" s="65">
        <v>644.42904690812577</v>
      </c>
      <c r="L547" s="65">
        <v>645.42877657306019</v>
      </c>
      <c r="M547" s="65">
        <v>646.39963193598703</v>
      </c>
      <c r="N547" s="65">
        <v>647.37461236698982</v>
      </c>
      <c r="O547" s="65">
        <v>648.32896688437881</v>
      </c>
      <c r="P547" s="65">
        <v>649.299822274441</v>
      </c>
      <c r="Q547" s="65">
        <v>650.30780163906604</v>
      </c>
      <c r="R547" s="65">
        <v>651.35290081973699</v>
      </c>
    </row>
    <row r="548" spans="1:18" x14ac:dyDescent="0.25">
      <c r="A548" s="61" t="s">
        <v>7</v>
      </c>
      <c r="B548" s="62" t="s">
        <v>6</v>
      </c>
      <c r="C548" s="66">
        <v>0</v>
      </c>
      <c r="D548" s="66">
        <v>0</v>
      </c>
      <c r="E548" s="66">
        <v>0</v>
      </c>
      <c r="F548" s="66">
        <v>127.75</v>
      </c>
      <c r="G548" s="66">
        <v>127.99282832593047</v>
      </c>
      <c r="H548" s="66">
        <v>128.22906127378837</v>
      </c>
      <c r="I548" s="66">
        <v>128.45869814069408</v>
      </c>
      <c r="J548" s="66">
        <v>128.67926425819462</v>
      </c>
      <c r="K548" s="66">
        <v>128.88580938162511</v>
      </c>
      <c r="L548" s="66">
        <v>129.08575531461202</v>
      </c>
      <c r="M548" s="66">
        <v>129.27992638719741</v>
      </c>
      <c r="N548" s="66">
        <v>129.4749224733979</v>
      </c>
      <c r="O548" s="66">
        <v>129.66579337687574</v>
      </c>
      <c r="P548" s="66">
        <v>129.8599644548882</v>
      </c>
      <c r="Q548" s="66">
        <v>130.06156032781314</v>
      </c>
      <c r="R548" s="66">
        <v>130.27058016394733</v>
      </c>
    </row>
    <row r="549" spans="1:18" x14ac:dyDescent="0.25">
      <c r="A549" s="61" t="s">
        <v>7</v>
      </c>
      <c r="B549" s="62" t="s">
        <v>8</v>
      </c>
      <c r="C549" s="40">
        <v>0</v>
      </c>
      <c r="D549" s="40">
        <v>0</v>
      </c>
      <c r="E549" s="40">
        <v>0</v>
      </c>
      <c r="F549" s="40">
        <v>0.2</v>
      </c>
      <c r="G549" s="40">
        <v>0.2</v>
      </c>
      <c r="H549" s="40">
        <v>0.2</v>
      </c>
      <c r="I549" s="40">
        <v>0.2</v>
      </c>
      <c r="J549" s="40">
        <v>0.2</v>
      </c>
      <c r="K549" s="40">
        <v>0.2</v>
      </c>
      <c r="L549" s="40">
        <v>0.2</v>
      </c>
      <c r="M549" s="40">
        <v>0.2</v>
      </c>
      <c r="N549" s="40">
        <v>0.2</v>
      </c>
      <c r="O549" s="40">
        <v>0.2</v>
      </c>
      <c r="P549" s="40">
        <v>0.2</v>
      </c>
      <c r="Q549" s="40">
        <v>0.2</v>
      </c>
      <c r="R549" s="40">
        <v>0.2</v>
      </c>
    </row>
    <row r="550" spans="1:18" x14ac:dyDescent="0.25">
      <c r="A550" s="61" t="s">
        <v>9</v>
      </c>
      <c r="B550" s="62" t="s">
        <v>6</v>
      </c>
      <c r="C550" s="66">
        <v>0</v>
      </c>
      <c r="D550" s="66">
        <v>0</v>
      </c>
      <c r="E550" s="66">
        <v>0</v>
      </c>
      <c r="F550" s="66">
        <v>511</v>
      </c>
      <c r="G550" s="66">
        <v>511.97131330372207</v>
      </c>
      <c r="H550" s="66">
        <v>512.91624509515361</v>
      </c>
      <c r="I550" s="66">
        <v>513.83479256277656</v>
      </c>
      <c r="J550" s="66">
        <v>514.71705703277871</v>
      </c>
      <c r="K550" s="66">
        <v>515.54323752650066</v>
      </c>
      <c r="L550" s="66">
        <v>516.34302125844818</v>
      </c>
      <c r="M550" s="66">
        <v>517.11970554878963</v>
      </c>
      <c r="N550" s="66">
        <v>517.89968989359193</v>
      </c>
      <c r="O550" s="66">
        <v>518.66317350750307</v>
      </c>
      <c r="P550" s="66">
        <v>519.4398578195528</v>
      </c>
      <c r="Q550" s="66">
        <v>520.2462413112529</v>
      </c>
      <c r="R550" s="66">
        <v>521.08232065578966</v>
      </c>
    </row>
    <row r="551" spans="1:18" x14ac:dyDescent="0.25">
      <c r="A551" s="61" t="s">
        <v>10</v>
      </c>
      <c r="B551" s="62" t="s">
        <v>6</v>
      </c>
      <c r="C551" s="66">
        <v>0</v>
      </c>
      <c r="D551" s="66">
        <v>0</v>
      </c>
      <c r="E551" s="66">
        <v>0</v>
      </c>
      <c r="F551" s="66">
        <v>511</v>
      </c>
      <c r="G551" s="66">
        <v>511.97131330372207</v>
      </c>
      <c r="H551" s="66">
        <v>512.91624509515361</v>
      </c>
      <c r="I551" s="66">
        <v>513.83479256277656</v>
      </c>
      <c r="J551" s="66">
        <v>514.71705703277871</v>
      </c>
      <c r="K551" s="66">
        <v>515.54323752650066</v>
      </c>
      <c r="L551" s="66">
        <v>516.34302125844818</v>
      </c>
      <c r="M551" s="66">
        <v>517.11970554878963</v>
      </c>
      <c r="N551" s="66">
        <v>517.89968989359193</v>
      </c>
      <c r="O551" s="66">
        <v>518.66317350750307</v>
      </c>
      <c r="P551" s="66">
        <v>519.4398578195528</v>
      </c>
      <c r="Q551" s="66">
        <v>520.2462413112529</v>
      </c>
      <c r="R551" s="66">
        <v>521.08232065578966</v>
      </c>
    </row>
    <row r="552" spans="1:18" x14ac:dyDescent="0.25">
      <c r="A552" s="61" t="s">
        <v>11</v>
      </c>
      <c r="B552" s="62" t="s">
        <v>6</v>
      </c>
      <c r="C552" s="62">
        <v>0</v>
      </c>
      <c r="D552" s="62">
        <v>0</v>
      </c>
      <c r="E552" s="62">
        <v>0</v>
      </c>
      <c r="F552" s="62">
        <v>0</v>
      </c>
      <c r="G552" s="62">
        <v>0</v>
      </c>
      <c r="H552" s="62">
        <v>0</v>
      </c>
      <c r="I552" s="62">
        <v>0</v>
      </c>
      <c r="J552" s="62">
        <v>0</v>
      </c>
      <c r="K552" s="62">
        <v>0</v>
      </c>
      <c r="L552" s="62">
        <v>0</v>
      </c>
      <c r="M552" s="62">
        <v>0</v>
      </c>
      <c r="N552" s="62">
        <v>0</v>
      </c>
      <c r="O552" s="62">
        <v>0</v>
      </c>
      <c r="P552" s="62">
        <v>0</v>
      </c>
      <c r="Q552" s="62">
        <v>0</v>
      </c>
      <c r="R552" s="62">
        <v>0</v>
      </c>
    </row>
    <row r="553" spans="1:18" x14ac:dyDescent="0.25">
      <c r="A553" s="67" t="s">
        <v>12</v>
      </c>
      <c r="B553" s="68" t="s">
        <v>13</v>
      </c>
      <c r="C553" s="69">
        <v>0</v>
      </c>
      <c r="D553" s="69">
        <v>0</v>
      </c>
      <c r="E553" s="69">
        <v>0</v>
      </c>
      <c r="F553" s="69">
        <v>70</v>
      </c>
      <c r="G553" s="69">
        <v>70</v>
      </c>
      <c r="H553" s="69">
        <v>70</v>
      </c>
      <c r="I553" s="69">
        <v>70</v>
      </c>
      <c r="J553" s="69">
        <v>70</v>
      </c>
      <c r="K553" s="69">
        <v>70</v>
      </c>
      <c r="L553" s="69">
        <v>70</v>
      </c>
      <c r="M553" s="69">
        <v>70</v>
      </c>
      <c r="N553" s="69">
        <v>70</v>
      </c>
      <c r="O553" s="69">
        <v>70</v>
      </c>
      <c r="P553" s="69">
        <v>70</v>
      </c>
      <c r="Q553" s="69">
        <v>70</v>
      </c>
      <c r="R553" s="69">
        <v>70</v>
      </c>
    </row>
    <row r="554" spans="1:18" x14ac:dyDescent="0.25">
      <c r="A554" s="61" t="s">
        <v>14</v>
      </c>
      <c r="B554" s="62" t="s">
        <v>15</v>
      </c>
      <c r="C554" s="66">
        <v>34</v>
      </c>
      <c r="D554" s="66">
        <v>39</v>
      </c>
      <c r="E554" s="66">
        <v>38.844000000000001</v>
      </c>
      <c r="F554" s="66">
        <v>38.688624000000004</v>
      </c>
      <c r="G554" s="66">
        <v>38.76216367748318</v>
      </c>
      <c r="H554" s="66">
        <v>38.833705968646278</v>
      </c>
      <c r="I554" s="66">
        <v>38.903250660624785</v>
      </c>
      <c r="J554" s="66">
        <v>38.970048309056232</v>
      </c>
      <c r="K554" s="66">
        <v>39.032599750304264</v>
      </c>
      <c r="L554" s="66">
        <v>39.093152650669495</v>
      </c>
      <c r="M554" s="66">
        <v>39.151956655514354</v>
      </c>
      <c r="N554" s="66">
        <v>39.2110105127393</v>
      </c>
      <c r="O554" s="66">
        <v>39.268815073343546</v>
      </c>
      <c r="P554" s="66">
        <v>39.327619079831976</v>
      </c>
      <c r="Q554" s="66">
        <v>39.388671658521204</v>
      </c>
      <c r="R554" s="66">
        <v>39.451972557532855</v>
      </c>
    </row>
    <row r="555" spans="1:18" x14ac:dyDescent="0.25">
      <c r="A555" s="61" t="s">
        <v>23</v>
      </c>
      <c r="B555" s="62" t="s">
        <v>15</v>
      </c>
      <c r="C555" s="66">
        <v>0</v>
      </c>
      <c r="D555" s="66">
        <v>0</v>
      </c>
      <c r="E555" s="66">
        <v>0</v>
      </c>
      <c r="F555" s="66">
        <v>20</v>
      </c>
      <c r="G555" s="66">
        <v>20.038016176270922</v>
      </c>
      <c r="H555" s="66">
        <v>20.074999808029496</v>
      </c>
      <c r="I555" s="66">
        <v>20.110950785235875</v>
      </c>
      <c r="J555" s="66">
        <v>20.145481684257483</v>
      </c>
      <c r="K555" s="66">
        <v>20.177817515714313</v>
      </c>
      <c r="L555" s="66">
        <v>20.209120205810105</v>
      </c>
      <c r="M555" s="66">
        <v>20.239518808171802</v>
      </c>
      <c r="N555" s="66">
        <v>20.270046571177769</v>
      </c>
      <c r="O555" s="66">
        <v>20.299928513013821</v>
      </c>
      <c r="P555" s="66">
        <v>20.330327116225156</v>
      </c>
      <c r="Q555" s="66">
        <v>20.361888113943362</v>
      </c>
      <c r="R555" s="66">
        <v>20.394611375960459</v>
      </c>
    </row>
    <row r="556" spans="1:18" x14ac:dyDescent="0.25">
      <c r="A556" s="67" t="s">
        <v>24</v>
      </c>
      <c r="B556" s="68" t="s">
        <v>8</v>
      </c>
      <c r="C556" s="45">
        <v>0</v>
      </c>
      <c r="D556" s="45">
        <v>0</v>
      </c>
      <c r="E556" s="45">
        <v>0</v>
      </c>
      <c r="F556" s="45">
        <v>0.51694782424931929</v>
      </c>
      <c r="G556" s="45">
        <v>0.51694782424931929</v>
      </c>
      <c r="H556" s="45">
        <v>0.51694782424931929</v>
      </c>
      <c r="I556" s="45">
        <v>0.51694782424931929</v>
      </c>
      <c r="J556" s="45">
        <v>0.51694782424931929</v>
      </c>
      <c r="K556" s="45">
        <v>0.51694782424931929</v>
      </c>
      <c r="L556" s="45">
        <v>0.51694782424931929</v>
      </c>
      <c r="M556" s="45">
        <v>0.51694782424931929</v>
      </c>
      <c r="N556" s="45">
        <v>0.5169478242493194</v>
      </c>
      <c r="O556" s="45">
        <v>0.51694782424931929</v>
      </c>
      <c r="P556" s="45">
        <v>0.51694782424931929</v>
      </c>
      <c r="Q556" s="45">
        <v>0.51694782424931929</v>
      </c>
      <c r="R556" s="45">
        <v>0.51694782424931918</v>
      </c>
    </row>
    <row r="557" spans="1:18" x14ac:dyDescent="0.25">
      <c r="A557" s="111" t="s">
        <v>74</v>
      </c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</row>
    <row r="558" spans="1:18" x14ac:dyDescent="0.25">
      <c r="A558" s="57" t="s">
        <v>1</v>
      </c>
      <c r="B558" s="58"/>
      <c r="C558" s="30">
        <v>-4.0000000000000001E-3</v>
      </c>
      <c r="D558" s="30">
        <v>-4.0000000000000001E-3</v>
      </c>
      <c r="E558" s="30">
        <v>-4.0000000000000001E-3</v>
      </c>
      <c r="F558" s="30">
        <v>-4.0000000000000001E-3</v>
      </c>
      <c r="G558" s="31">
        <v>1.9008088135461722E-3</v>
      </c>
      <c r="H558" s="31">
        <v>1.8456733158230994E-3</v>
      </c>
      <c r="I558" s="31">
        <v>1.7908332528102555E-3</v>
      </c>
      <c r="J558" s="31">
        <v>1.7170197167882086E-3</v>
      </c>
      <c r="K558" s="31">
        <v>1.6051158251579433E-3</v>
      </c>
      <c r="L558" s="31">
        <v>1.5513417182712156E-3</v>
      </c>
      <c r="M558" s="31">
        <v>1.5042021647709452E-3</v>
      </c>
      <c r="N558" s="31">
        <v>1.5083245454254946E-3</v>
      </c>
      <c r="O558" s="31">
        <v>1.4741920661663348E-3</v>
      </c>
      <c r="P558" s="31">
        <v>1.4974734118816549E-3</v>
      </c>
      <c r="Q558" s="31">
        <v>1.5524097343725147E-3</v>
      </c>
      <c r="R558" s="31">
        <v>1.6070838732626979E-3</v>
      </c>
    </row>
    <row r="559" spans="1:18" x14ac:dyDescent="0.25">
      <c r="A559" s="73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</row>
    <row r="560" spans="1:18" x14ac:dyDescent="0.25">
      <c r="A560" s="57" t="s">
        <v>2</v>
      </c>
      <c r="B560" s="58" t="s">
        <v>3</v>
      </c>
      <c r="C560" s="58">
        <v>2020</v>
      </c>
      <c r="D560" s="58">
        <v>2021</v>
      </c>
      <c r="E560" s="58">
        <v>2022</v>
      </c>
      <c r="F560" s="58">
        <v>2023</v>
      </c>
      <c r="G560" s="58">
        <v>2024</v>
      </c>
      <c r="H560" s="58">
        <v>2025</v>
      </c>
      <c r="I560" s="58">
        <v>2026</v>
      </c>
      <c r="J560" s="58">
        <v>2027</v>
      </c>
      <c r="K560" s="58">
        <v>2028</v>
      </c>
      <c r="L560" s="58">
        <v>2029</v>
      </c>
      <c r="M560" s="58">
        <v>2030</v>
      </c>
      <c r="N560" s="58">
        <v>2031</v>
      </c>
      <c r="O560" s="58">
        <v>2032</v>
      </c>
      <c r="P560" s="58">
        <v>2033</v>
      </c>
      <c r="Q560" s="58">
        <v>2034</v>
      </c>
      <c r="R560" s="58">
        <v>2035</v>
      </c>
    </row>
    <row r="561" spans="1:18" x14ac:dyDescent="0.25">
      <c r="A561" s="118" t="s">
        <v>75</v>
      </c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</row>
    <row r="562" spans="1:18" x14ac:dyDescent="0.25">
      <c r="A562" s="75" t="s">
        <v>5</v>
      </c>
      <c r="B562" s="76" t="s">
        <v>6</v>
      </c>
      <c r="C562" s="77">
        <v>16134.170000000002</v>
      </c>
      <c r="D562" s="77">
        <v>24513</v>
      </c>
      <c r="E562" s="77">
        <f t="shared" ref="E562:H562" si="313">E563+E565</f>
        <v>24426.064142438587</v>
      </c>
      <c r="F562" s="77">
        <f t="shared" si="313"/>
        <v>24339.476028307417</v>
      </c>
      <c r="G562" s="77">
        <f t="shared" si="313"/>
        <v>24380.458303479147</v>
      </c>
      <c r="H562" s="77">
        <f t="shared" si="313"/>
        <v>24420.32747292897</v>
      </c>
      <c r="I562" s="77">
        <f>I563+I565</f>
        <v>23610.204330442291</v>
      </c>
      <c r="J562" s="77">
        <f t="shared" ref="J562:R562" si="314">J563+J565</f>
        <v>22069.764494725172</v>
      </c>
      <c r="K562" s="77">
        <f t="shared" si="314"/>
        <v>22101.204055417911</v>
      </c>
      <c r="L562" s="77">
        <f t="shared" si="314"/>
        <v>22131.639110920543</v>
      </c>
      <c r="M562" s="77">
        <f t="shared" si="314"/>
        <v>22161.195137806713</v>
      </c>
      <c r="N562" s="77">
        <f t="shared" si="314"/>
        <v>22190.876745317586</v>
      </c>
      <c r="O562" s="77">
        <f t="shared" si="314"/>
        <v>22219.930432253877</v>
      </c>
      <c r="P562" s="77">
        <f t="shared" si="314"/>
        <v>22249.486459966138</v>
      </c>
      <c r="Q562" s="77">
        <f t="shared" si="314"/>
        <v>22280.172663430847</v>
      </c>
      <c r="R562" s="77">
        <f t="shared" si="314"/>
        <v>22311.988916049071</v>
      </c>
    </row>
    <row r="563" spans="1:18" x14ac:dyDescent="0.25">
      <c r="A563" s="57" t="s">
        <v>7</v>
      </c>
      <c r="B563" s="58" t="s">
        <v>6</v>
      </c>
      <c r="C563" s="78">
        <v>0</v>
      </c>
      <c r="D563" s="78">
        <v>8088.8830000000016</v>
      </c>
      <c r="E563" s="78">
        <f t="shared" ref="E563:H563" si="315">E565/(1-E564)-E565</f>
        <v>8060.1956104385881</v>
      </c>
      <c r="F563" s="78">
        <f t="shared" si="315"/>
        <v>8031.6229704354209</v>
      </c>
      <c r="G563" s="78">
        <f t="shared" si="315"/>
        <v>8045.1464407955518</v>
      </c>
      <c r="H563" s="78">
        <f t="shared" si="315"/>
        <v>8058.3026047488347</v>
      </c>
      <c r="I563" s="78">
        <f>I565/(1-I564)-I565</f>
        <v>7083.0612991326889</v>
      </c>
      <c r="J563" s="78">
        <f t="shared" ref="J563" si="316">J565/(1-J564)-J565</f>
        <v>5517.4411236812921</v>
      </c>
      <c r="K563" s="78">
        <f>K565/(1-K564)-K565</f>
        <v>5525.3010138544778</v>
      </c>
      <c r="L563" s="78">
        <f t="shared" ref="L563:R563" si="317">L565/(1-L564)-L565</f>
        <v>5532.9097777301358</v>
      </c>
      <c r="M563" s="78">
        <f t="shared" si="317"/>
        <v>5540.2987844516792</v>
      </c>
      <c r="N563" s="78">
        <f t="shared" si="317"/>
        <v>5547.7191863293956</v>
      </c>
      <c r="O563" s="78">
        <f t="shared" si="317"/>
        <v>5554.9826080634703</v>
      </c>
      <c r="P563" s="78">
        <f t="shared" si="317"/>
        <v>5562.3716149915344</v>
      </c>
      <c r="Q563" s="78">
        <f t="shared" si="317"/>
        <v>5570.0431658577108</v>
      </c>
      <c r="R563" s="78">
        <f t="shared" si="317"/>
        <v>5577.9972290122678</v>
      </c>
    </row>
    <row r="564" spans="1:18" x14ac:dyDescent="0.25">
      <c r="A564" s="57" t="s">
        <v>7</v>
      </c>
      <c r="B564" s="58" t="s">
        <v>8</v>
      </c>
      <c r="C564" s="30">
        <v>0</v>
      </c>
      <c r="D564" s="55">
        <v>0.32998339656508796</v>
      </c>
      <c r="E564" s="41">
        <f t="shared" ref="E564:H564" si="318">D564</f>
        <v>0.32998339656508796</v>
      </c>
      <c r="F564" s="41">
        <f t="shared" si="318"/>
        <v>0.32998339656508796</v>
      </c>
      <c r="G564" s="41">
        <f t="shared" si="318"/>
        <v>0.32998339656508796</v>
      </c>
      <c r="H564" s="41">
        <f t="shared" si="318"/>
        <v>0.32998339656508796</v>
      </c>
      <c r="I564" s="41">
        <v>0.3</v>
      </c>
      <c r="J564" s="41">
        <v>0.25</v>
      </c>
      <c r="K564" s="41">
        <f t="shared" ref="K564:R564" si="319">J564</f>
        <v>0.25</v>
      </c>
      <c r="L564" s="41">
        <f t="shared" si="319"/>
        <v>0.25</v>
      </c>
      <c r="M564" s="41">
        <f t="shared" si="319"/>
        <v>0.25</v>
      </c>
      <c r="N564" s="41">
        <f t="shared" si="319"/>
        <v>0.25</v>
      </c>
      <c r="O564" s="41">
        <f t="shared" si="319"/>
        <v>0.25</v>
      </c>
      <c r="P564" s="41">
        <f t="shared" si="319"/>
        <v>0.25</v>
      </c>
      <c r="Q564" s="41">
        <f t="shared" si="319"/>
        <v>0.25</v>
      </c>
      <c r="R564" s="41">
        <f t="shared" si="319"/>
        <v>0.25</v>
      </c>
    </row>
    <row r="565" spans="1:18" x14ac:dyDescent="0.25">
      <c r="A565" s="57" t="s">
        <v>9</v>
      </c>
      <c r="B565" s="58" t="s">
        <v>6</v>
      </c>
      <c r="C565" s="78">
        <v>16134.170000000002</v>
      </c>
      <c r="D565" s="78">
        <v>16424.116999999998</v>
      </c>
      <c r="E565" s="78">
        <f t="shared" ref="E565:H565" si="320">E566+E567</f>
        <v>16365.868531999999</v>
      </c>
      <c r="F565" s="78">
        <f t="shared" si="320"/>
        <v>16307.853057871996</v>
      </c>
      <c r="G565" s="78">
        <f t="shared" si="320"/>
        <v>16335.311862683595</v>
      </c>
      <c r="H565" s="78">
        <f t="shared" si="320"/>
        <v>16362.024868180135</v>
      </c>
      <c r="I565" s="78">
        <f>I566+I567</f>
        <v>16527.143031309603</v>
      </c>
      <c r="J565" s="78">
        <f t="shared" ref="J565" si="321">J566+J567</f>
        <v>16552.32337104388</v>
      </c>
      <c r="K565" s="78">
        <f>K566+K567</f>
        <v>16575.903041563433</v>
      </c>
      <c r="L565" s="78">
        <f t="shared" ref="L565:R565" si="322">L566+L567</f>
        <v>16598.729333190407</v>
      </c>
      <c r="M565" s="78">
        <f t="shared" si="322"/>
        <v>16620.896353355034</v>
      </c>
      <c r="N565" s="78">
        <f t="shared" si="322"/>
        <v>16643.15755898819</v>
      </c>
      <c r="O565" s="78">
        <f t="shared" si="322"/>
        <v>16664.947824190407</v>
      </c>
      <c r="P565" s="78">
        <f t="shared" si="322"/>
        <v>16687.114844974603</v>
      </c>
      <c r="Q565" s="78">
        <f t="shared" si="322"/>
        <v>16710.129497573136</v>
      </c>
      <c r="R565" s="78">
        <f t="shared" si="322"/>
        <v>16733.991687036803</v>
      </c>
    </row>
    <row r="566" spans="1:18" x14ac:dyDescent="0.25">
      <c r="A566" s="57" t="s">
        <v>10</v>
      </c>
      <c r="B566" s="58" t="s">
        <v>6</v>
      </c>
      <c r="C566" s="78">
        <v>15552.170000000002</v>
      </c>
      <c r="D566" s="78">
        <v>14562.116999999998</v>
      </c>
      <c r="E566" s="78">
        <f t="shared" ref="E566:G566" si="323">(E568*E570*365)/1000</f>
        <v>14503.868531999999</v>
      </c>
      <c r="F566" s="78">
        <f t="shared" si="323"/>
        <v>14445.853057871996</v>
      </c>
      <c r="G566" s="78">
        <f t="shared" si="323"/>
        <v>14473.311862683595</v>
      </c>
      <c r="H566" s="78">
        <f>(H568*H570*365)/1000</f>
        <v>14500.024868180135</v>
      </c>
      <c r="I566" s="78">
        <f>(I568*I570*365)/1000</f>
        <v>14665.143031309603</v>
      </c>
      <c r="J566" s="78">
        <f t="shared" ref="J566" si="324">(J568*J570*365)/1000</f>
        <v>14690.323371043882</v>
      </c>
      <c r="K566" s="78">
        <f>(K568*K570*365)/1000</f>
        <v>14713.903041563433</v>
      </c>
      <c r="L566" s="78">
        <f t="shared" ref="L566:R566" si="325">(L568*L570*365)/1000</f>
        <v>14736.729333190407</v>
      </c>
      <c r="M566" s="78">
        <f t="shared" si="325"/>
        <v>14758.896353355036</v>
      </c>
      <c r="N566" s="78">
        <f t="shared" si="325"/>
        <v>14781.15755898819</v>
      </c>
      <c r="O566" s="78">
        <f t="shared" si="325"/>
        <v>14802.947824190405</v>
      </c>
      <c r="P566" s="78">
        <f t="shared" si="325"/>
        <v>14825.114844974605</v>
      </c>
      <c r="Q566" s="78">
        <f t="shared" si="325"/>
        <v>14848.129497573134</v>
      </c>
      <c r="R566" s="78">
        <f t="shared" si="325"/>
        <v>14871.991687036802</v>
      </c>
    </row>
    <row r="567" spans="1:18" x14ac:dyDescent="0.25">
      <c r="A567" s="57" t="s">
        <v>11</v>
      </c>
      <c r="B567" s="58" t="s">
        <v>6</v>
      </c>
      <c r="C567" s="58">
        <v>582</v>
      </c>
      <c r="D567" s="58">
        <v>1862</v>
      </c>
      <c r="E567" s="58">
        <f t="shared" ref="E567:H567" si="326">D567</f>
        <v>1862</v>
      </c>
      <c r="F567" s="58">
        <f t="shared" si="326"/>
        <v>1862</v>
      </c>
      <c r="G567" s="58">
        <f t="shared" si="326"/>
        <v>1862</v>
      </c>
      <c r="H567" s="58">
        <f t="shared" si="326"/>
        <v>1862</v>
      </c>
      <c r="I567" s="58">
        <f>H567</f>
        <v>1862</v>
      </c>
      <c r="J567" s="58">
        <f t="shared" ref="J567" si="327">I567</f>
        <v>1862</v>
      </c>
      <c r="K567" s="58">
        <f>J567</f>
        <v>1862</v>
      </c>
      <c r="L567" s="58">
        <f t="shared" ref="L567:R567" si="328">K567</f>
        <v>1862</v>
      </c>
      <c r="M567" s="58">
        <f t="shared" si="328"/>
        <v>1862</v>
      </c>
      <c r="N567" s="58">
        <f t="shared" si="328"/>
        <v>1862</v>
      </c>
      <c r="O567" s="58">
        <f t="shared" si="328"/>
        <v>1862</v>
      </c>
      <c r="P567" s="58">
        <f t="shared" si="328"/>
        <v>1862</v>
      </c>
      <c r="Q567" s="58">
        <f t="shared" si="328"/>
        <v>1862</v>
      </c>
      <c r="R567" s="58">
        <f t="shared" si="328"/>
        <v>1862</v>
      </c>
    </row>
    <row r="568" spans="1:18" x14ac:dyDescent="0.25">
      <c r="A568" s="67" t="s">
        <v>12</v>
      </c>
      <c r="B568" s="68" t="s">
        <v>13</v>
      </c>
      <c r="C568" s="69">
        <v>81.105329649770354</v>
      </c>
      <c r="D568" s="69">
        <v>76.247143248742759</v>
      </c>
      <c r="E568" s="69">
        <v>76.247143248742759</v>
      </c>
      <c r="F568" s="69">
        <v>76.247143248742759</v>
      </c>
      <c r="G568" s="69">
        <v>76.247143248742759</v>
      </c>
      <c r="H568" s="69">
        <v>76.247143248742759</v>
      </c>
      <c r="I568" s="69">
        <v>76.247143248742759</v>
      </c>
      <c r="J568" s="69">
        <v>76.247143248742759</v>
      </c>
      <c r="K568" s="69">
        <v>76.247143248742759</v>
      </c>
      <c r="L568" s="69">
        <v>76.247143248742759</v>
      </c>
      <c r="M568" s="69">
        <v>76.247143248742759</v>
      </c>
      <c r="N568" s="69">
        <v>76.247143248742759</v>
      </c>
      <c r="O568" s="69">
        <v>76.247143248742759</v>
      </c>
      <c r="P568" s="69">
        <v>76.247143248742759</v>
      </c>
      <c r="Q568" s="69">
        <v>76.247143248742759</v>
      </c>
      <c r="R568" s="69">
        <v>76.247143248742759</v>
      </c>
    </row>
    <row r="569" spans="1:18" x14ac:dyDescent="0.25">
      <c r="A569" s="57" t="s">
        <v>14</v>
      </c>
      <c r="B569" s="58" t="s">
        <v>15</v>
      </c>
      <c r="C569" s="78">
        <v>553</v>
      </c>
      <c r="D569" s="78">
        <v>555</v>
      </c>
      <c r="E569" s="66">
        <v>582</v>
      </c>
      <c r="F569" s="66">
        <f>E569+(E569*F$558)</f>
        <v>579.67200000000003</v>
      </c>
      <c r="G569" s="66">
        <f t="shared" ref="G569:R570" si="329">F569+(F569*G$558)</f>
        <v>580.77384564656597</v>
      </c>
      <c r="H569" s="66">
        <f t="shared" si="329"/>
        <v>581.84576443600383</v>
      </c>
      <c r="I569" s="66">
        <f>H569+(H569*I$558)</f>
        <v>582.88775317896261</v>
      </c>
      <c r="J569" s="78">
        <f>I569+(I569*J$558)</f>
        <v>583.88858294384522</v>
      </c>
      <c r="K569" s="78">
        <f t="shared" si="329"/>
        <v>584.82579174845739</v>
      </c>
      <c r="L569" s="78">
        <f t="shared" si="329"/>
        <v>585.73305639711782</v>
      </c>
      <c r="M569" s="78">
        <f t="shared" si="329"/>
        <v>586.61411732852832</v>
      </c>
      <c r="N569" s="78">
        <f t="shared" si="329"/>
        <v>587.49892180038808</v>
      </c>
      <c r="O569" s="78">
        <f t="shared" si="329"/>
        <v>588.36500804978743</v>
      </c>
      <c r="P569" s="78">
        <f t="shared" si="329"/>
        <v>589.24606900582353</v>
      </c>
      <c r="Q569" s="78">
        <f t="shared" si="329"/>
        <v>590.16082033928888</v>
      </c>
      <c r="R569" s="78">
        <f t="shared" si="329"/>
        <v>591.10925827628762</v>
      </c>
    </row>
    <row r="570" spans="1:18" x14ac:dyDescent="0.25">
      <c r="A570" s="57" t="s">
        <v>23</v>
      </c>
      <c r="B570" s="58" t="s">
        <v>15</v>
      </c>
      <c r="C570" s="78">
        <v>525.35</v>
      </c>
      <c r="D570" s="78">
        <v>523.24860000000001</v>
      </c>
      <c r="E570" s="66">
        <f>D570+(D570*E$558)</f>
        <v>521.15560560000006</v>
      </c>
      <c r="F570" s="66">
        <f>E570+(E570*F$558)</f>
        <v>519.07098317760006</v>
      </c>
      <c r="G570" s="66">
        <f t="shared" si="329"/>
        <v>520.05763787728006</v>
      </c>
      <c r="H570" s="66">
        <f t="shared" si="329"/>
        <v>521.0174943822002</v>
      </c>
      <c r="I570" s="66">
        <f>H570+(H570*I$558)+'[16]Uued liitujad'!I74</f>
        <v>526.9505498364357</v>
      </c>
      <c r="J570" s="78">
        <f>I570+(I570*J$558)</f>
        <v>527.85533432027728</v>
      </c>
      <c r="K570" s="78">
        <f t="shared" si="329"/>
        <v>528.70260327078881</v>
      </c>
      <c r="L570" s="78">
        <f t="shared" si="329"/>
        <v>529.52280167580136</v>
      </c>
      <c r="M570" s="78">
        <f t="shared" si="329"/>
        <v>530.31931102037765</v>
      </c>
      <c r="N570" s="78">
        <f t="shared" si="329"/>
        <v>531.11920465410287</v>
      </c>
      <c r="O570" s="78">
        <f t="shared" si="329"/>
        <v>531.90217637179251</v>
      </c>
      <c r="P570" s="78">
        <f t="shared" si="329"/>
        <v>532.6986857386313</v>
      </c>
      <c r="Q570" s="78">
        <f t="shared" si="329"/>
        <v>533.52565236385942</v>
      </c>
      <c r="R570" s="78">
        <f t="shared" si="329"/>
        <v>534.38307283574534</v>
      </c>
    </row>
    <row r="571" spans="1:18" x14ac:dyDescent="0.25">
      <c r="A571" s="67" t="s">
        <v>24</v>
      </c>
      <c r="B571" s="68" t="s">
        <v>8</v>
      </c>
      <c r="C571" s="45">
        <v>0.95000000000000007</v>
      </c>
      <c r="D571" s="45">
        <f>D570/D569</f>
        <v>0.94279027027027029</v>
      </c>
      <c r="E571" s="45">
        <f>E570/E569</f>
        <v>0.8954563670103094</v>
      </c>
      <c r="F571" s="45">
        <f>F570/F569</f>
        <v>0.89545636701030928</v>
      </c>
      <c r="G571" s="45">
        <f>G570/G569</f>
        <v>0.89545636701030917</v>
      </c>
      <c r="H571" s="45">
        <f t="shared" ref="H571:R571" si="330">H570/H569</f>
        <v>0.89545636701030928</v>
      </c>
      <c r="I571" s="45">
        <f>I570/I569</f>
        <v>0.90403434788695469</v>
      </c>
      <c r="J571" s="45">
        <f>J570/J569</f>
        <v>0.90403434788695491</v>
      </c>
      <c r="K571" s="45">
        <f t="shared" si="330"/>
        <v>0.90403434788695503</v>
      </c>
      <c r="L571" s="45">
        <f t="shared" si="330"/>
        <v>0.9040343478869548</v>
      </c>
      <c r="M571" s="45">
        <f t="shared" si="330"/>
        <v>0.90403434788695469</v>
      </c>
      <c r="N571" s="45">
        <f t="shared" si="330"/>
        <v>0.9040343478869548</v>
      </c>
      <c r="O571" s="45">
        <f t="shared" si="330"/>
        <v>0.9040343478869548</v>
      </c>
      <c r="P571" s="45">
        <f t="shared" si="330"/>
        <v>0.90403434788695491</v>
      </c>
      <c r="Q571" s="45">
        <f t="shared" si="330"/>
        <v>0.90403434788695503</v>
      </c>
      <c r="R571" s="45">
        <f t="shared" si="330"/>
        <v>0.90403434788695503</v>
      </c>
    </row>
    <row r="572" spans="1:18" x14ac:dyDescent="0.25">
      <c r="A572" s="73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</row>
    <row r="573" spans="1:18" x14ac:dyDescent="0.25">
      <c r="A573" s="57" t="s">
        <v>2</v>
      </c>
      <c r="B573" s="58" t="s">
        <v>3</v>
      </c>
      <c r="C573" s="58">
        <v>2020</v>
      </c>
      <c r="D573" s="58">
        <v>2021</v>
      </c>
      <c r="E573" s="58">
        <v>2022</v>
      </c>
      <c r="F573" s="58">
        <v>2023</v>
      </c>
      <c r="G573" s="58">
        <v>2024</v>
      </c>
      <c r="H573" s="58">
        <v>2025</v>
      </c>
      <c r="I573" s="58">
        <v>2026</v>
      </c>
      <c r="J573" s="58">
        <v>2027</v>
      </c>
      <c r="K573" s="58">
        <v>2028</v>
      </c>
      <c r="L573" s="58">
        <v>2029</v>
      </c>
      <c r="M573" s="58">
        <v>2030</v>
      </c>
      <c r="N573" s="58">
        <v>2031</v>
      </c>
      <c r="O573" s="58">
        <v>2032</v>
      </c>
      <c r="P573" s="58">
        <v>2033</v>
      </c>
      <c r="Q573" s="58">
        <v>2034</v>
      </c>
      <c r="R573" s="58">
        <v>2035</v>
      </c>
    </row>
    <row r="574" spans="1:18" x14ac:dyDescent="0.25">
      <c r="A574" s="118" t="s">
        <v>76</v>
      </c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</row>
    <row r="575" spans="1:18" x14ac:dyDescent="0.25">
      <c r="A575" s="75" t="s">
        <v>5</v>
      </c>
      <c r="B575" s="76" t="s">
        <v>6</v>
      </c>
      <c r="C575" s="77">
        <v>6579.84</v>
      </c>
      <c r="D575" s="77">
        <v>8953.0000000000018</v>
      </c>
      <c r="E575" s="77">
        <v>11029.295097201923</v>
      </c>
      <c r="F575" s="77">
        <v>11924.052400929497</v>
      </c>
      <c r="G575" s="77">
        <v>12885.166789997855</v>
      </c>
      <c r="H575" s="77">
        <v>13847.401618865397</v>
      </c>
      <c r="I575" s="77">
        <v>14810.65698038425</v>
      </c>
      <c r="J575" s="77">
        <v>15774.549466511655</v>
      </c>
      <c r="K575" s="77">
        <v>16738.339809661473</v>
      </c>
      <c r="L575" s="77">
        <v>17702.78093569689</v>
      </c>
      <c r="M575" s="77">
        <v>18667.887136983878</v>
      </c>
      <c r="N575" s="77">
        <v>19634.521712027767</v>
      </c>
      <c r="O575" s="77">
        <v>20601.946571720102</v>
      </c>
      <c r="P575" s="77">
        <v>21571.275563957701</v>
      </c>
      <c r="Q575" s="77">
        <v>22543.237186317845</v>
      </c>
      <c r="R575" s="77">
        <v>23517.936281524351</v>
      </c>
    </row>
    <row r="576" spans="1:18" x14ac:dyDescent="0.25">
      <c r="A576" s="57" t="s">
        <v>7</v>
      </c>
      <c r="B576" s="58" t="s">
        <v>6</v>
      </c>
      <c r="C576" s="78">
        <v>0</v>
      </c>
      <c r="D576" s="78">
        <v>881.46300000000065</v>
      </c>
      <c r="E576" s="78">
        <v>1085.8835635278556</v>
      </c>
      <c r="F576" s="78">
        <v>1173.9764326460972</v>
      </c>
      <c r="G576" s="78">
        <v>1268.6024543965013</v>
      </c>
      <c r="H576" s="78">
        <v>1363.3387884697804</v>
      </c>
      <c r="I576" s="78">
        <v>1458.1755985591917</v>
      </c>
      <c r="J576" s="78">
        <v>1553.0751364235184</v>
      </c>
      <c r="K576" s="78">
        <v>1647.9646178536404</v>
      </c>
      <c r="L576" s="78">
        <v>1742.9181717773026</v>
      </c>
      <c r="M576" s="78">
        <v>1837.9372053420338</v>
      </c>
      <c r="N576" s="78">
        <v>1933.1067141571693</v>
      </c>
      <c r="O576" s="78">
        <v>2028.3540300399982</v>
      </c>
      <c r="P576" s="78">
        <v>2123.7888163110511</v>
      </c>
      <c r="Q576" s="78">
        <v>2219.4827968237769</v>
      </c>
      <c r="R576" s="78">
        <v>2315.446293814508</v>
      </c>
    </row>
    <row r="577" spans="1:18" x14ac:dyDescent="0.25">
      <c r="A577" s="57" t="s">
        <v>7</v>
      </c>
      <c r="B577" s="58" t="s">
        <v>8</v>
      </c>
      <c r="C577" s="30">
        <v>0</v>
      </c>
      <c r="D577" s="55">
        <v>9.8454484530325001E-2</v>
      </c>
      <c r="E577" s="55">
        <v>9.8454484530325001E-2</v>
      </c>
      <c r="F577" s="55">
        <v>9.8454484530325001E-2</v>
      </c>
      <c r="G577" s="55">
        <v>9.8454484530325001E-2</v>
      </c>
      <c r="H577" s="55">
        <v>9.8454484530325001E-2</v>
      </c>
      <c r="I577" s="55">
        <v>9.8454484530325001E-2</v>
      </c>
      <c r="J577" s="55">
        <v>9.8454484530325001E-2</v>
      </c>
      <c r="K577" s="55">
        <v>9.8454484530325001E-2</v>
      </c>
      <c r="L577" s="55">
        <v>9.8454484530325001E-2</v>
      </c>
      <c r="M577" s="55">
        <v>9.8454484530325001E-2</v>
      </c>
      <c r="N577" s="55">
        <v>9.8454484530325001E-2</v>
      </c>
      <c r="O577" s="55">
        <v>9.8454484530325001E-2</v>
      </c>
      <c r="P577" s="55">
        <v>9.8454484530325001E-2</v>
      </c>
      <c r="Q577" s="55">
        <v>9.8454484530325001E-2</v>
      </c>
      <c r="R577" s="55">
        <v>9.8454484530325001E-2</v>
      </c>
    </row>
    <row r="578" spans="1:18" x14ac:dyDescent="0.25">
      <c r="A578" s="57" t="s">
        <v>9</v>
      </c>
      <c r="B578" s="58" t="s">
        <v>6</v>
      </c>
      <c r="C578" s="78">
        <v>6579.84</v>
      </c>
      <c r="D578" s="78">
        <v>8071.5370000000012</v>
      </c>
      <c r="E578" s="78">
        <v>9943.411533674067</v>
      </c>
      <c r="F578" s="78">
        <v>10750.0759682834</v>
      </c>
      <c r="G578" s="78">
        <v>11616.564335601353</v>
      </c>
      <c r="H578" s="78">
        <v>12484.062830395616</v>
      </c>
      <c r="I578" s="78">
        <v>13352.481381825059</v>
      </c>
      <c r="J578" s="78">
        <v>14221.474330088136</v>
      </c>
      <c r="K578" s="78">
        <v>15090.375191807832</v>
      </c>
      <c r="L578" s="78">
        <v>15959.862763919587</v>
      </c>
      <c r="M578" s="78">
        <v>16829.949931641844</v>
      </c>
      <c r="N578" s="78">
        <v>17701.414997870597</v>
      </c>
      <c r="O578" s="78">
        <v>18573.592541680104</v>
      </c>
      <c r="P578" s="78">
        <v>19447.48674764665</v>
      </c>
      <c r="Q578" s="78">
        <v>20323.754389494068</v>
      </c>
      <c r="R578" s="78">
        <v>21202.489987709843</v>
      </c>
    </row>
    <row r="579" spans="1:18" x14ac:dyDescent="0.25">
      <c r="A579" s="57" t="s">
        <v>10</v>
      </c>
      <c r="B579" s="58" t="s">
        <v>6</v>
      </c>
      <c r="C579" s="78">
        <v>6570.84</v>
      </c>
      <c r="D579" s="78">
        <v>8006.5370000000012</v>
      </c>
      <c r="E579" s="78">
        <v>9878.411533674067</v>
      </c>
      <c r="F579" s="78">
        <v>10685.0759682834</v>
      </c>
      <c r="G579" s="78">
        <v>11551.564335601353</v>
      </c>
      <c r="H579" s="78">
        <v>12419.062830395616</v>
      </c>
      <c r="I579" s="78">
        <v>13287.481381825059</v>
      </c>
      <c r="J579" s="78">
        <v>14156.474330088136</v>
      </c>
      <c r="K579" s="78">
        <v>15025.375191807832</v>
      </c>
      <c r="L579" s="78">
        <v>15894.862763919587</v>
      </c>
      <c r="M579" s="78">
        <v>16764.949931641844</v>
      </c>
      <c r="N579" s="78">
        <v>17636.414997870597</v>
      </c>
      <c r="O579" s="78">
        <v>18508.592541680104</v>
      </c>
      <c r="P579" s="78">
        <v>19382.48674764665</v>
      </c>
      <c r="Q579" s="78">
        <v>20258.754389494068</v>
      </c>
      <c r="R579" s="78">
        <v>21137.489987709843</v>
      </c>
    </row>
    <row r="580" spans="1:18" x14ac:dyDescent="0.25">
      <c r="A580" s="57" t="s">
        <v>11</v>
      </c>
      <c r="B580" s="58" t="s">
        <v>6</v>
      </c>
      <c r="C580" s="58">
        <v>9</v>
      </c>
      <c r="D580" s="58">
        <v>65</v>
      </c>
      <c r="E580" s="58">
        <v>65</v>
      </c>
      <c r="F580" s="58">
        <v>65</v>
      </c>
      <c r="G580" s="58">
        <v>65</v>
      </c>
      <c r="H580" s="58">
        <v>65</v>
      </c>
      <c r="I580" s="58">
        <v>65</v>
      </c>
      <c r="J580" s="58">
        <v>65</v>
      </c>
      <c r="K580" s="58">
        <v>65</v>
      </c>
      <c r="L580" s="58">
        <v>65</v>
      </c>
      <c r="M580" s="58">
        <v>65</v>
      </c>
      <c r="N580" s="58">
        <v>65</v>
      </c>
      <c r="O580" s="58">
        <v>65</v>
      </c>
      <c r="P580" s="58">
        <v>65</v>
      </c>
      <c r="Q580" s="58">
        <v>65</v>
      </c>
      <c r="R580" s="58">
        <v>65</v>
      </c>
    </row>
    <row r="581" spans="1:18" x14ac:dyDescent="0.25">
      <c r="A581" s="67" t="s">
        <v>12</v>
      </c>
      <c r="B581" s="68" t="s">
        <v>13</v>
      </c>
      <c r="C581" s="69">
        <v>94.748954578226389</v>
      </c>
      <c r="D581" s="69">
        <v>115.91480558137383</v>
      </c>
      <c r="E581" s="69">
        <v>115.91480558137383</v>
      </c>
      <c r="F581" s="69">
        <v>115.91480558137383</v>
      </c>
      <c r="G581" s="69">
        <v>115.91480558137383</v>
      </c>
      <c r="H581" s="69">
        <v>115.91480558137383</v>
      </c>
      <c r="I581" s="69">
        <v>115.91480558137383</v>
      </c>
      <c r="J581" s="69">
        <v>115.91480558137383</v>
      </c>
      <c r="K581" s="69">
        <v>115.91480558137383</v>
      </c>
      <c r="L581" s="69">
        <v>115.91480558137383</v>
      </c>
      <c r="M581" s="69">
        <v>115.91480558137383</v>
      </c>
      <c r="N581" s="69">
        <v>115.91480558137383</v>
      </c>
      <c r="O581" s="69">
        <v>115.91480558137383</v>
      </c>
      <c r="P581" s="69">
        <v>115.91480558137383</v>
      </c>
      <c r="Q581" s="69">
        <v>115.91480558137383</v>
      </c>
      <c r="R581" s="69">
        <v>115.91480558137383</v>
      </c>
    </row>
    <row r="582" spans="1:18" x14ac:dyDescent="0.25">
      <c r="A582" s="57" t="s">
        <v>14</v>
      </c>
      <c r="B582" s="58" t="s">
        <v>15</v>
      </c>
      <c r="C582" s="78">
        <v>221</v>
      </c>
      <c r="D582" s="78">
        <v>235</v>
      </c>
      <c r="E582" s="66">
        <v>246.06</v>
      </c>
      <c r="F582" s="78">
        <v>265.07576</v>
      </c>
      <c r="G582" s="78">
        <v>285.57961834086547</v>
      </c>
      <c r="H582" s="78">
        <v>306.10670502198013</v>
      </c>
      <c r="I582" s="78">
        <v>326.6548910882417</v>
      </c>
      <c r="J582" s="78">
        <v>347.21576397682549</v>
      </c>
      <c r="K582" s="78">
        <v>367.773085494329</v>
      </c>
      <c r="L582" s="78">
        <v>388.34362722471366</v>
      </c>
      <c r="M582" s="78">
        <v>408.92777454946008</v>
      </c>
      <c r="N582" s="78">
        <v>429.54457034911928</v>
      </c>
      <c r="O582" s="78">
        <v>450.17780154679281</v>
      </c>
      <c r="P582" s="78">
        <v>470.85193083522847</v>
      </c>
      <c r="Q582" s="78">
        <v>491.5828859561052</v>
      </c>
      <c r="R582" s="78">
        <v>512.3729008844972</v>
      </c>
    </row>
    <row r="583" spans="1:18" x14ac:dyDescent="0.25">
      <c r="A583" s="57" t="s">
        <v>23</v>
      </c>
      <c r="B583" s="58" t="s">
        <v>15</v>
      </c>
      <c r="C583" s="78">
        <v>190</v>
      </c>
      <c r="D583" s="78">
        <v>189.24</v>
      </c>
      <c r="E583" s="78">
        <v>233.48304000000002</v>
      </c>
      <c r="F583" s="78">
        <v>252.54910784</v>
      </c>
      <c r="G583" s="78">
        <v>273.02915541003551</v>
      </c>
      <c r="H583" s="78">
        <v>293.53307803661755</v>
      </c>
      <c r="I583" s="78">
        <v>314.05874683356529</v>
      </c>
      <c r="J583" s="78">
        <v>334.5979918941083</v>
      </c>
      <c r="K583" s="78">
        <v>355.13506042596362</v>
      </c>
      <c r="L583" s="78">
        <v>375.68599626082317</v>
      </c>
      <c r="M583" s="78">
        <v>396.25110394967282</v>
      </c>
      <c r="N583" s="78">
        <v>416.84877921591209</v>
      </c>
      <c r="O583" s="78">
        <v>437.4632943790233</v>
      </c>
      <c r="P583" s="78">
        <v>458.11838403103002</v>
      </c>
      <c r="Q583" s="78">
        <v>478.8295714698948</v>
      </c>
      <c r="R583" s="78">
        <v>499.59909075224533</v>
      </c>
    </row>
    <row r="584" spans="1:18" x14ac:dyDescent="0.25">
      <c r="A584" s="67" t="s">
        <v>24</v>
      </c>
      <c r="B584" s="68" t="s">
        <v>8</v>
      </c>
      <c r="C584" s="45">
        <v>0.85972850678733037</v>
      </c>
      <c r="D584" s="45">
        <v>0.80527659574468091</v>
      </c>
      <c r="E584" s="45">
        <v>0.94888661302121435</v>
      </c>
      <c r="F584" s="45">
        <v>0.95274312460709343</v>
      </c>
      <c r="G584" s="45">
        <v>0.95605266578986103</v>
      </c>
      <c r="H584" s="45">
        <v>0.95892403930041414</v>
      </c>
      <c r="I584" s="45">
        <v>0.96143898469509304</v>
      </c>
      <c r="J584" s="45">
        <v>0.96366014048959092</v>
      </c>
      <c r="K584" s="45">
        <v>0.96563635141658499</v>
      </c>
      <c r="L584" s="45">
        <v>0.96740610614792921</v>
      </c>
      <c r="M584" s="45">
        <v>0.9690002210934342</v>
      </c>
      <c r="N584" s="45">
        <v>0.97044360001364127</v>
      </c>
      <c r="O584" s="45">
        <v>0.97175669896631289</v>
      </c>
      <c r="P584" s="45">
        <v>0.97295636702262034</v>
      </c>
      <c r="Q584" s="45">
        <v>0.97405663449530833</v>
      </c>
      <c r="R584" s="45">
        <v>0.9750693096566958</v>
      </c>
    </row>
    <row r="585" spans="1:18" x14ac:dyDescent="0.25">
      <c r="A585" s="73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</row>
    <row r="586" spans="1:18" x14ac:dyDescent="0.25">
      <c r="A586" s="57" t="s">
        <v>2</v>
      </c>
      <c r="B586" s="58" t="s">
        <v>3</v>
      </c>
      <c r="C586" s="58">
        <v>2020</v>
      </c>
      <c r="D586" s="58">
        <v>2021</v>
      </c>
      <c r="E586" s="58">
        <v>2022</v>
      </c>
      <c r="F586" s="58">
        <v>2023</v>
      </c>
      <c r="G586" s="58">
        <v>2024</v>
      </c>
      <c r="H586" s="58">
        <v>2025</v>
      </c>
      <c r="I586" s="58">
        <v>2026</v>
      </c>
      <c r="J586" s="58">
        <v>2027</v>
      </c>
      <c r="K586" s="58">
        <v>2028</v>
      </c>
      <c r="L586" s="58">
        <v>2029</v>
      </c>
      <c r="M586" s="58">
        <v>2030</v>
      </c>
      <c r="N586" s="58">
        <v>2031</v>
      </c>
      <c r="O586" s="58">
        <v>2032</v>
      </c>
      <c r="P586" s="58">
        <v>2033</v>
      </c>
      <c r="Q586" s="58">
        <v>2034</v>
      </c>
      <c r="R586" s="58">
        <v>2035</v>
      </c>
    </row>
    <row r="587" spans="1:18" x14ac:dyDescent="0.25">
      <c r="A587" s="118" t="s">
        <v>77</v>
      </c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</row>
    <row r="588" spans="1:18" x14ac:dyDescent="0.25">
      <c r="A588" s="75" t="s">
        <v>5</v>
      </c>
      <c r="B588" s="76" t="s">
        <v>6</v>
      </c>
      <c r="C588" s="77">
        <v>7418</v>
      </c>
      <c r="D588" s="77">
        <v>7631</v>
      </c>
      <c r="E588" s="77">
        <v>7612.1035793867968</v>
      </c>
      <c r="F588" s="77">
        <v>7593.2827444560471</v>
      </c>
      <c r="G588" s="77">
        <v>7602.1906718757991</v>
      </c>
      <c r="H588" s="77">
        <f>H589+H591</f>
        <v>8137.8652611072466</v>
      </c>
      <c r="I588" s="77">
        <f>I589+I591</f>
        <v>8147.2330568698344</v>
      </c>
      <c r="J588" s="77">
        <f t="shared" ref="J588:R588" si="331">J589+J591</f>
        <v>8156.2308208993363</v>
      </c>
      <c r="K588" s="77">
        <f t="shared" si="331"/>
        <v>8164.6566131430945</v>
      </c>
      <c r="L588" s="77">
        <f t="shared" si="331"/>
        <v>8172.8131983161093</v>
      </c>
      <c r="M588" s="77">
        <f t="shared" si="331"/>
        <v>8180.7342041001184</v>
      </c>
      <c r="N588" s="77">
        <f t="shared" si="331"/>
        <v>8188.688865451516</v>
      </c>
      <c r="O588" s="77">
        <f t="shared" si="331"/>
        <v>8196.4752442890858</v>
      </c>
      <c r="P588" s="77">
        <f t="shared" si="331"/>
        <v>8204.3962502944869</v>
      </c>
      <c r="Q588" s="77">
        <f t="shared" si="331"/>
        <v>8212.6201430412802</v>
      </c>
      <c r="R588" s="77">
        <f t="shared" si="331"/>
        <v>8221.1468886009934</v>
      </c>
    </row>
    <row r="589" spans="1:18" x14ac:dyDescent="0.25">
      <c r="A589" s="57" t="s">
        <v>7</v>
      </c>
      <c r="B589" s="58" t="s">
        <v>6</v>
      </c>
      <c r="C589" s="78">
        <v>0</v>
      </c>
      <c r="D589" s="78">
        <v>742.63799999999992</v>
      </c>
      <c r="E589" s="78">
        <v>740.79902738679721</v>
      </c>
      <c r="F589" s="78">
        <v>738.96741066404775</v>
      </c>
      <c r="G589" s="78">
        <v>739.83431741324785</v>
      </c>
      <c r="H589" s="78">
        <f>H591/(1-H590)-H591</f>
        <v>791.96540188417748</v>
      </c>
      <c r="I589" s="78">
        <f>I591/(1-I590)-I591</f>
        <v>792.87706236242957</v>
      </c>
      <c r="J589" s="78">
        <f t="shared" ref="J589" si="332">J591/(1-J590)-J591</f>
        <v>793.75271188193437</v>
      </c>
      <c r="K589" s="78">
        <f>K591/(1-K590)-K591</f>
        <v>794.57269792574516</v>
      </c>
      <c r="L589" s="78">
        <f t="shared" ref="L589:R589" si="333">L591/(1-L590)-L591</f>
        <v>795.36648512266765</v>
      </c>
      <c r="M589" s="78">
        <f t="shared" si="333"/>
        <v>796.13734607056722</v>
      </c>
      <c r="N589" s="78">
        <f t="shared" si="333"/>
        <v>796.91148233012427</v>
      </c>
      <c r="O589" s="78">
        <f t="shared" si="333"/>
        <v>797.66924157624817</v>
      </c>
      <c r="P589" s="78">
        <f t="shared" si="333"/>
        <v>798.44010254569457</v>
      </c>
      <c r="Q589" s="78">
        <f t="shared" si="333"/>
        <v>799.24044001938</v>
      </c>
      <c r="R589" s="78">
        <f t="shared" si="333"/>
        <v>800.07025069543488</v>
      </c>
    </row>
    <row r="590" spans="1:18" x14ac:dyDescent="0.25">
      <c r="A590" s="57" t="s">
        <v>7</v>
      </c>
      <c r="B590" s="58" t="s">
        <v>8</v>
      </c>
      <c r="C590" s="30">
        <v>0</v>
      </c>
      <c r="D590" s="55">
        <v>9.7318568994889262E-2</v>
      </c>
      <c r="E590" s="55">
        <v>9.7318568994889262E-2</v>
      </c>
      <c r="F590" s="55">
        <v>9.7318568994889262E-2</v>
      </c>
      <c r="G590" s="55">
        <v>9.7318568994889262E-2</v>
      </c>
      <c r="H590" s="55">
        <f>G590</f>
        <v>9.7318568994889262E-2</v>
      </c>
      <c r="I590" s="55">
        <f>H590</f>
        <v>9.7318568994889262E-2</v>
      </c>
      <c r="J590" s="55">
        <f t="shared" ref="J590:R590" si="334">I590</f>
        <v>9.7318568994889262E-2</v>
      </c>
      <c r="K590" s="55">
        <f t="shared" si="334"/>
        <v>9.7318568994889262E-2</v>
      </c>
      <c r="L590" s="55">
        <f t="shared" si="334"/>
        <v>9.7318568994889262E-2</v>
      </c>
      <c r="M590" s="55">
        <f t="shared" si="334"/>
        <v>9.7318568994889262E-2</v>
      </c>
      <c r="N590" s="55">
        <f t="shared" si="334"/>
        <v>9.7318568994889262E-2</v>
      </c>
      <c r="O590" s="55">
        <f t="shared" si="334"/>
        <v>9.7318568994889262E-2</v>
      </c>
      <c r="P590" s="55">
        <f t="shared" si="334"/>
        <v>9.7318568994889262E-2</v>
      </c>
      <c r="Q590" s="55">
        <f t="shared" si="334"/>
        <v>9.7318568994889262E-2</v>
      </c>
      <c r="R590" s="55">
        <f t="shared" si="334"/>
        <v>9.7318568994889262E-2</v>
      </c>
    </row>
    <row r="591" spans="1:18" x14ac:dyDescent="0.25">
      <c r="A591" s="57" t="s">
        <v>9</v>
      </c>
      <c r="B591" s="58" t="s">
        <v>6</v>
      </c>
      <c r="C591" s="78">
        <v>7418</v>
      </c>
      <c r="D591" s="78">
        <v>6888.3620000000001</v>
      </c>
      <c r="E591" s="78">
        <v>6871.3045519999996</v>
      </c>
      <c r="F591" s="78">
        <v>6854.3153337919994</v>
      </c>
      <c r="G591" s="78">
        <v>6862.3563544625513</v>
      </c>
      <c r="H591" s="78">
        <f>H592+H593</f>
        <v>7345.8998592230691</v>
      </c>
      <c r="I591" s="78">
        <f>I592+I593</f>
        <v>7354.3559945074048</v>
      </c>
      <c r="J591" s="78">
        <f t="shared" ref="J591" si="335">J592+J593</f>
        <v>7362.4781090174019</v>
      </c>
      <c r="K591" s="78">
        <f>K592+K593</f>
        <v>7370.0839152173494</v>
      </c>
      <c r="L591" s="78">
        <f t="shared" ref="L591:R591" si="336">L592+L593</f>
        <v>7377.4467131934416</v>
      </c>
      <c r="M591" s="78">
        <f t="shared" si="336"/>
        <v>7384.5968580295512</v>
      </c>
      <c r="N591" s="78">
        <f t="shared" si="336"/>
        <v>7391.7773831213917</v>
      </c>
      <c r="O591" s="78">
        <f t="shared" si="336"/>
        <v>7398.8060027128377</v>
      </c>
      <c r="P591" s="78">
        <f t="shared" si="336"/>
        <v>7405.9561477487923</v>
      </c>
      <c r="Q591" s="78">
        <f t="shared" si="336"/>
        <v>7413.3797030219002</v>
      </c>
      <c r="R591" s="78">
        <f t="shared" si="336"/>
        <v>7421.0766379055585</v>
      </c>
    </row>
    <row r="592" spans="1:18" x14ac:dyDescent="0.25">
      <c r="A592" s="57" t="s">
        <v>10</v>
      </c>
      <c r="B592" s="58" t="s">
        <v>6</v>
      </c>
      <c r="C592" s="78">
        <v>4723</v>
      </c>
      <c r="D592" s="78">
        <v>4264.3620000000001</v>
      </c>
      <c r="E592" s="78">
        <v>4247.3045519999996</v>
      </c>
      <c r="F592" s="78">
        <v>4230.3153337919994</v>
      </c>
      <c r="G592" s="78">
        <v>4238.3563544625513</v>
      </c>
      <c r="H592" s="78">
        <f>(H594*H596*365)/1000</f>
        <v>4721.8998592230691</v>
      </c>
      <c r="I592" s="78">
        <f>(I594*I596*365)/1000</f>
        <v>4730.3559945074048</v>
      </c>
      <c r="J592" s="78">
        <f t="shared" ref="J592" si="337">(J594*J596*365)/1000</f>
        <v>4738.4781090174019</v>
      </c>
      <c r="K592" s="78">
        <f>(K594*K596*365)/1000</f>
        <v>4746.0839152173494</v>
      </c>
      <c r="L592" s="78">
        <f t="shared" ref="L592:R592" si="338">(L594*L596*365)/1000</f>
        <v>4753.4467131934416</v>
      </c>
      <c r="M592" s="78">
        <f t="shared" si="338"/>
        <v>4760.5968580295512</v>
      </c>
      <c r="N592" s="78">
        <f t="shared" si="338"/>
        <v>4767.7773831213917</v>
      </c>
      <c r="O592" s="78">
        <f t="shared" si="338"/>
        <v>4774.8060027128377</v>
      </c>
      <c r="P592" s="78">
        <f t="shared" si="338"/>
        <v>4781.9561477487923</v>
      </c>
      <c r="Q592" s="78">
        <f t="shared" si="338"/>
        <v>4789.3797030219002</v>
      </c>
      <c r="R592" s="78">
        <f t="shared" si="338"/>
        <v>4797.0766379055585</v>
      </c>
    </row>
    <row r="593" spans="1:18" x14ac:dyDescent="0.25">
      <c r="A593" s="57" t="s">
        <v>11</v>
      </c>
      <c r="B593" s="58" t="s">
        <v>6</v>
      </c>
      <c r="C593" s="58">
        <v>2695</v>
      </c>
      <c r="D593" s="58">
        <v>2624</v>
      </c>
      <c r="E593" s="58">
        <v>2624</v>
      </c>
      <c r="F593" s="58">
        <v>2624</v>
      </c>
      <c r="G593" s="58">
        <v>2624</v>
      </c>
      <c r="H593" s="58">
        <f>G593</f>
        <v>2624</v>
      </c>
      <c r="I593" s="58">
        <f>H593</f>
        <v>2624</v>
      </c>
      <c r="J593" s="58">
        <f t="shared" ref="J593" si="339">I593</f>
        <v>2624</v>
      </c>
      <c r="K593" s="58">
        <f>J593</f>
        <v>2624</v>
      </c>
      <c r="L593" s="58">
        <f t="shared" ref="L593:R593" si="340">K593</f>
        <v>2624</v>
      </c>
      <c r="M593" s="58">
        <f t="shared" si="340"/>
        <v>2624</v>
      </c>
      <c r="N593" s="58">
        <f t="shared" si="340"/>
        <v>2624</v>
      </c>
      <c r="O593" s="58">
        <f t="shared" si="340"/>
        <v>2624</v>
      </c>
      <c r="P593" s="58">
        <f t="shared" si="340"/>
        <v>2624</v>
      </c>
      <c r="Q593" s="58">
        <f t="shared" si="340"/>
        <v>2624</v>
      </c>
      <c r="R593" s="58">
        <f t="shared" si="340"/>
        <v>2624</v>
      </c>
    </row>
    <row r="594" spans="1:18" x14ac:dyDescent="0.25">
      <c r="A594" s="67" t="s">
        <v>12</v>
      </c>
      <c r="B594" s="68" t="s">
        <v>13</v>
      </c>
      <c r="C594" s="69">
        <v>71.887366818873659</v>
      </c>
      <c r="D594" s="69">
        <v>65.167244319744725</v>
      </c>
      <c r="E594" s="69">
        <v>65.167244319744725</v>
      </c>
      <c r="F594" s="69">
        <v>65.167244319744725</v>
      </c>
      <c r="G594" s="69">
        <v>65.167244319744725</v>
      </c>
      <c r="H594" s="69">
        <v>65.167244319744725</v>
      </c>
      <c r="I594" s="69">
        <v>65.167244319744725</v>
      </c>
      <c r="J594" s="69">
        <v>65.167244319744725</v>
      </c>
      <c r="K594" s="69">
        <v>65.167244319744725</v>
      </c>
      <c r="L594" s="69">
        <v>65.167244319744725</v>
      </c>
      <c r="M594" s="69">
        <v>65.167244319744725</v>
      </c>
      <c r="N594" s="69">
        <v>65.167244319744725</v>
      </c>
      <c r="O594" s="69">
        <v>65.167244319744725</v>
      </c>
      <c r="P594" s="69">
        <v>65.167244319744725</v>
      </c>
      <c r="Q594" s="69">
        <v>65.167244319744725</v>
      </c>
      <c r="R594" s="69">
        <v>65.167244319744725</v>
      </c>
    </row>
    <row r="595" spans="1:18" x14ac:dyDescent="0.25">
      <c r="A595" s="57" t="s">
        <v>14</v>
      </c>
      <c r="B595" s="58" t="s">
        <v>15</v>
      </c>
      <c r="C595" s="78">
        <v>264</v>
      </c>
      <c r="D595" s="78">
        <v>254</v>
      </c>
      <c r="E595" s="66">
        <v>226</v>
      </c>
      <c r="F595" s="66">
        <f>E595+(E595*F$558)</f>
        <v>225.096</v>
      </c>
      <c r="G595" s="66">
        <f t="shared" ref="G595:R596" si="341">F595+(F595*G$558)</f>
        <v>225.523864460694</v>
      </c>
      <c r="H595" s="66">
        <f t="shared" si="341"/>
        <v>225.94010783941042</v>
      </c>
      <c r="I595" s="78">
        <f>H595+(H595*I$558)</f>
        <v>226.34472889767278</v>
      </c>
      <c r="J595" s="78">
        <f t="shared" si="341"/>
        <v>226.73336725998118</v>
      </c>
      <c r="K595" s="78">
        <f t="shared" si="341"/>
        <v>227.09730057586151</v>
      </c>
      <c r="L595" s="78">
        <f t="shared" si="341"/>
        <v>227.44960609235162</v>
      </c>
      <c r="M595" s="78">
        <f t="shared" si="341"/>
        <v>227.79173628221204</v>
      </c>
      <c r="N595" s="78">
        <f t="shared" si="341"/>
        <v>228.1353201492916</v>
      </c>
      <c r="O595" s="78">
        <f t="shared" si="341"/>
        <v>228.471635428268</v>
      </c>
      <c r="P595" s="78">
        <f t="shared" si="341"/>
        <v>228.81376562769094</v>
      </c>
      <c r="Q595" s="78">
        <f t="shared" si="341"/>
        <v>229.1689783448098</v>
      </c>
      <c r="R595" s="78">
        <f t="shared" si="341"/>
        <v>229.53727211415983</v>
      </c>
    </row>
    <row r="596" spans="1:18" x14ac:dyDescent="0.25">
      <c r="A596" s="57" t="s">
        <v>23</v>
      </c>
      <c r="B596" s="58" t="s">
        <v>15</v>
      </c>
      <c r="C596" s="78">
        <v>180</v>
      </c>
      <c r="D596" s="78">
        <v>179.28</v>
      </c>
      <c r="E596" s="66">
        <f>D596+(D596*E$558)</f>
        <v>178.56288000000001</v>
      </c>
      <c r="F596" s="66">
        <f>E596+(E596*F$558)</f>
        <v>177.84862848</v>
      </c>
      <c r="G596" s="66">
        <f t="shared" si="341"/>
        <v>178.18668472049188</v>
      </c>
      <c r="H596" s="66">
        <f>G596+(G596*H$558)+'[16]Uued liitujad'!I76</f>
        <v>198.51555912971548</v>
      </c>
      <c r="I596" s="78">
        <f>H596+(H596*I$558)</f>
        <v>198.8710673942052</v>
      </c>
      <c r="J596" s="78">
        <f t="shared" si="341"/>
        <v>199.21253293801976</v>
      </c>
      <c r="K596" s="78">
        <f t="shared" si="341"/>
        <v>199.53229212720836</v>
      </c>
      <c r="L596" s="78">
        <f t="shared" si="341"/>
        <v>199.84183489612758</v>
      </c>
      <c r="M596" s="78">
        <f t="shared" si="341"/>
        <v>200.14243741679013</v>
      </c>
      <c r="N596" s="78">
        <f t="shared" si="341"/>
        <v>200.44431716772715</v>
      </c>
      <c r="O596" s="78">
        <f t="shared" si="341"/>
        <v>200.73981058980394</v>
      </c>
      <c r="P596" s="78">
        <f t="shared" si="341"/>
        <v>201.04041311886832</v>
      </c>
      <c r="Q596" s="78">
        <f t="shared" si="341"/>
        <v>201.35251021319633</v>
      </c>
      <c r="R596" s="78">
        <f t="shared" si="341"/>
        <v>201.67610058520091</v>
      </c>
    </row>
    <row r="597" spans="1:18" x14ac:dyDescent="0.25">
      <c r="A597" s="67" t="s">
        <v>24</v>
      </c>
      <c r="B597" s="68" t="s">
        <v>8</v>
      </c>
      <c r="C597" s="45">
        <v>0.68181818181818177</v>
      </c>
      <c r="D597" s="45">
        <f t="shared" ref="D597:R597" si="342">D596/D595</f>
        <v>0.70582677165354335</v>
      </c>
      <c r="E597" s="45">
        <f t="shared" si="342"/>
        <v>0.79010123893805317</v>
      </c>
      <c r="F597" s="45">
        <f t="shared" si="342"/>
        <v>0.79010123893805306</v>
      </c>
      <c r="G597" s="45">
        <f t="shared" si="342"/>
        <v>0.79010123893805306</v>
      </c>
      <c r="H597" s="45">
        <f t="shared" si="342"/>
        <v>0.87862027254945252</v>
      </c>
      <c r="I597" s="45">
        <f t="shared" si="342"/>
        <v>0.87862027254945252</v>
      </c>
      <c r="J597" s="45">
        <f t="shared" si="342"/>
        <v>0.87862027254945241</v>
      </c>
      <c r="K597" s="45">
        <f t="shared" si="342"/>
        <v>0.87862027254945241</v>
      </c>
      <c r="L597" s="45">
        <f t="shared" si="342"/>
        <v>0.87862027254945241</v>
      </c>
      <c r="M597" s="45">
        <f t="shared" si="342"/>
        <v>0.87862027254945241</v>
      </c>
      <c r="N597" s="45">
        <f t="shared" si="342"/>
        <v>0.8786202725494523</v>
      </c>
      <c r="O597" s="45">
        <f t="shared" si="342"/>
        <v>0.8786202725494523</v>
      </c>
      <c r="P597" s="45">
        <f t="shared" si="342"/>
        <v>0.8786202725494523</v>
      </c>
      <c r="Q597" s="45">
        <f t="shared" si="342"/>
        <v>0.8786202725494523</v>
      </c>
      <c r="R597" s="45">
        <f t="shared" si="342"/>
        <v>0.8786202725494523</v>
      </c>
    </row>
    <row r="598" spans="1:18" x14ac:dyDescent="0.25">
      <c r="A598" s="73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</row>
    <row r="599" spans="1:18" x14ac:dyDescent="0.25">
      <c r="A599" s="57" t="s">
        <v>2</v>
      </c>
      <c r="B599" s="58" t="s">
        <v>3</v>
      </c>
      <c r="C599" s="58">
        <v>2020</v>
      </c>
      <c r="D599" s="58">
        <v>2021</v>
      </c>
      <c r="E599" s="58">
        <v>2022</v>
      </c>
      <c r="F599" s="58">
        <v>2023</v>
      </c>
      <c r="G599" s="58">
        <v>2024</v>
      </c>
      <c r="H599" s="58">
        <v>2025</v>
      </c>
      <c r="I599" s="58">
        <v>2026</v>
      </c>
      <c r="J599" s="58">
        <v>2027</v>
      </c>
      <c r="K599" s="58">
        <v>2028</v>
      </c>
      <c r="L599" s="58">
        <v>2029</v>
      </c>
      <c r="M599" s="58">
        <v>2030</v>
      </c>
      <c r="N599" s="58">
        <v>2031</v>
      </c>
      <c r="O599" s="58">
        <v>2032</v>
      </c>
      <c r="P599" s="58">
        <v>2033</v>
      </c>
      <c r="Q599" s="58">
        <v>2034</v>
      </c>
      <c r="R599" s="58">
        <v>2035</v>
      </c>
    </row>
    <row r="600" spans="1:18" x14ac:dyDescent="0.25">
      <c r="A600" s="118" t="s">
        <v>78</v>
      </c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</row>
    <row r="601" spans="1:18" x14ac:dyDescent="0.25">
      <c r="A601" s="75" t="s">
        <v>5</v>
      </c>
      <c r="B601" s="76" t="s">
        <v>6</v>
      </c>
      <c r="C601" s="77">
        <v>1532</v>
      </c>
      <c r="D601" s="77">
        <v>1608</v>
      </c>
      <c r="E601" s="77">
        <v>1601.5680000000002</v>
      </c>
      <c r="F601" s="77">
        <v>1595.161728</v>
      </c>
      <c r="G601" s="77">
        <v>1598.193825471614</v>
      </c>
      <c r="H601" s="77">
        <v>1601.1435691688</v>
      </c>
      <c r="I601" s="77">
        <v>1604.0109503149911</v>
      </c>
      <c r="J601" s="77">
        <f t="shared" ref="J601:R601" si="343">J602+J604</f>
        <v>1859.0241048872047</v>
      </c>
      <c r="K601" s="77">
        <f t="shared" si="343"/>
        <v>1862.0080538973091</v>
      </c>
      <c r="L601" s="77">
        <f t="shared" si="343"/>
        <v>1864.8966646710769</v>
      </c>
      <c r="M601" s="77">
        <f t="shared" si="343"/>
        <v>1867.7018462711494</v>
      </c>
      <c r="N601" s="77">
        <f t="shared" si="343"/>
        <v>1870.5189468094165</v>
      </c>
      <c r="O601" s="77">
        <f t="shared" si="343"/>
        <v>1873.276451000417</v>
      </c>
      <c r="P601" s="77">
        <f t="shared" si="343"/>
        <v>1876.081632678894</v>
      </c>
      <c r="Q601" s="77">
        <f t="shared" si="343"/>
        <v>1878.9940800679419</v>
      </c>
      <c r="R601" s="77">
        <f t="shared" si="343"/>
        <v>1882.0137811519755</v>
      </c>
    </row>
    <row r="602" spans="1:18" x14ac:dyDescent="0.25">
      <c r="A602" s="57" t="s">
        <v>7</v>
      </c>
      <c r="B602" s="58" t="s">
        <v>6</v>
      </c>
      <c r="C602" s="78">
        <v>0</v>
      </c>
      <c r="D602" s="78">
        <v>54</v>
      </c>
      <c r="E602" s="78">
        <v>53.784000000000106</v>
      </c>
      <c r="F602" s="78">
        <v>53.568864000000076</v>
      </c>
      <c r="G602" s="78">
        <v>53.670688168822835</v>
      </c>
      <c r="H602" s="78">
        <v>53.769746725817868</v>
      </c>
      <c r="I602" s="78">
        <v>53.866039376249773</v>
      </c>
      <c r="J602" s="78">
        <f>J604/(1-J603)-J604</f>
        <v>62.429913970092684</v>
      </c>
      <c r="K602" s="78">
        <f>K604/(1-K603)-K604</f>
        <v>62.530121212969334</v>
      </c>
      <c r="L602" s="78">
        <f t="shared" ref="L602:R602" si="344">L604/(1-L603)-L604</f>
        <v>62.627126798655581</v>
      </c>
      <c r="M602" s="78">
        <f t="shared" si="344"/>
        <v>62.721330658359648</v>
      </c>
      <c r="N602" s="78">
        <f t="shared" si="344"/>
        <v>62.815934780913267</v>
      </c>
      <c r="O602" s="78">
        <f t="shared" si="344"/>
        <v>62.908537533596245</v>
      </c>
      <c r="P602" s="78">
        <f t="shared" si="344"/>
        <v>63.002741395933072</v>
      </c>
      <c r="Q602" s="78">
        <f t="shared" si="344"/>
        <v>63.100547464968258</v>
      </c>
      <c r="R602" s="78">
        <f t="shared" si="344"/>
        <v>63.20195533719334</v>
      </c>
    </row>
    <row r="603" spans="1:18" x14ac:dyDescent="0.25">
      <c r="A603" s="57" t="s">
        <v>7</v>
      </c>
      <c r="B603" s="58" t="s">
        <v>8</v>
      </c>
      <c r="C603" s="30">
        <v>0</v>
      </c>
      <c r="D603" s="55">
        <v>3.3582089552238806E-2</v>
      </c>
      <c r="E603" s="55">
        <v>3.3582089552238806E-2</v>
      </c>
      <c r="F603" s="55">
        <v>3.3582089552238806E-2</v>
      </c>
      <c r="G603" s="55">
        <v>3.3582089552238806E-2</v>
      </c>
      <c r="H603" s="55">
        <v>3.3582089552238806E-2</v>
      </c>
      <c r="I603" s="55">
        <v>3.3582089552238806E-2</v>
      </c>
      <c r="J603" s="55">
        <f t="shared" ref="J603:R603" si="345">I603</f>
        <v>3.3582089552238806E-2</v>
      </c>
      <c r="K603" s="55">
        <f t="shared" si="345"/>
        <v>3.3582089552238806E-2</v>
      </c>
      <c r="L603" s="55">
        <f t="shared" si="345"/>
        <v>3.3582089552238806E-2</v>
      </c>
      <c r="M603" s="55">
        <f t="shared" si="345"/>
        <v>3.3582089552238806E-2</v>
      </c>
      <c r="N603" s="55">
        <f t="shared" si="345"/>
        <v>3.3582089552238806E-2</v>
      </c>
      <c r="O603" s="55">
        <f t="shared" si="345"/>
        <v>3.3582089552238806E-2</v>
      </c>
      <c r="P603" s="55">
        <f t="shared" si="345"/>
        <v>3.3582089552238806E-2</v>
      </c>
      <c r="Q603" s="55">
        <f t="shared" si="345"/>
        <v>3.3582089552238806E-2</v>
      </c>
      <c r="R603" s="55">
        <f t="shared" si="345"/>
        <v>3.3582089552238806E-2</v>
      </c>
    </row>
    <row r="604" spans="1:18" x14ac:dyDescent="0.25">
      <c r="A604" s="57" t="s">
        <v>9</v>
      </c>
      <c r="B604" s="58" t="s">
        <v>6</v>
      </c>
      <c r="C604" s="78">
        <v>1532</v>
      </c>
      <c r="D604" s="78">
        <v>1554</v>
      </c>
      <c r="E604" s="78">
        <v>1547.7840000000001</v>
      </c>
      <c r="F604" s="78">
        <v>1541.592864</v>
      </c>
      <c r="G604" s="78">
        <v>1544.5231373027912</v>
      </c>
      <c r="H604" s="78">
        <v>1547.3738224429821</v>
      </c>
      <c r="I604" s="78">
        <v>1550.1449109387413</v>
      </c>
      <c r="J604" s="78">
        <f t="shared" ref="J604" si="346">J605+J606</f>
        <v>1796.594190917112</v>
      </c>
      <c r="K604" s="78">
        <f>K605+K606</f>
        <v>1799.4779326843397</v>
      </c>
      <c r="L604" s="78">
        <f t="shared" ref="L604:R604" si="347">L605+L606</f>
        <v>1802.2695378724213</v>
      </c>
      <c r="M604" s="78">
        <f t="shared" si="347"/>
        <v>1804.9805156127898</v>
      </c>
      <c r="N604" s="78">
        <f t="shared" si="347"/>
        <v>1807.7030120285033</v>
      </c>
      <c r="O604" s="78">
        <f t="shared" si="347"/>
        <v>1810.3679134668207</v>
      </c>
      <c r="P604" s="78">
        <f t="shared" si="347"/>
        <v>1813.078891282961</v>
      </c>
      <c r="Q604" s="78">
        <f t="shared" si="347"/>
        <v>1815.8935326029737</v>
      </c>
      <c r="R604" s="78">
        <f t="shared" si="347"/>
        <v>1818.8118258147822</v>
      </c>
    </row>
    <row r="605" spans="1:18" x14ac:dyDescent="0.25">
      <c r="A605" s="57" t="s">
        <v>10</v>
      </c>
      <c r="B605" s="58" t="s">
        <v>6</v>
      </c>
      <c r="C605" s="78">
        <v>1532</v>
      </c>
      <c r="D605" s="78">
        <v>1554</v>
      </c>
      <c r="E605" s="78">
        <v>1547.7840000000001</v>
      </c>
      <c r="F605" s="78">
        <v>1541.592864</v>
      </c>
      <c r="G605" s="78">
        <v>1544.5231373027912</v>
      </c>
      <c r="H605" s="78">
        <v>1547.3738224429821</v>
      </c>
      <c r="I605" s="78">
        <v>1550.1449109387413</v>
      </c>
      <c r="J605" s="78">
        <f>(J607*J609*365)/1000</f>
        <v>1796.594190917112</v>
      </c>
      <c r="K605" s="78">
        <f>(K607*K609*365)/1000</f>
        <v>1799.4779326843397</v>
      </c>
      <c r="L605" s="78">
        <f t="shared" ref="L605:R605" si="348">(L607*L609*365)/1000</f>
        <v>1802.2695378724213</v>
      </c>
      <c r="M605" s="78">
        <f t="shared" si="348"/>
        <v>1804.9805156127898</v>
      </c>
      <c r="N605" s="78">
        <f t="shared" si="348"/>
        <v>1807.7030120285033</v>
      </c>
      <c r="O605" s="78">
        <f t="shared" si="348"/>
        <v>1810.3679134668207</v>
      </c>
      <c r="P605" s="78">
        <f t="shared" si="348"/>
        <v>1813.078891282961</v>
      </c>
      <c r="Q605" s="78">
        <f t="shared" si="348"/>
        <v>1815.8935326029737</v>
      </c>
      <c r="R605" s="78">
        <f t="shared" si="348"/>
        <v>1818.8118258147822</v>
      </c>
    </row>
    <row r="606" spans="1:18" x14ac:dyDescent="0.25">
      <c r="A606" s="57" t="s">
        <v>11</v>
      </c>
      <c r="B606" s="58" t="s">
        <v>6</v>
      </c>
      <c r="C606" s="58">
        <v>0</v>
      </c>
      <c r="D606" s="58">
        <v>0</v>
      </c>
      <c r="E606" s="58">
        <v>0</v>
      </c>
      <c r="F606" s="58">
        <v>0</v>
      </c>
      <c r="G606" s="58">
        <v>0</v>
      </c>
      <c r="H606" s="58">
        <v>0</v>
      </c>
      <c r="I606" s="58">
        <v>0</v>
      </c>
      <c r="J606" s="58">
        <f t="shared" ref="J606" si="349">I606</f>
        <v>0</v>
      </c>
      <c r="K606" s="58">
        <f>J606</f>
        <v>0</v>
      </c>
      <c r="L606" s="58">
        <f t="shared" ref="L606:R606" si="350">K606</f>
        <v>0</v>
      </c>
      <c r="M606" s="58">
        <f t="shared" si="350"/>
        <v>0</v>
      </c>
      <c r="N606" s="58">
        <f t="shared" si="350"/>
        <v>0</v>
      </c>
      <c r="O606" s="58">
        <f t="shared" si="350"/>
        <v>0</v>
      </c>
      <c r="P606" s="58">
        <f t="shared" si="350"/>
        <v>0</v>
      </c>
      <c r="Q606" s="58">
        <f t="shared" si="350"/>
        <v>0</v>
      </c>
      <c r="R606" s="58">
        <f t="shared" si="350"/>
        <v>0</v>
      </c>
    </row>
    <row r="607" spans="1:18" x14ac:dyDescent="0.25">
      <c r="A607" s="67" t="s">
        <v>12</v>
      </c>
      <c r="B607" s="68" t="s">
        <v>13</v>
      </c>
      <c r="C607" s="69">
        <v>52.465753424657528</v>
      </c>
      <c r="D607" s="69">
        <v>53.432909721076079</v>
      </c>
      <c r="E607" s="69">
        <v>53.432909721076079</v>
      </c>
      <c r="F607" s="69">
        <v>53.432909721076079</v>
      </c>
      <c r="G607" s="69">
        <v>53.432909721076079</v>
      </c>
      <c r="H607" s="69">
        <v>53.432909721076079</v>
      </c>
      <c r="I607" s="69">
        <v>53.432909721076079</v>
      </c>
      <c r="J607" s="69">
        <v>53.432909721076079</v>
      </c>
      <c r="K607" s="69">
        <v>53.432909721076079</v>
      </c>
      <c r="L607" s="69">
        <v>53.432909721076079</v>
      </c>
      <c r="M607" s="69">
        <v>53.432909721076079</v>
      </c>
      <c r="N607" s="69">
        <v>53.432909721076079</v>
      </c>
      <c r="O607" s="69">
        <v>53.432909721076079</v>
      </c>
      <c r="P607" s="69">
        <v>53.432909721076079</v>
      </c>
      <c r="Q607" s="69">
        <v>53.432909721076079</v>
      </c>
      <c r="R607" s="69">
        <v>53.432909721076079</v>
      </c>
    </row>
    <row r="608" spans="1:18" x14ac:dyDescent="0.25">
      <c r="A608" s="57" t="s">
        <v>14</v>
      </c>
      <c r="B608" s="58" t="s">
        <v>15</v>
      </c>
      <c r="C608" s="78">
        <v>176</v>
      </c>
      <c r="D608" s="78">
        <v>173</v>
      </c>
      <c r="E608" s="66">
        <v>165</v>
      </c>
      <c r="F608" s="66">
        <f>E608+(E608*F$558)</f>
        <v>164.34</v>
      </c>
      <c r="G608" s="66">
        <f t="shared" ref="G608:R609" si="351">F608+(F608*G$558)</f>
        <v>164.65237892041819</v>
      </c>
      <c r="H608" s="66">
        <f t="shared" si="351"/>
        <v>164.95627342257839</v>
      </c>
      <c r="I608" s="66">
        <f t="shared" si="351"/>
        <v>165.25168260228321</v>
      </c>
      <c r="J608" s="66">
        <f t="shared" si="351"/>
        <v>165.53542299954375</v>
      </c>
      <c r="K608" s="78">
        <f t="shared" si="351"/>
        <v>165.80112652662453</v>
      </c>
      <c r="L608" s="78">
        <f t="shared" si="351"/>
        <v>166.05834073114164</v>
      </c>
      <c r="M608" s="78">
        <f t="shared" si="351"/>
        <v>166.3081260467477</v>
      </c>
      <c r="N608" s="78">
        <f t="shared" si="351"/>
        <v>166.55897267536773</v>
      </c>
      <c r="O608" s="78">
        <f t="shared" si="351"/>
        <v>166.80451259143456</v>
      </c>
      <c r="P608" s="78">
        <f t="shared" si="351"/>
        <v>167.0542979140221</v>
      </c>
      <c r="Q608" s="78">
        <f t="shared" si="351"/>
        <v>167.3136346322726</v>
      </c>
      <c r="R608" s="78">
        <f t="shared" si="351"/>
        <v>167.58252167626708</v>
      </c>
    </row>
    <row r="609" spans="1:18" x14ac:dyDescent="0.25">
      <c r="A609" s="57" t="s">
        <v>23</v>
      </c>
      <c r="B609" s="58" t="s">
        <v>15</v>
      </c>
      <c r="C609" s="78">
        <v>80</v>
      </c>
      <c r="D609" s="78">
        <v>79.680000000000007</v>
      </c>
      <c r="E609" s="66">
        <f>D609+(D609*E$558)</f>
        <v>79.361280000000008</v>
      </c>
      <c r="F609" s="66">
        <f>E609+(E609*F$558)</f>
        <v>79.043834880000006</v>
      </c>
      <c r="G609" s="66">
        <f t="shared" si="351"/>
        <v>79.1940820979964</v>
      </c>
      <c r="H609" s="66">
        <f t="shared" si="351"/>
        <v>79.340248502095776</v>
      </c>
      <c r="I609" s="66">
        <f t="shared" si="351"/>
        <v>79.482333657399565</v>
      </c>
      <c r="J609" s="66">
        <f>I609+(I609*J$558)+'[16]Uued liitujad'!I77</f>
        <v>92.118806391425665</v>
      </c>
      <c r="K609" s="78">
        <f t="shared" si="351"/>
        <v>92.2666677453592</v>
      </c>
      <c r="L609" s="78">
        <f t="shared" si="351"/>
        <v>92.409804876238439</v>
      </c>
      <c r="M609" s="78">
        <f t="shared" si="351"/>
        <v>92.548807904779338</v>
      </c>
      <c r="N609" s="78">
        <f t="shared" si="351"/>
        <v>92.68840154339199</v>
      </c>
      <c r="O609" s="78">
        <f t="shared" si="351"/>
        <v>92.8250420495729</v>
      </c>
      <c r="P609" s="78">
        <f t="shared" si="351"/>
        <v>92.964045081998933</v>
      </c>
      <c r="Q609" s="78">
        <f t="shared" si="351"/>
        <v>93.108363370530867</v>
      </c>
      <c r="R609" s="78">
        <f t="shared" si="351"/>
        <v>93.257996319769532</v>
      </c>
    </row>
    <row r="610" spans="1:18" x14ac:dyDescent="0.25">
      <c r="A610" s="67" t="s">
        <v>24</v>
      </c>
      <c r="B610" s="68" t="s">
        <v>8</v>
      </c>
      <c r="C610" s="45">
        <v>0.45454545454545453</v>
      </c>
      <c r="D610" s="45">
        <f>D609/D608</f>
        <v>0.46057803468208097</v>
      </c>
      <c r="E610" s="45">
        <f>E609/E608</f>
        <v>0.4809774545454546</v>
      </c>
      <c r="F610" s="45">
        <f>F609/F608</f>
        <v>0.4809774545454546</v>
      </c>
      <c r="G610" s="45">
        <f>G609/G608</f>
        <v>0.48097745454545454</v>
      </c>
      <c r="H610" s="45">
        <f t="shared" ref="H610:R610" si="352">H609/H608</f>
        <v>0.4809774545454546</v>
      </c>
      <c r="I610" s="45">
        <f t="shared" si="352"/>
        <v>0.4809774545454546</v>
      </c>
      <c r="J610" s="45">
        <f t="shared" si="352"/>
        <v>0.55648999303115665</v>
      </c>
      <c r="K610" s="45">
        <f t="shared" si="352"/>
        <v>0.55648999303115665</v>
      </c>
      <c r="L610" s="45">
        <f t="shared" si="352"/>
        <v>0.55648999303115665</v>
      </c>
      <c r="M610" s="45">
        <f t="shared" si="352"/>
        <v>0.55648999303115654</v>
      </c>
      <c r="N610" s="45">
        <f t="shared" si="352"/>
        <v>0.55648999303115665</v>
      </c>
      <c r="O610" s="45">
        <f t="shared" si="352"/>
        <v>0.55648999303115665</v>
      </c>
      <c r="P610" s="45">
        <f t="shared" si="352"/>
        <v>0.55648999303115665</v>
      </c>
      <c r="Q610" s="45">
        <f t="shared" si="352"/>
        <v>0.55648999303115665</v>
      </c>
      <c r="R610" s="45">
        <f t="shared" si="352"/>
        <v>0.55648999303115665</v>
      </c>
    </row>
    <row r="611" spans="1:18" x14ac:dyDescent="0.25">
      <c r="A611" s="111" t="s">
        <v>79</v>
      </c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</row>
    <row r="612" spans="1:18" x14ac:dyDescent="0.25">
      <c r="A612" s="28" t="s">
        <v>1</v>
      </c>
      <c r="B612" s="29"/>
      <c r="C612" s="30">
        <v>-4.0000000000000001E-3</v>
      </c>
      <c r="D612" s="30">
        <v>-4.0000000000000001E-3</v>
      </c>
      <c r="E612" s="30">
        <v>-4.0000000000000001E-3</v>
      </c>
      <c r="F612" s="30">
        <v>-4.0000000000000001E-3</v>
      </c>
      <c r="G612" s="31">
        <v>-1.3332340235364219E-2</v>
      </c>
      <c r="H612" s="31">
        <v>-1.2977214425833711E-2</v>
      </c>
      <c r="I612" s="31">
        <v>-1.3264018959519897E-2</v>
      </c>
      <c r="J612" s="31">
        <v>-1.3560110030607106E-2</v>
      </c>
      <c r="K612" s="31">
        <v>-1.3547475064792272E-2</v>
      </c>
      <c r="L612" s="31">
        <v>-1.369317729480137E-2</v>
      </c>
      <c r="M612" s="31">
        <v>-1.4210738796931773E-2</v>
      </c>
      <c r="N612" s="31">
        <v>-1.4623356408470897E-2</v>
      </c>
      <c r="O612" s="31">
        <v>-1.5093555093555094E-2</v>
      </c>
      <c r="P612" s="31">
        <v>-1.5496347591099101E-2</v>
      </c>
      <c r="Q612" s="31">
        <v>-1.5609588747373386E-2</v>
      </c>
      <c r="R612" s="31">
        <v>-1.5989891948414083E-2</v>
      </c>
    </row>
    <row r="613" spans="1:18" x14ac:dyDescent="0.25">
      <c r="A613" s="32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</row>
    <row r="614" spans="1:18" x14ac:dyDescent="0.25">
      <c r="A614" s="28" t="s">
        <v>2</v>
      </c>
      <c r="B614" s="29" t="s">
        <v>3</v>
      </c>
      <c r="C614" s="29">
        <v>2020</v>
      </c>
      <c r="D614" s="29">
        <v>2021</v>
      </c>
      <c r="E614" s="29">
        <v>2022</v>
      </c>
      <c r="F614" s="29">
        <v>2023</v>
      </c>
      <c r="G614" s="29">
        <v>2024</v>
      </c>
      <c r="H614" s="29">
        <v>2025</v>
      </c>
      <c r="I614" s="29">
        <v>2026</v>
      </c>
      <c r="J614" s="29">
        <v>2027</v>
      </c>
      <c r="K614" s="29">
        <v>2028</v>
      </c>
      <c r="L614" s="29">
        <v>2029</v>
      </c>
      <c r="M614" s="29">
        <v>2030</v>
      </c>
      <c r="N614" s="29">
        <v>2031</v>
      </c>
      <c r="O614" s="29">
        <v>2032</v>
      </c>
      <c r="P614" s="29">
        <v>2033</v>
      </c>
      <c r="Q614" s="29">
        <v>2034</v>
      </c>
      <c r="R614" s="29">
        <v>2035</v>
      </c>
    </row>
    <row r="615" spans="1:18" x14ac:dyDescent="0.25">
      <c r="A615" s="110" t="s">
        <v>80</v>
      </c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</row>
    <row r="616" spans="1:18" x14ac:dyDescent="0.25">
      <c r="A616" s="51" t="s">
        <v>5</v>
      </c>
      <c r="B616" s="52" t="s">
        <v>6</v>
      </c>
      <c r="C616" s="53">
        <v>16713.439999999999</v>
      </c>
      <c r="D616" s="53">
        <v>22317</v>
      </c>
      <c r="E616" s="53">
        <v>22232.997668085587</v>
      </c>
      <c r="F616" s="53">
        <v>22149.331345498842</v>
      </c>
      <c r="G616" s="53">
        <v>21871.579843635733</v>
      </c>
      <c r="H616" s="53">
        <v>21604.831088133629</v>
      </c>
      <c r="I616" s="53">
        <v>21335.725179293851</v>
      </c>
      <c r="J616" s="53">
        <v>21064.261157936147</v>
      </c>
      <c r="K616" s="53">
        <f>K617+K619</f>
        <v>20300.139773363953</v>
      </c>
      <c r="L616" s="53">
        <f t="shared" ref="L616:R616" si="353">L617+L619</f>
        <v>20039.273703171672</v>
      </c>
      <c r="M616" s="53">
        <f t="shared" si="353"/>
        <v>19772.254768565974</v>
      </c>
      <c r="N616" s="53">
        <f t="shared" si="353"/>
        <v>21660.315835419013</v>
      </c>
      <c r="O616" s="53">
        <f t="shared" si="353"/>
        <v>21352.241546510195</v>
      </c>
      <c r="P616" s="53">
        <f t="shared" si="353"/>
        <v>21040.719893246842</v>
      </c>
      <c r="Q616" s="53">
        <f t="shared" si="353"/>
        <v>20731.784488306297</v>
      </c>
      <c r="R616" s="53">
        <f t="shared" si="353"/>
        <v>20420.262199448025</v>
      </c>
    </row>
    <row r="617" spans="1:18" x14ac:dyDescent="0.25">
      <c r="A617" s="28" t="s">
        <v>7</v>
      </c>
      <c r="B617" s="29" t="s">
        <v>6</v>
      </c>
      <c r="C617" s="54">
        <v>0</v>
      </c>
      <c r="D617" s="54">
        <v>6432.1939999999995</v>
      </c>
      <c r="E617" s="54">
        <v>6407.9828920855871</v>
      </c>
      <c r="F617" s="54">
        <v>6383.8686286028387</v>
      </c>
      <c r="G617" s="54">
        <v>6303.8152368488009</v>
      </c>
      <c r="H617" s="54">
        <v>6226.9330508628664</v>
      </c>
      <c r="I617" s="54">
        <v>6149.3714873819426</v>
      </c>
      <c r="J617" s="54">
        <v>6071.1302699516018</v>
      </c>
      <c r="K617" s="54">
        <f>K619/(1-K618)-K619</f>
        <v>5075.0349433409883</v>
      </c>
      <c r="L617" s="54">
        <f t="shared" ref="L617:R617" si="354">L619/(1-L618)-L619</f>
        <v>5009.8184257929188</v>
      </c>
      <c r="M617" s="54">
        <f t="shared" si="354"/>
        <v>4943.0636921414934</v>
      </c>
      <c r="N617" s="54">
        <f t="shared" si="354"/>
        <v>5415.0789588547541</v>
      </c>
      <c r="O617" s="54">
        <f t="shared" si="354"/>
        <v>5338.0603866275487</v>
      </c>
      <c r="P617" s="54">
        <f t="shared" si="354"/>
        <v>5260.1799733117095</v>
      </c>
      <c r="Q617" s="54">
        <f t="shared" si="354"/>
        <v>5182.9461220765734</v>
      </c>
      <c r="R617" s="54">
        <f t="shared" si="354"/>
        <v>5105.0655498620054</v>
      </c>
    </row>
    <row r="618" spans="1:18" x14ac:dyDescent="0.25">
      <c r="A618" s="28" t="s">
        <v>7</v>
      </c>
      <c r="B618" s="29" t="s">
        <v>8</v>
      </c>
      <c r="C618" s="30">
        <v>0</v>
      </c>
      <c r="D618" s="55">
        <v>0.2882194739436304</v>
      </c>
      <c r="E618" s="55">
        <v>0.2882194739436304</v>
      </c>
      <c r="F618" s="55">
        <v>0.2882194739436304</v>
      </c>
      <c r="G618" s="55">
        <v>0.2882194739436304</v>
      </c>
      <c r="H618" s="55">
        <v>0.2882194739436304</v>
      </c>
      <c r="I618" s="55">
        <v>0.2882194739436304</v>
      </c>
      <c r="J618" s="55">
        <v>0.2882194739436304</v>
      </c>
      <c r="K618" s="41">
        <v>0.25</v>
      </c>
      <c r="L618" s="41">
        <f t="shared" ref="L618:R618" si="355">K618</f>
        <v>0.25</v>
      </c>
      <c r="M618" s="41">
        <f t="shared" si="355"/>
        <v>0.25</v>
      </c>
      <c r="N618" s="41">
        <f t="shared" si="355"/>
        <v>0.25</v>
      </c>
      <c r="O618" s="41">
        <f t="shared" si="355"/>
        <v>0.25</v>
      </c>
      <c r="P618" s="41">
        <f t="shared" si="355"/>
        <v>0.25</v>
      </c>
      <c r="Q618" s="41">
        <f t="shared" si="355"/>
        <v>0.25</v>
      </c>
      <c r="R618" s="41">
        <f t="shared" si="355"/>
        <v>0.25</v>
      </c>
    </row>
    <row r="619" spans="1:18" x14ac:dyDescent="0.25">
      <c r="A619" s="28" t="s">
        <v>9</v>
      </c>
      <c r="B619" s="29" t="s">
        <v>6</v>
      </c>
      <c r="C619" s="54">
        <v>16713.439999999999</v>
      </c>
      <c r="D619" s="54">
        <v>15884.806</v>
      </c>
      <c r="E619" s="54">
        <v>15825.014776</v>
      </c>
      <c r="F619" s="54">
        <v>15765.462716896003</v>
      </c>
      <c r="G619" s="54">
        <v>15567.764606786932</v>
      </c>
      <c r="H619" s="54">
        <v>15377.898037270763</v>
      </c>
      <c r="I619" s="54">
        <v>15186.353691911909</v>
      </c>
      <c r="J619" s="54">
        <v>14993.130887984546</v>
      </c>
      <c r="K619" s="54">
        <f>K620+K621</f>
        <v>15225.104830022965</v>
      </c>
      <c r="L619" s="54">
        <f t="shared" ref="L619:R619" si="356">L620+L621</f>
        <v>15029.455277378753</v>
      </c>
      <c r="M619" s="54">
        <f t="shared" si="356"/>
        <v>14829.19107642448</v>
      </c>
      <c r="N619" s="54">
        <f t="shared" si="356"/>
        <v>16245.236876564259</v>
      </c>
      <c r="O619" s="54">
        <f t="shared" si="356"/>
        <v>16014.181159882646</v>
      </c>
      <c r="P619" s="54">
        <f t="shared" si="356"/>
        <v>15780.539919935132</v>
      </c>
      <c r="Q619" s="54">
        <f t="shared" si="356"/>
        <v>15548.838366229724</v>
      </c>
      <c r="R619" s="54">
        <f t="shared" si="356"/>
        <v>15315.19664958602</v>
      </c>
    </row>
    <row r="620" spans="1:18" x14ac:dyDescent="0.25">
      <c r="A620" s="28" t="s">
        <v>10</v>
      </c>
      <c r="B620" s="29" t="s">
        <v>6</v>
      </c>
      <c r="C620" s="54">
        <v>15587.439999999999</v>
      </c>
      <c r="D620" s="54">
        <v>14947.806</v>
      </c>
      <c r="E620" s="54">
        <v>14888.014776</v>
      </c>
      <c r="F620" s="54">
        <v>14828.462716896003</v>
      </c>
      <c r="G620" s="54">
        <v>14630.764606786932</v>
      </c>
      <c r="H620" s="54">
        <v>14440.898037270763</v>
      </c>
      <c r="I620" s="54">
        <v>14249.353691911909</v>
      </c>
      <c r="J620" s="54">
        <v>14056.130887984546</v>
      </c>
      <c r="K620" s="54">
        <f>(K622*K624*365)/1000</f>
        <v>14288.104830022965</v>
      </c>
      <c r="L620" s="54">
        <f t="shared" ref="L620:R620" si="357">(L622*L624*365)/1000</f>
        <v>14092.455277378753</v>
      </c>
      <c r="M620" s="54">
        <f t="shared" si="357"/>
        <v>13892.19107642448</v>
      </c>
      <c r="N620" s="54">
        <f t="shared" si="357"/>
        <v>15308.236876564259</v>
      </c>
      <c r="O620" s="54">
        <f t="shared" si="357"/>
        <v>15077.181159882646</v>
      </c>
      <c r="P620" s="54">
        <f t="shared" si="357"/>
        <v>14843.539919935132</v>
      </c>
      <c r="Q620" s="54">
        <f t="shared" si="357"/>
        <v>14611.838366229724</v>
      </c>
      <c r="R620" s="54">
        <f t="shared" si="357"/>
        <v>14378.19664958602</v>
      </c>
    </row>
    <row r="621" spans="1:18" x14ac:dyDescent="0.25">
      <c r="A621" s="28" t="s">
        <v>11</v>
      </c>
      <c r="B621" s="29" t="s">
        <v>6</v>
      </c>
      <c r="C621" s="29">
        <v>1126</v>
      </c>
      <c r="D621" s="29">
        <v>937</v>
      </c>
      <c r="E621" s="29">
        <v>937</v>
      </c>
      <c r="F621" s="29">
        <v>937</v>
      </c>
      <c r="G621" s="29">
        <v>937</v>
      </c>
      <c r="H621" s="29">
        <v>937</v>
      </c>
      <c r="I621" s="29">
        <v>937</v>
      </c>
      <c r="J621" s="29">
        <v>937</v>
      </c>
      <c r="K621" s="29">
        <f>J621</f>
        <v>937</v>
      </c>
      <c r="L621" s="29">
        <f t="shared" ref="L621:R621" si="358">K621</f>
        <v>937</v>
      </c>
      <c r="M621" s="29">
        <f t="shared" si="358"/>
        <v>937</v>
      </c>
      <c r="N621" s="29">
        <f t="shared" si="358"/>
        <v>937</v>
      </c>
      <c r="O621" s="29">
        <f t="shared" si="358"/>
        <v>937</v>
      </c>
      <c r="P621" s="29">
        <f t="shared" si="358"/>
        <v>937</v>
      </c>
      <c r="Q621" s="29">
        <f t="shared" si="358"/>
        <v>937</v>
      </c>
      <c r="R621" s="29">
        <f t="shared" si="358"/>
        <v>937</v>
      </c>
    </row>
    <row r="622" spans="1:18" x14ac:dyDescent="0.25">
      <c r="A622" s="42" t="s">
        <v>12</v>
      </c>
      <c r="B622" s="43" t="s">
        <v>13</v>
      </c>
      <c r="C622" s="56">
        <v>80.130059233498741</v>
      </c>
      <c r="D622" s="56">
        <v>77.150506803807673</v>
      </c>
      <c r="E622" s="56">
        <v>77.150506803807673</v>
      </c>
      <c r="F622" s="56">
        <v>77.150506803807673</v>
      </c>
      <c r="G622" s="56">
        <v>77.150506803807673</v>
      </c>
      <c r="H622" s="56">
        <v>77.150506803807673</v>
      </c>
      <c r="I622" s="56">
        <v>77.150506803807673</v>
      </c>
      <c r="J622" s="56">
        <v>77.150506803807673</v>
      </c>
      <c r="K622" s="56">
        <v>77.150506803807673</v>
      </c>
      <c r="L622" s="56">
        <v>77.150506803807673</v>
      </c>
      <c r="M622" s="56">
        <v>77.150506803807673</v>
      </c>
      <c r="N622" s="56">
        <v>77.150506803807673</v>
      </c>
      <c r="O622" s="56">
        <v>77.150506803807673</v>
      </c>
      <c r="P622" s="56">
        <v>77.150506803807673</v>
      </c>
      <c r="Q622" s="56">
        <v>77.150506803807673</v>
      </c>
      <c r="R622" s="56">
        <v>77.150506803807673</v>
      </c>
    </row>
    <row r="623" spans="1:18" x14ac:dyDescent="0.25">
      <c r="A623" s="28" t="s">
        <v>14</v>
      </c>
      <c r="B623" s="29" t="s">
        <v>15</v>
      </c>
      <c r="C623" s="54">
        <v>627</v>
      </c>
      <c r="D623" s="54">
        <v>606</v>
      </c>
      <c r="E623" s="39">
        <v>623</v>
      </c>
      <c r="F623" s="39">
        <f>E623+(E623*F$612)</f>
        <v>620.50800000000004</v>
      </c>
      <c r="G623" s="39">
        <f t="shared" ref="G623:R624" si="359">F623+(F623*G$612)</f>
        <v>612.23517622523468</v>
      </c>
      <c r="H623" s="39">
        <f t="shared" si="359"/>
        <v>604.29006906432176</v>
      </c>
      <c r="I623" s="39">
        <f t="shared" si="359"/>
        <v>596.27475413120305</v>
      </c>
      <c r="J623" s="39">
        <f t="shared" si="359"/>
        <v>588.18920285671072</v>
      </c>
      <c r="K623" s="39">
        <f t="shared" si="359"/>
        <v>580.22072429762943</v>
      </c>
      <c r="L623" s="39">
        <f t="shared" si="359"/>
        <v>572.2756590497039</v>
      </c>
      <c r="M623" s="39">
        <f t="shared" si="359"/>
        <v>564.14319913910663</v>
      </c>
      <c r="N623" s="39">
        <f t="shared" si="359"/>
        <v>555.8935320726805</v>
      </c>
      <c r="O623" s="54">
        <f t="shared" si="359"/>
        <v>547.50312242019061</v>
      </c>
      <c r="P623" s="54">
        <f t="shared" si="359"/>
        <v>539.01882372795524</v>
      </c>
      <c r="Q623" s="54">
        <f t="shared" si="359"/>
        <v>530.60496156246893</v>
      </c>
      <c r="R623" s="54">
        <f t="shared" si="359"/>
        <v>522.12064555979259</v>
      </c>
    </row>
    <row r="624" spans="1:18" x14ac:dyDescent="0.25">
      <c r="A624" s="28" t="s">
        <v>23</v>
      </c>
      <c r="B624" s="29" t="s">
        <v>15</v>
      </c>
      <c r="C624" s="54">
        <v>532.94999999999993</v>
      </c>
      <c r="D624" s="54">
        <v>530.81819999999993</v>
      </c>
      <c r="E624" s="39">
        <f>D624+(D624*E$612)</f>
        <v>528.69492719999994</v>
      </c>
      <c r="F624" s="39">
        <f>E624+(E624*F$612)</f>
        <v>526.58014749119991</v>
      </c>
      <c r="G624" s="39">
        <f t="shared" si="359"/>
        <v>519.55960180365901</v>
      </c>
      <c r="H624" s="39">
        <f t="shared" si="359"/>
        <v>512.81716544405219</v>
      </c>
      <c r="I624" s="39">
        <f t="shared" si="359"/>
        <v>506.01514883883505</v>
      </c>
      <c r="J624" s="39">
        <f t="shared" si="359"/>
        <v>499.15352774342642</v>
      </c>
      <c r="K624" s="39">
        <f>J624+(J624*K$612)+'[16]Uued liitujad'!I78</f>
        <v>507.39125777281924</v>
      </c>
      <c r="L624" s="39">
        <f t="shared" si="359"/>
        <v>500.44345932230374</v>
      </c>
      <c r="M624" s="39">
        <f t="shared" si="359"/>
        <v>493.33178803924153</v>
      </c>
      <c r="N624" s="39">
        <f>M624+(M624*N$612)+'[16]Uued liitujad'!L78</f>
        <v>543.61762147511547</v>
      </c>
      <c r="O624" s="54">
        <f t="shared" si="359"/>
        <v>535.41249895555347</v>
      </c>
      <c r="P624" s="54">
        <f t="shared" si="359"/>
        <v>527.11556076711918</v>
      </c>
      <c r="Q624" s="54">
        <f t="shared" si="359"/>
        <v>518.88750364120335</v>
      </c>
      <c r="R624" s="54">
        <f t="shared" si="359"/>
        <v>510.5905485245982</v>
      </c>
    </row>
    <row r="625" spans="1:18" x14ac:dyDescent="0.25">
      <c r="A625" s="42" t="s">
        <v>24</v>
      </c>
      <c r="B625" s="43" t="s">
        <v>8</v>
      </c>
      <c r="C625" s="45">
        <v>0.85</v>
      </c>
      <c r="D625" s="45">
        <f>D624/D623</f>
        <v>0.87593762376237616</v>
      </c>
      <c r="E625" s="45">
        <f>E624/E623</f>
        <v>0.84862749149277683</v>
      </c>
      <c r="F625" s="45">
        <f>F624/F623</f>
        <v>0.84862749149277672</v>
      </c>
      <c r="G625" s="45">
        <f>G624/G623</f>
        <v>0.84862749149277672</v>
      </c>
      <c r="H625" s="45">
        <f t="shared" ref="H625:R625" si="360">H624/H623</f>
        <v>0.84862749149277672</v>
      </c>
      <c r="I625" s="45">
        <f t="shared" si="360"/>
        <v>0.84862749149277672</v>
      </c>
      <c r="J625" s="45">
        <f t="shared" si="360"/>
        <v>0.84862749149277672</v>
      </c>
      <c r="K625" s="45">
        <f t="shared" si="360"/>
        <v>0.87447972215578484</v>
      </c>
      <c r="L625" s="45">
        <f t="shared" si="360"/>
        <v>0.87447972215578484</v>
      </c>
      <c r="M625" s="45">
        <f t="shared" si="360"/>
        <v>0.87447972215578473</v>
      </c>
      <c r="N625" s="45">
        <f t="shared" si="360"/>
        <v>0.97791679541261511</v>
      </c>
      <c r="O625" s="45">
        <f t="shared" si="360"/>
        <v>0.977916795412615</v>
      </c>
      <c r="P625" s="45">
        <f t="shared" si="360"/>
        <v>0.977916795412615</v>
      </c>
      <c r="Q625" s="45">
        <f t="shared" si="360"/>
        <v>0.977916795412615</v>
      </c>
      <c r="R625" s="45">
        <f t="shared" si="360"/>
        <v>0.97791679541261511</v>
      </c>
    </row>
    <row r="626" spans="1:18" x14ac:dyDescent="0.25">
      <c r="A626" s="32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</row>
    <row r="627" spans="1:18" x14ac:dyDescent="0.25">
      <c r="A627" s="28" t="s">
        <v>2</v>
      </c>
      <c r="B627" s="29" t="s">
        <v>3</v>
      </c>
      <c r="C627" s="29">
        <v>2020</v>
      </c>
      <c r="D627" s="29">
        <v>2021</v>
      </c>
      <c r="E627" s="29">
        <v>2022</v>
      </c>
      <c r="F627" s="29">
        <v>2023</v>
      </c>
      <c r="G627" s="29">
        <v>2024</v>
      </c>
      <c r="H627" s="29">
        <v>2025</v>
      </c>
      <c r="I627" s="29">
        <v>2026</v>
      </c>
      <c r="J627" s="29">
        <v>2027</v>
      </c>
      <c r="K627" s="29">
        <v>2028</v>
      </c>
      <c r="L627" s="29">
        <v>2029</v>
      </c>
      <c r="M627" s="29">
        <v>2030</v>
      </c>
      <c r="N627" s="29">
        <v>2031</v>
      </c>
      <c r="O627" s="29">
        <v>2032</v>
      </c>
      <c r="P627" s="29">
        <v>2033</v>
      </c>
      <c r="Q627" s="29">
        <v>2034</v>
      </c>
      <c r="R627" s="29">
        <v>2035</v>
      </c>
    </row>
    <row r="628" spans="1:18" x14ac:dyDescent="0.25">
      <c r="A628" s="110" t="s">
        <v>81</v>
      </c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</row>
    <row r="629" spans="1:18" x14ac:dyDescent="0.25">
      <c r="A629" s="51" t="s">
        <v>5</v>
      </c>
      <c r="B629" s="52" t="s">
        <v>6</v>
      </c>
      <c r="C629" s="53">
        <v>5543</v>
      </c>
      <c r="D629" s="53">
        <v>5599</v>
      </c>
      <c r="E629" s="53">
        <v>5576.6957959485571</v>
      </c>
      <c r="F629" s="53">
        <v>5554.4808087133197</v>
      </c>
      <c r="G629" s="53">
        <v>5480.73254444535</v>
      </c>
      <c r="H629" s="53">
        <v>5409.9057169323987</v>
      </c>
      <c r="I629" s="53">
        <v>5338.4530207343068</v>
      </c>
      <c r="J629" s="53">
        <v>5266.3742011706208</v>
      </c>
      <c r="K629" s="53">
        <v>5195.3390288294277</v>
      </c>
      <c r="L629" s="53">
        <v>5124.5125749506979</v>
      </c>
      <c r="M629" s="53">
        <v>5052.0155873483709</v>
      </c>
      <c r="N629" s="53">
        <v>4978.4737540515744</v>
      </c>
      <c r="O629" s="53">
        <f t="shared" ref="O629:R629" si="361">O630+O632</f>
        <v>6591.1517620159775</v>
      </c>
      <c r="P629" s="53">
        <f t="shared" si="361"/>
        <v>6489.368608767666</v>
      </c>
      <c r="Q629" s="53">
        <f t="shared" si="361"/>
        <v>6388.4304578061001</v>
      </c>
      <c r="R629" s="53">
        <f t="shared" si="361"/>
        <v>6286.6470968905032</v>
      </c>
    </row>
    <row r="630" spans="1:18" x14ac:dyDescent="0.25">
      <c r="A630" s="28" t="s">
        <v>7</v>
      </c>
      <c r="B630" s="29" t="s">
        <v>6</v>
      </c>
      <c r="C630" s="54">
        <v>0</v>
      </c>
      <c r="D630" s="54">
        <v>231.52999999999975</v>
      </c>
      <c r="E630" s="54">
        <v>230.60767594855679</v>
      </c>
      <c r="F630" s="54">
        <v>229.6890411933191</v>
      </c>
      <c r="G630" s="54">
        <v>226.63940096721399</v>
      </c>
      <c r="H630" s="54">
        <v>223.71056807311288</v>
      </c>
      <c r="I630" s="54">
        <v>220.75585424015208</v>
      </c>
      <c r="J630" s="54">
        <v>217.77524893678037</v>
      </c>
      <c r="K630" s="54">
        <v>214.83780056168507</v>
      </c>
      <c r="L630" s="54">
        <v>211.90898311811634</v>
      </c>
      <c r="M630" s="54">
        <v>208.91108571865789</v>
      </c>
      <c r="N630" s="54">
        <v>205.86998183167725</v>
      </c>
      <c r="O630" s="54">
        <f t="shared" ref="O630:R630" si="362">O632/(1-O631)-O632</f>
        <v>272.55748659752771</v>
      </c>
      <c r="P630" s="54">
        <f t="shared" si="362"/>
        <v>268.34854688122505</v>
      </c>
      <c r="Q630" s="54">
        <f t="shared" si="362"/>
        <v>264.17454972242285</v>
      </c>
      <c r="R630" s="54">
        <f t="shared" si="362"/>
        <v>259.96560141865666</v>
      </c>
    </row>
    <row r="631" spans="1:18" x14ac:dyDescent="0.25">
      <c r="A631" s="28" t="s">
        <v>7</v>
      </c>
      <c r="B631" s="29" t="s">
        <v>8</v>
      </c>
      <c r="C631" s="30">
        <v>0</v>
      </c>
      <c r="D631" s="55">
        <v>4.1352027147704903E-2</v>
      </c>
      <c r="E631" s="55">
        <v>4.1352027147704903E-2</v>
      </c>
      <c r="F631" s="55">
        <v>4.1352027147704903E-2</v>
      </c>
      <c r="G631" s="55">
        <v>4.1352027147704903E-2</v>
      </c>
      <c r="H631" s="55">
        <v>4.1352027147704903E-2</v>
      </c>
      <c r="I631" s="55">
        <v>4.1352027147704903E-2</v>
      </c>
      <c r="J631" s="55">
        <v>4.1352027147704903E-2</v>
      </c>
      <c r="K631" s="55">
        <v>4.1352027147704903E-2</v>
      </c>
      <c r="L631" s="55">
        <v>4.1352027147704903E-2</v>
      </c>
      <c r="M631" s="55">
        <v>4.1352027147704903E-2</v>
      </c>
      <c r="N631" s="55">
        <v>4.1352027147704903E-2</v>
      </c>
      <c r="O631" s="55">
        <f t="shared" ref="O631:R631" si="363">N631</f>
        <v>4.1352027147704903E-2</v>
      </c>
      <c r="P631" s="55">
        <f t="shared" si="363"/>
        <v>4.1352027147704903E-2</v>
      </c>
      <c r="Q631" s="55">
        <f t="shared" si="363"/>
        <v>4.1352027147704903E-2</v>
      </c>
      <c r="R631" s="55">
        <f t="shared" si="363"/>
        <v>4.1352027147704903E-2</v>
      </c>
    </row>
    <row r="632" spans="1:18" x14ac:dyDescent="0.25">
      <c r="A632" s="28" t="s">
        <v>9</v>
      </c>
      <c r="B632" s="29" t="s">
        <v>6</v>
      </c>
      <c r="C632" s="54">
        <v>5543</v>
      </c>
      <c r="D632" s="54">
        <v>5367.47</v>
      </c>
      <c r="E632" s="54">
        <v>5346.0881200000003</v>
      </c>
      <c r="F632" s="54">
        <v>5324.7917675200006</v>
      </c>
      <c r="G632" s="54">
        <v>5254.093143478136</v>
      </c>
      <c r="H632" s="54">
        <v>5186.1951488592858</v>
      </c>
      <c r="I632" s="54">
        <v>5117.6971664941548</v>
      </c>
      <c r="J632" s="54">
        <v>5048.5989522338405</v>
      </c>
      <c r="K632" s="54">
        <v>4980.5012282677426</v>
      </c>
      <c r="L632" s="54">
        <v>4912.6035918325815</v>
      </c>
      <c r="M632" s="54">
        <v>4843.104501629713</v>
      </c>
      <c r="N632" s="54">
        <v>4772.6037722198971</v>
      </c>
      <c r="O632" s="54">
        <f t="shared" ref="O632:R632" si="364">O633+O634</f>
        <v>6318.5942754184498</v>
      </c>
      <c r="P632" s="54">
        <f t="shared" si="364"/>
        <v>6221.020061886441</v>
      </c>
      <c r="Q632" s="54">
        <f t="shared" si="364"/>
        <v>6124.2559080836772</v>
      </c>
      <c r="R632" s="54">
        <f t="shared" si="364"/>
        <v>6026.6814954718466</v>
      </c>
    </row>
    <row r="633" spans="1:18" x14ac:dyDescent="0.25">
      <c r="A633" s="28" t="s">
        <v>10</v>
      </c>
      <c r="B633" s="29" t="s">
        <v>6</v>
      </c>
      <c r="C633" s="54">
        <v>5510</v>
      </c>
      <c r="D633" s="54">
        <v>5345.47</v>
      </c>
      <c r="E633" s="54">
        <v>5324.0881200000003</v>
      </c>
      <c r="F633" s="54">
        <v>5302.7917675200006</v>
      </c>
      <c r="G633" s="54">
        <v>5232.093143478136</v>
      </c>
      <c r="H633" s="54">
        <v>5164.1951488592858</v>
      </c>
      <c r="I633" s="54">
        <v>5095.6971664941548</v>
      </c>
      <c r="J633" s="54">
        <v>5026.5989522338405</v>
      </c>
      <c r="K633" s="54">
        <v>4958.5012282677426</v>
      </c>
      <c r="L633" s="54">
        <v>4890.6035918325815</v>
      </c>
      <c r="M633" s="54">
        <v>4821.104501629713</v>
      </c>
      <c r="N633" s="54">
        <v>4750.6037722198971</v>
      </c>
      <c r="O633" s="54">
        <f>(O635*O637*365)/1000</f>
        <v>6296.5942754184498</v>
      </c>
      <c r="P633" s="54">
        <f t="shared" ref="P633:R633" si="365">(P635*P637*365)/1000</f>
        <v>6199.020061886441</v>
      </c>
      <c r="Q633" s="54">
        <f t="shared" si="365"/>
        <v>6102.2559080836772</v>
      </c>
      <c r="R633" s="54">
        <f t="shared" si="365"/>
        <v>6004.6814954718466</v>
      </c>
    </row>
    <row r="634" spans="1:18" x14ac:dyDescent="0.25">
      <c r="A634" s="28" t="s">
        <v>11</v>
      </c>
      <c r="B634" s="29" t="s">
        <v>6</v>
      </c>
      <c r="C634" s="29">
        <v>33</v>
      </c>
      <c r="D634" s="29">
        <v>22</v>
      </c>
      <c r="E634" s="29">
        <v>22</v>
      </c>
      <c r="F634" s="29">
        <v>22</v>
      </c>
      <c r="G634" s="29">
        <v>22</v>
      </c>
      <c r="H634" s="29">
        <v>22</v>
      </c>
      <c r="I634" s="29">
        <v>22</v>
      </c>
      <c r="J634" s="29">
        <v>22</v>
      </c>
      <c r="K634" s="29">
        <v>22</v>
      </c>
      <c r="L634" s="29">
        <v>22</v>
      </c>
      <c r="M634" s="29">
        <v>22</v>
      </c>
      <c r="N634" s="29">
        <v>22</v>
      </c>
      <c r="O634" s="29">
        <f t="shared" ref="O634:R634" si="366">N634</f>
        <v>22</v>
      </c>
      <c r="P634" s="29">
        <f t="shared" si="366"/>
        <v>22</v>
      </c>
      <c r="Q634" s="29">
        <f t="shared" si="366"/>
        <v>22</v>
      </c>
      <c r="R634" s="29">
        <f t="shared" si="366"/>
        <v>22</v>
      </c>
    </row>
    <row r="635" spans="1:18" x14ac:dyDescent="0.25">
      <c r="A635" s="42" t="s">
        <v>12</v>
      </c>
      <c r="B635" s="43" t="s">
        <v>13</v>
      </c>
      <c r="C635" s="44">
        <v>107.06305255999223</v>
      </c>
      <c r="D635" s="44">
        <v>104.28325563011786</v>
      </c>
      <c r="E635" s="44">
        <v>104.28325563011786</v>
      </c>
      <c r="F635" s="44">
        <v>104.28325563011786</v>
      </c>
      <c r="G635" s="44">
        <v>104.28325563011786</v>
      </c>
      <c r="H635" s="44">
        <v>104.28325563011786</v>
      </c>
      <c r="I635" s="44">
        <v>104.28325563011786</v>
      </c>
      <c r="J635" s="44">
        <v>104.28325563011786</v>
      </c>
      <c r="K635" s="44">
        <v>104.28325563011786</v>
      </c>
      <c r="L635" s="44">
        <v>104.28325563011786</v>
      </c>
      <c r="M635" s="44">
        <v>104.28325563011786</v>
      </c>
      <c r="N635" s="44">
        <v>104.28325563011786</v>
      </c>
      <c r="O635" s="44">
        <v>104.28325563011786</v>
      </c>
      <c r="P635" s="44">
        <v>104.28325563011786</v>
      </c>
      <c r="Q635" s="44">
        <v>104.28325563011786</v>
      </c>
      <c r="R635" s="44">
        <v>104.28325563011786</v>
      </c>
    </row>
    <row r="636" spans="1:18" x14ac:dyDescent="0.25">
      <c r="A636" s="28" t="s">
        <v>14</v>
      </c>
      <c r="B636" s="29" t="s">
        <v>15</v>
      </c>
      <c r="C636" s="54">
        <v>188</v>
      </c>
      <c r="D636" s="54">
        <v>174</v>
      </c>
      <c r="E636" s="39">
        <v>239</v>
      </c>
      <c r="F636" s="39">
        <f>E636+(E636*F$612)</f>
        <v>238.04400000000001</v>
      </c>
      <c r="G636" s="39">
        <f t="shared" ref="G636:R637" si="367">F636+(F636*G$612)</f>
        <v>234.87031640101296</v>
      </c>
      <c r="H636" s="39">
        <f t="shared" si="367"/>
        <v>231.82235394281361</v>
      </c>
      <c r="I636" s="39">
        <f t="shared" si="367"/>
        <v>228.74745784487558</v>
      </c>
      <c r="J636" s="39">
        <f t="shared" si="367"/>
        <v>225.64561714727742</v>
      </c>
      <c r="K636" s="39">
        <f t="shared" si="367"/>
        <v>222.58868877549503</v>
      </c>
      <c r="L636" s="39">
        <f t="shared" si="367"/>
        <v>219.54074239627482</v>
      </c>
      <c r="M636" s="39">
        <f t="shared" si="367"/>
        <v>216.42090625079689</v>
      </c>
      <c r="N636" s="39">
        <f t="shared" si="367"/>
        <v>213.25610620444721</v>
      </c>
      <c r="O636" s="39">
        <f t="shared" si="367"/>
        <v>210.03731341641335</v>
      </c>
      <c r="P636" s="54">
        <f t="shared" si="367"/>
        <v>206.78250220061199</v>
      </c>
      <c r="Q636" s="54">
        <f t="shared" si="367"/>
        <v>203.55471238110761</v>
      </c>
      <c r="R636" s="54">
        <f t="shared" si="367"/>
        <v>200.29989452454319</v>
      </c>
    </row>
    <row r="637" spans="1:18" x14ac:dyDescent="0.25">
      <c r="A637" s="28" t="s">
        <v>23</v>
      </c>
      <c r="B637" s="29" t="s">
        <v>15</v>
      </c>
      <c r="C637" s="54">
        <v>141</v>
      </c>
      <c r="D637" s="54">
        <v>140.43600000000001</v>
      </c>
      <c r="E637" s="39">
        <f>D637+(D637*E$612)</f>
        <v>139.874256</v>
      </c>
      <c r="F637" s="39">
        <f>E637+(E637*F$612)</f>
        <v>139.31475897600001</v>
      </c>
      <c r="G637" s="39">
        <f t="shared" si="367"/>
        <v>137.45736720952422</v>
      </c>
      <c r="H637" s="39">
        <f t="shared" si="367"/>
        <v>135.67355348083566</v>
      </c>
      <c r="I637" s="39">
        <f t="shared" si="367"/>
        <v>133.87397689516041</v>
      </c>
      <c r="J637" s="39">
        <f t="shared" si="367"/>
        <v>132.05863103822708</v>
      </c>
      <c r="K637" s="39">
        <f t="shared" si="367"/>
        <v>130.2695700271461</v>
      </c>
      <c r="L637" s="39">
        <f t="shared" si="367"/>
        <v>128.48576570864685</v>
      </c>
      <c r="M637" s="39">
        <f t="shared" si="367"/>
        <v>126.65988805303749</v>
      </c>
      <c r="N637" s="39">
        <f t="shared" si="367"/>
        <v>124.8076953673809</v>
      </c>
      <c r="O637" s="39">
        <f>N637+(N637*O$612)+'[16]Uued liitujad'!L81</f>
        <v>165.42390354125371</v>
      </c>
      <c r="P637" s="54">
        <f t="shared" si="367"/>
        <v>162.86043723210199</v>
      </c>
      <c r="Q637" s="54">
        <f t="shared" si="367"/>
        <v>160.31825278369146</v>
      </c>
      <c r="R637" s="54">
        <f t="shared" si="367"/>
        <v>157.75478124432169</v>
      </c>
    </row>
    <row r="638" spans="1:18" x14ac:dyDescent="0.25">
      <c r="A638" s="42" t="s">
        <v>24</v>
      </c>
      <c r="B638" s="43" t="s">
        <v>8</v>
      </c>
      <c r="C638" s="45">
        <v>0.75</v>
      </c>
      <c r="D638" s="45">
        <f>D637/D636</f>
        <v>0.80710344827586211</v>
      </c>
      <c r="E638" s="45">
        <f>E637/E636</f>
        <v>0.58524793305439327</v>
      </c>
      <c r="F638" s="45">
        <f>F637/F636</f>
        <v>0.58524793305439327</v>
      </c>
      <c r="G638" s="45">
        <f>G637/G636</f>
        <v>0.58524793305439338</v>
      </c>
      <c r="H638" s="45">
        <f t="shared" ref="H638:R638" si="368">H637/H636</f>
        <v>0.58524793305439338</v>
      </c>
      <c r="I638" s="45">
        <f t="shared" si="368"/>
        <v>0.58524793305439338</v>
      </c>
      <c r="J638" s="45">
        <f t="shared" si="368"/>
        <v>0.58524793305439327</v>
      </c>
      <c r="K638" s="45">
        <f t="shared" si="368"/>
        <v>0.58524793305439327</v>
      </c>
      <c r="L638" s="45">
        <f t="shared" si="368"/>
        <v>0.58524793305439327</v>
      </c>
      <c r="M638" s="45">
        <f t="shared" si="368"/>
        <v>0.58524793305439327</v>
      </c>
      <c r="N638" s="45">
        <f t="shared" si="368"/>
        <v>0.58524793305439327</v>
      </c>
      <c r="O638" s="45">
        <f t="shared" si="368"/>
        <v>0.78759293218195703</v>
      </c>
      <c r="P638" s="45">
        <f t="shared" si="368"/>
        <v>0.78759293218195703</v>
      </c>
      <c r="Q638" s="45">
        <f t="shared" si="368"/>
        <v>0.78759293218195714</v>
      </c>
      <c r="R638" s="45">
        <f t="shared" si="368"/>
        <v>0.78759293218195703</v>
      </c>
    </row>
    <row r="639" spans="1:18" x14ac:dyDescent="0.25">
      <c r="A639" s="32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</row>
    <row r="640" spans="1:18" x14ac:dyDescent="0.25">
      <c r="A640" s="28" t="s">
        <v>2</v>
      </c>
      <c r="B640" s="29" t="s">
        <v>3</v>
      </c>
      <c r="C640" s="29">
        <v>2020</v>
      </c>
      <c r="D640" s="29">
        <v>2021</v>
      </c>
      <c r="E640" s="29">
        <v>2022</v>
      </c>
      <c r="F640" s="29">
        <v>2023</v>
      </c>
      <c r="G640" s="29">
        <v>2024</v>
      </c>
      <c r="H640" s="29">
        <v>2025</v>
      </c>
      <c r="I640" s="29">
        <v>2026</v>
      </c>
      <c r="J640" s="29">
        <v>2027</v>
      </c>
      <c r="K640" s="29">
        <v>2028</v>
      </c>
      <c r="L640" s="29">
        <v>2029</v>
      </c>
      <c r="M640" s="29">
        <v>2030</v>
      </c>
      <c r="N640" s="29">
        <v>2031</v>
      </c>
      <c r="O640" s="29">
        <v>2032</v>
      </c>
      <c r="P640" s="29">
        <v>2033</v>
      </c>
      <c r="Q640" s="29">
        <v>2034</v>
      </c>
      <c r="R640" s="29">
        <v>2035</v>
      </c>
    </row>
    <row r="641" spans="1:18" x14ac:dyDescent="0.25">
      <c r="A641" s="110" t="s">
        <v>82</v>
      </c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</row>
    <row r="642" spans="1:18" x14ac:dyDescent="0.25">
      <c r="A642" s="51" t="s">
        <v>5</v>
      </c>
      <c r="B642" s="52" t="s">
        <v>6</v>
      </c>
      <c r="C642" s="53">
        <v>851</v>
      </c>
      <c r="D642" s="53">
        <v>1662.8874364196804</v>
      </c>
      <c r="E642" s="53">
        <v>2242.3568974574132</v>
      </c>
      <c r="F642" s="53">
        <v>2819.5084806509944</v>
      </c>
      <c r="G642" s="53">
        <v>3368.038845073871</v>
      </c>
      <c r="H642" s="53">
        <v>3763.9218408743686</v>
      </c>
      <c r="I642" s="53">
        <v>3713.9971102148602</v>
      </c>
      <c r="J642" s="53">
        <v>3663.6349007469894</v>
      </c>
      <c r="K642" s="53">
        <f t="shared" ref="K642:R642" si="369">K643+K645</f>
        <v>3430.3828817969356</v>
      </c>
      <c r="L642" s="53">
        <f t="shared" si="369"/>
        <v>3383.4100408074387</v>
      </c>
      <c r="M642" s="53">
        <f t="shared" si="369"/>
        <v>3335.3292844746079</v>
      </c>
      <c r="N642" s="53">
        <f t="shared" si="369"/>
        <v>3286.5555756081249</v>
      </c>
      <c r="O642" s="53">
        <f t="shared" si="369"/>
        <v>3236.9497679596539</v>
      </c>
      <c r="P642" s="53">
        <f t="shared" si="369"/>
        <v>3186.7888692204233</v>
      </c>
      <c r="Q642" s="53">
        <f t="shared" si="369"/>
        <v>3137.0444055471849</v>
      </c>
      <c r="R642" s="53">
        <f t="shared" si="369"/>
        <v>3086.8834044651089</v>
      </c>
    </row>
    <row r="643" spans="1:18" x14ac:dyDescent="0.25">
      <c r="A643" s="28" t="s">
        <v>7</v>
      </c>
      <c r="B643" s="29" t="s">
        <v>6</v>
      </c>
      <c r="C643" s="54">
        <v>0</v>
      </c>
      <c r="D643" s="54">
        <v>558.00743641968029</v>
      </c>
      <c r="E643" s="39">
        <v>752.45732001093052</v>
      </c>
      <c r="F643" s="39">
        <v>946.12940406781536</v>
      </c>
      <c r="G643" s="39">
        <v>1130.1971982830291</v>
      </c>
      <c r="H643" s="39">
        <v>1263.0418219001303</v>
      </c>
      <c r="I643" s="39">
        <v>1246.2888112277806</v>
      </c>
      <c r="J643" s="39">
        <v>1229.3889978176171</v>
      </c>
      <c r="K643" s="39">
        <f t="shared" ref="K643:R643" si="370">K645/(1-K644)-K645</f>
        <v>1029.1148645390808</v>
      </c>
      <c r="L643" s="39">
        <f t="shared" si="370"/>
        <v>1015.0230122422317</v>
      </c>
      <c r="M643" s="39">
        <f t="shared" si="370"/>
        <v>1000.5987853423826</v>
      </c>
      <c r="N643" s="39">
        <f t="shared" si="370"/>
        <v>985.96667268243755</v>
      </c>
      <c r="O643" s="39">
        <f t="shared" si="370"/>
        <v>971.08493038789629</v>
      </c>
      <c r="P643" s="39">
        <f t="shared" si="370"/>
        <v>956.03666076612717</v>
      </c>
      <c r="Q643" s="39">
        <f t="shared" si="370"/>
        <v>941.11332166415559</v>
      </c>
      <c r="R643" s="39">
        <f t="shared" si="370"/>
        <v>926.0650213395329</v>
      </c>
    </row>
    <row r="644" spans="1:18" x14ac:dyDescent="0.25">
      <c r="A644" s="28" t="s">
        <v>7</v>
      </c>
      <c r="B644" s="29" t="s">
        <v>8</v>
      </c>
      <c r="C644" s="30">
        <v>0</v>
      </c>
      <c r="D644" s="55">
        <v>0.33556536912751683</v>
      </c>
      <c r="E644" s="41">
        <v>0.33556536912751683</v>
      </c>
      <c r="F644" s="41">
        <v>0.33556536912751683</v>
      </c>
      <c r="G644" s="41">
        <v>0.33556536912751683</v>
      </c>
      <c r="H644" s="41">
        <v>0.33556536912751683</v>
      </c>
      <c r="I644" s="41">
        <v>0.33556536912751683</v>
      </c>
      <c r="J644" s="41">
        <v>0.33556536912751683</v>
      </c>
      <c r="K644" s="41">
        <v>0.3</v>
      </c>
      <c r="L644" s="41">
        <f t="shared" ref="L644:R644" si="371">K644</f>
        <v>0.3</v>
      </c>
      <c r="M644" s="41">
        <f t="shared" si="371"/>
        <v>0.3</v>
      </c>
      <c r="N644" s="41">
        <f t="shared" si="371"/>
        <v>0.3</v>
      </c>
      <c r="O644" s="41">
        <f t="shared" si="371"/>
        <v>0.3</v>
      </c>
      <c r="P644" s="41">
        <f t="shared" si="371"/>
        <v>0.3</v>
      </c>
      <c r="Q644" s="41">
        <f t="shared" si="371"/>
        <v>0.3</v>
      </c>
      <c r="R644" s="41">
        <f t="shared" si="371"/>
        <v>0.3</v>
      </c>
    </row>
    <row r="645" spans="1:18" x14ac:dyDescent="0.25">
      <c r="A645" s="28" t="s">
        <v>9</v>
      </c>
      <c r="B645" s="29" t="s">
        <v>6</v>
      </c>
      <c r="C645" s="54">
        <v>851</v>
      </c>
      <c r="D645" s="54">
        <v>1104.8800000000001</v>
      </c>
      <c r="E645" s="39">
        <v>1489.8995774464827</v>
      </c>
      <c r="F645" s="39">
        <v>1873.3790765831791</v>
      </c>
      <c r="G645" s="39">
        <v>2237.8416467908419</v>
      </c>
      <c r="H645" s="39">
        <v>2500.8800189742383</v>
      </c>
      <c r="I645" s="39">
        <v>2467.7082989870796</v>
      </c>
      <c r="J645" s="39">
        <v>2434.2459029293723</v>
      </c>
      <c r="K645" s="39">
        <f t="shared" ref="K645:R645" si="372">K646+K647</f>
        <v>2401.2680172578548</v>
      </c>
      <c r="L645" s="39">
        <f t="shared" si="372"/>
        <v>2368.3870285652069</v>
      </c>
      <c r="M645" s="39">
        <f t="shared" si="372"/>
        <v>2334.7304991322253</v>
      </c>
      <c r="N645" s="39">
        <f t="shared" si="372"/>
        <v>2300.5889029256873</v>
      </c>
      <c r="O645" s="39">
        <f t="shared" si="372"/>
        <v>2265.8648375717576</v>
      </c>
      <c r="P645" s="39">
        <f t="shared" si="372"/>
        <v>2230.7522084542961</v>
      </c>
      <c r="Q645" s="39">
        <f t="shared" si="372"/>
        <v>2195.9310838830293</v>
      </c>
      <c r="R645" s="39">
        <f t="shared" si="372"/>
        <v>2160.818383125576</v>
      </c>
    </row>
    <row r="646" spans="1:18" x14ac:dyDescent="0.25">
      <c r="A646" s="28" t="s">
        <v>10</v>
      </c>
      <c r="B646" s="29" t="s">
        <v>6</v>
      </c>
      <c r="C646" s="54">
        <v>851</v>
      </c>
      <c r="D646" s="54">
        <v>1104.8800000000001</v>
      </c>
      <c r="E646" s="54">
        <v>1489.8995774464827</v>
      </c>
      <c r="F646" s="54">
        <v>1873.3790765831791</v>
      </c>
      <c r="G646" s="54">
        <v>2237.8416467908419</v>
      </c>
      <c r="H646" s="54">
        <v>2500.8800189742383</v>
      </c>
      <c r="I646" s="54">
        <v>2467.7082989870796</v>
      </c>
      <c r="J646" s="54">
        <v>2434.2459029293723</v>
      </c>
      <c r="K646" s="54">
        <f t="shared" ref="K646:R646" si="373">(K648*K650*365)/1000</f>
        <v>2401.2680172578548</v>
      </c>
      <c r="L646" s="54">
        <f t="shared" si="373"/>
        <v>2368.3870285652069</v>
      </c>
      <c r="M646" s="54">
        <f t="shared" si="373"/>
        <v>2334.7304991322253</v>
      </c>
      <c r="N646" s="54">
        <f t="shared" si="373"/>
        <v>2300.5889029256873</v>
      </c>
      <c r="O646" s="54">
        <f t="shared" si="373"/>
        <v>2265.8648375717576</v>
      </c>
      <c r="P646" s="54">
        <f t="shared" si="373"/>
        <v>2230.7522084542961</v>
      </c>
      <c r="Q646" s="54">
        <f t="shared" si="373"/>
        <v>2195.9310838830293</v>
      </c>
      <c r="R646" s="54">
        <f t="shared" si="373"/>
        <v>2160.818383125576</v>
      </c>
    </row>
    <row r="647" spans="1:18" x14ac:dyDescent="0.25">
      <c r="A647" s="28" t="s">
        <v>11</v>
      </c>
      <c r="B647" s="29" t="s">
        <v>6</v>
      </c>
      <c r="C647" s="29">
        <v>0</v>
      </c>
      <c r="D647" s="29">
        <v>0</v>
      </c>
      <c r="E647" s="29">
        <v>0</v>
      </c>
      <c r="F647" s="29">
        <v>0</v>
      </c>
      <c r="G647" s="29">
        <v>0</v>
      </c>
      <c r="H647" s="29">
        <v>0</v>
      </c>
      <c r="I647" s="29">
        <v>0</v>
      </c>
      <c r="J647" s="29">
        <v>0</v>
      </c>
      <c r="K647" s="29">
        <f t="shared" ref="K647:R648" si="374">J647</f>
        <v>0</v>
      </c>
      <c r="L647" s="29">
        <f t="shared" si="374"/>
        <v>0</v>
      </c>
      <c r="M647" s="29">
        <f t="shared" si="374"/>
        <v>0</v>
      </c>
      <c r="N647" s="29">
        <f t="shared" si="374"/>
        <v>0</v>
      </c>
      <c r="O647" s="29">
        <f t="shared" si="374"/>
        <v>0</v>
      </c>
      <c r="P647" s="29">
        <f t="shared" si="374"/>
        <v>0</v>
      </c>
      <c r="Q647" s="29">
        <f t="shared" si="374"/>
        <v>0</v>
      </c>
      <c r="R647" s="29">
        <f t="shared" si="374"/>
        <v>0</v>
      </c>
    </row>
    <row r="648" spans="1:18" x14ac:dyDescent="0.25">
      <c r="A648" s="42" t="s">
        <v>12</v>
      </c>
      <c r="B648" s="43" t="s">
        <v>13</v>
      </c>
      <c r="C648" s="56">
        <v>40.925168497719291</v>
      </c>
      <c r="D648" s="56">
        <v>53.347821568011291</v>
      </c>
      <c r="E648" s="56">
        <v>53.347821568011291</v>
      </c>
      <c r="F648" s="56">
        <v>53.347821568011291</v>
      </c>
      <c r="G648" s="56">
        <v>53.347821568011291</v>
      </c>
      <c r="H648" s="56">
        <v>53.347821568011291</v>
      </c>
      <c r="I648" s="56">
        <v>53.347821568011291</v>
      </c>
      <c r="J648" s="56">
        <v>53.347821568011291</v>
      </c>
      <c r="K648" s="56">
        <f t="shared" si="374"/>
        <v>53.347821568011291</v>
      </c>
      <c r="L648" s="56">
        <f t="shared" si="374"/>
        <v>53.347821568011291</v>
      </c>
      <c r="M648" s="56">
        <f t="shared" si="374"/>
        <v>53.347821568011291</v>
      </c>
      <c r="N648" s="56">
        <f t="shared" si="374"/>
        <v>53.347821568011291</v>
      </c>
      <c r="O648" s="56">
        <f t="shared" si="374"/>
        <v>53.347821568011291</v>
      </c>
      <c r="P648" s="56">
        <f>O648</f>
        <v>53.347821568011291</v>
      </c>
      <c r="Q648" s="56">
        <f t="shared" si="374"/>
        <v>53.347821568011291</v>
      </c>
      <c r="R648" s="56">
        <f t="shared" si="374"/>
        <v>53.347821568011291</v>
      </c>
    </row>
    <row r="649" spans="1:18" x14ac:dyDescent="0.25">
      <c r="A649" s="28" t="s">
        <v>14</v>
      </c>
      <c r="B649" s="29" t="s">
        <v>15</v>
      </c>
      <c r="C649" s="54">
        <v>211</v>
      </c>
      <c r="D649" s="54">
        <v>200</v>
      </c>
      <c r="E649" s="39">
        <v>178</v>
      </c>
      <c r="F649" s="54">
        <f>E649+(E649*F$612)</f>
        <v>177.28800000000001</v>
      </c>
      <c r="G649" s="54">
        <f t="shared" ref="G649:R650" si="375">F649+(F649*G$612)</f>
        <v>174.92433606435276</v>
      </c>
      <c r="H649" s="54">
        <f t="shared" si="375"/>
        <v>172.65430544694905</v>
      </c>
      <c r="I649" s="54">
        <f t="shared" si="375"/>
        <v>170.36421546605797</v>
      </c>
      <c r="J649" s="54">
        <f t="shared" si="375"/>
        <v>168.05405795906017</v>
      </c>
      <c r="K649" s="54">
        <f t="shared" si="375"/>
        <v>165.77734979932265</v>
      </c>
      <c r="L649" s="54">
        <f t="shared" si="375"/>
        <v>163.50733115705822</v>
      </c>
      <c r="M649" s="54">
        <f t="shared" si="375"/>
        <v>161.18377118260184</v>
      </c>
      <c r="N649" s="54">
        <f t="shared" si="375"/>
        <v>158.82672344933724</v>
      </c>
      <c r="O649" s="54">
        <f t="shared" si="375"/>
        <v>156.42946354862582</v>
      </c>
      <c r="P649" s="54">
        <f t="shared" si="375"/>
        <v>154.00537820798715</v>
      </c>
      <c r="Q649" s="54">
        <f t="shared" si="375"/>
        <v>151.60141758927676</v>
      </c>
      <c r="R649" s="54">
        <f t="shared" si="375"/>
        <v>149.17732730279783</v>
      </c>
    </row>
    <row r="650" spans="1:18" x14ac:dyDescent="0.25">
      <c r="A650" s="28" t="s">
        <v>23</v>
      </c>
      <c r="B650" s="29" t="s">
        <v>15</v>
      </c>
      <c r="C650" s="54">
        <v>56.970000000000006</v>
      </c>
      <c r="D650" s="54">
        <v>56.742120000000007</v>
      </c>
      <c r="E650" s="54">
        <v>76.515151520000003</v>
      </c>
      <c r="F650" s="54">
        <v>96.209090913919994</v>
      </c>
      <c r="G650" s="54">
        <v>114.92639858012053</v>
      </c>
      <c r="H650" s="54">
        <v>128.43497406255699</v>
      </c>
      <c r="I650" s="54">
        <f>H650+(H650*I$612)</f>
        <v>126.73141013152579</v>
      </c>
      <c r="J650" s="54">
        <f t="shared" si="375"/>
        <v>125.01291826580831</v>
      </c>
      <c r="K650" s="54">
        <f t="shared" si="375"/>
        <v>123.31930887282536</v>
      </c>
      <c r="L650" s="54">
        <f t="shared" si="375"/>
        <v>121.63067571255739</v>
      </c>
      <c r="M650" s="54">
        <f t="shared" si="375"/>
        <v>119.90221395031192</v>
      </c>
      <c r="N650" s="54">
        <f t="shared" si="375"/>
        <v>118.14884114155177</v>
      </c>
      <c r="O650" s="54">
        <f t="shared" si="375"/>
        <v>116.36555509854207</v>
      </c>
      <c r="P650" s="54">
        <f t="shared" si="375"/>
        <v>114.56231400910387</v>
      </c>
      <c r="Q650" s="54">
        <f t="shared" si="375"/>
        <v>112.7740434014743</v>
      </c>
      <c r="R650" s="54">
        <f t="shared" si="375"/>
        <v>110.97079863289896</v>
      </c>
    </row>
    <row r="651" spans="1:18" x14ac:dyDescent="0.25">
      <c r="A651" s="42" t="s">
        <v>24</v>
      </c>
      <c r="B651" s="43" t="s">
        <v>8</v>
      </c>
      <c r="C651" s="45">
        <v>0.27</v>
      </c>
      <c r="D651" s="45">
        <f>D650/D649</f>
        <v>0.28371060000000003</v>
      </c>
      <c r="E651" s="45">
        <f>E650/E649</f>
        <v>0.42986040179775281</v>
      </c>
      <c r="F651" s="45">
        <f>F650/F649</f>
        <v>0.5426711955344975</v>
      </c>
      <c r="G651" s="45">
        <f>G650/G649</f>
        <v>0.65700634437646432</v>
      </c>
      <c r="H651" s="45">
        <f t="shared" ref="H651:R651" si="376">H650/H649</f>
        <v>0.74388515090937479</v>
      </c>
      <c r="I651" s="45">
        <f t="shared" si="376"/>
        <v>0.7438851509093749</v>
      </c>
      <c r="J651" s="45">
        <f t="shared" si="376"/>
        <v>0.7438851509093749</v>
      </c>
      <c r="K651" s="45">
        <f t="shared" si="376"/>
        <v>0.7438851509093749</v>
      </c>
      <c r="L651" s="45">
        <f t="shared" si="376"/>
        <v>0.7438851509093749</v>
      </c>
      <c r="M651" s="45">
        <f t="shared" si="376"/>
        <v>0.74388515090937479</v>
      </c>
      <c r="N651" s="45">
        <f t="shared" si="376"/>
        <v>0.74388515090937479</v>
      </c>
      <c r="O651" s="45">
        <f t="shared" si="376"/>
        <v>0.7438851509093749</v>
      </c>
      <c r="P651" s="45">
        <f t="shared" si="376"/>
        <v>0.7438851509093749</v>
      </c>
      <c r="Q651" s="45">
        <f t="shared" si="376"/>
        <v>0.7438851509093749</v>
      </c>
      <c r="R651" s="45">
        <f t="shared" si="376"/>
        <v>0.74388515090937479</v>
      </c>
    </row>
    <row r="652" spans="1:18" x14ac:dyDescent="0.25">
      <c r="A652" s="32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</row>
    <row r="653" spans="1:18" x14ac:dyDescent="0.25">
      <c r="A653" s="28" t="s">
        <v>2</v>
      </c>
      <c r="B653" s="29" t="s">
        <v>3</v>
      </c>
      <c r="C653" s="29">
        <v>2020</v>
      </c>
      <c r="D653" s="29">
        <v>2021</v>
      </c>
      <c r="E653" s="29">
        <v>2022</v>
      </c>
      <c r="F653" s="29">
        <v>2023</v>
      </c>
      <c r="G653" s="29">
        <v>2024</v>
      </c>
      <c r="H653" s="29">
        <v>2025</v>
      </c>
      <c r="I653" s="29">
        <v>2026</v>
      </c>
      <c r="J653" s="29">
        <v>2027</v>
      </c>
      <c r="K653" s="29">
        <v>2028</v>
      </c>
      <c r="L653" s="29">
        <v>2029</v>
      </c>
      <c r="M653" s="29">
        <v>2030</v>
      </c>
      <c r="N653" s="29">
        <v>2031</v>
      </c>
      <c r="O653" s="29">
        <v>2032</v>
      </c>
      <c r="P653" s="29">
        <v>2033</v>
      </c>
      <c r="Q653" s="29">
        <v>2034</v>
      </c>
      <c r="R653" s="29">
        <v>2035</v>
      </c>
    </row>
    <row r="654" spans="1:18" x14ac:dyDescent="0.25">
      <c r="A654" s="110" t="s">
        <v>83</v>
      </c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</row>
    <row r="655" spans="1:18" x14ac:dyDescent="0.25">
      <c r="A655" s="51" t="s">
        <v>5</v>
      </c>
      <c r="B655" s="52" t="s">
        <v>6</v>
      </c>
      <c r="C655" s="53">
        <v>1295</v>
      </c>
      <c r="D655" s="53">
        <v>3526.5741596327143</v>
      </c>
      <c r="E655" s="53">
        <v>3739.9401617509557</v>
      </c>
      <c r="F655" s="53">
        <v>3914.6971741188559</v>
      </c>
      <c r="G655" s="53">
        <v>4148.8017903920554</v>
      </c>
      <c r="H655" s="53">
        <v>4098.0087692053639</v>
      </c>
      <c r="I655" s="53">
        <v>4046.7669101630095</v>
      </c>
      <c r="J655" s="53">
        <v>3995.0760306224779</v>
      </c>
      <c r="K655" s="53">
        <f t="shared" ref="K655:R655" si="377">K656+K658</f>
        <v>3743.7413573194081</v>
      </c>
      <c r="L655" s="53">
        <f t="shared" si="377"/>
        <v>3695.52926553631</v>
      </c>
      <c r="M655" s="53">
        <f t="shared" si="377"/>
        <v>3646.1800290735296</v>
      </c>
      <c r="N655" s="53">
        <f t="shared" si="377"/>
        <v>3596.119558407112</v>
      </c>
      <c r="O655" s="53">
        <f t="shared" si="377"/>
        <v>3545.205036292989</v>
      </c>
      <c r="P655" s="53">
        <f t="shared" si="377"/>
        <v>3493.720778517752</v>
      </c>
      <c r="Q655" s="53">
        <f t="shared" si="377"/>
        <v>3442.6639423163515</v>
      </c>
      <c r="R655" s="53">
        <f t="shared" si="377"/>
        <v>3391.1795794982299</v>
      </c>
    </row>
    <row r="656" spans="1:18" x14ac:dyDescent="0.25">
      <c r="A656" s="28" t="s">
        <v>7</v>
      </c>
      <c r="B656" s="29" t="s">
        <v>6</v>
      </c>
      <c r="C656" s="54">
        <v>0</v>
      </c>
      <c r="D656" s="54">
        <v>1183.3961596327144</v>
      </c>
      <c r="E656" s="54">
        <v>1254.9944008927846</v>
      </c>
      <c r="F656" s="54">
        <v>1313.6368022556412</v>
      </c>
      <c r="G656" s="54">
        <v>1392.1942042298133</v>
      </c>
      <c r="H656" s="54">
        <v>1375.1498253261993</v>
      </c>
      <c r="I656" s="54">
        <v>1357.9548319818714</v>
      </c>
      <c r="J656" s="54">
        <v>1340.6091629083267</v>
      </c>
      <c r="K656" s="54">
        <f t="shared" ref="K656:R656" si="378">K658/(1-K657)-K658</f>
        <v>1123.1224071958227</v>
      </c>
      <c r="L656" s="54">
        <f t="shared" si="378"/>
        <v>1108.6587796608933</v>
      </c>
      <c r="M656" s="54">
        <f t="shared" si="378"/>
        <v>1093.854008722059</v>
      </c>
      <c r="N656" s="54">
        <f t="shared" si="378"/>
        <v>1078.8358675221339</v>
      </c>
      <c r="O656" s="54">
        <f t="shared" si="378"/>
        <v>1063.5615108878969</v>
      </c>
      <c r="P656" s="54">
        <f t="shared" si="378"/>
        <v>1048.1162335553258</v>
      </c>
      <c r="Q656" s="54">
        <f t="shared" si="378"/>
        <v>1032.7991826949055</v>
      </c>
      <c r="R656" s="54">
        <f t="shared" si="378"/>
        <v>1017.353873849469</v>
      </c>
    </row>
    <row r="657" spans="1:18" x14ac:dyDescent="0.25">
      <c r="A657" s="28" t="s">
        <v>7</v>
      </c>
      <c r="B657" s="29" t="s">
        <v>8</v>
      </c>
      <c r="C657" s="30">
        <v>0</v>
      </c>
      <c r="D657" s="55">
        <v>0.33556536912751683</v>
      </c>
      <c r="E657" s="55">
        <v>0.33556536912751683</v>
      </c>
      <c r="F657" s="41">
        <v>0.33556536912751683</v>
      </c>
      <c r="G657" s="41">
        <v>0.33556536912751683</v>
      </c>
      <c r="H657" s="41">
        <v>0.33556536912751683</v>
      </c>
      <c r="I657" s="41">
        <v>0.33556536912751683</v>
      </c>
      <c r="J657" s="41">
        <v>0.33556536912751683</v>
      </c>
      <c r="K657" s="41">
        <v>0.3</v>
      </c>
      <c r="L657" s="41">
        <f t="shared" ref="L657:R657" si="379">K657</f>
        <v>0.3</v>
      </c>
      <c r="M657" s="41">
        <f t="shared" si="379"/>
        <v>0.3</v>
      </c>
      <c r="N657" s="41">
        <f t="shared" si="379"/>
        <v>0.3</v>
      </c>
      <c r="O657" s="41">
        <f t="shared" si="379"/>
        <v>0.3</v>
      </c>
      <c r="P657" s="41">
        <f t="shared" si="379"/>
        <v>0.3</v>
      </c>
      <c r="Q657" s="41">
        <f t="shared" si="379"/>
        <v>0.3</v>
      </c>
      <c r="R657" s="41">
        <f t="shared" si="379"/>
        <v>0.3</v>
      </c>
    </row>
    <row r="658" spans="1:18" x14ac:dyDescent="0.25">
      <c r="A658" s="28" t="s">
        <v>9</v>
      </c>
      <c r="B658" s="29" t="s">
        <v>6</v>
      </c>
      <c r="C658" s="54">
        <v>1295</v>
      </c>
      <c r="D658" s="54">
        <v>2343.1779999999999</v>
      </c>
      <c r="E658" s="54">
        <v>2484.9457608581711</v>
      </c>
      <c r="F658" s="54">
        <v>2601.0603718632146</v>
      </c>
      <c r="G658" s="54">
        <v>2756.6075861622421</v>
      </c>
      <c r="H658" s="54">
        <v>2722.8589438791646</v>
      </c>
      <c r="I658" s="54">
        <v>2688.8120781811381</v>
      </c>
      <c r="J658" s="54">
        <v>2654.4668677141512</v>
      </c>
      <c r="K658" s="54">
        <f t="shared" ref="K658:R658" si="380">K659+K660</f>
        <v>2620.6189501235854</v>
      </c>
      <c r="L658" s="54">
        <f t="shared" si="380"/>
        <v>2586.8704858754168</v>
      </c>
      <c r="M658" s="54">
        <f t="shared" si="380"/>
        <v>2552.3260203514706</v>
      </c>
      <c r="N658" s="54">
        <f t="shared" si="380"/>
        <v>2517.2836908849781</v>
      </c>
      <c r="O658" s="54">
        <f t="shared" si="380"/>
        <v>2481.6435254050921</v>
      </c>
      <c r="P658" s="54">
        <f t="shared" si="380"/>
        <v>2445.6045449624262</v>
      </c>
      <c r="Q658" s="54">
        <f t="shared" si="380"/>
        <v>2409.864759621446</v>
      </c>
      <c r="R658" s="54">
        <f t="shared" si="380"/>
        <v>2373.825705648761</v>
      </c>
    </row>
    <row r="659" spans="1:18" x14ac:dyDescent="0.25">
      <c r="A659" s="28" t="s">
        <v>10</v>
      </c>
      <c r="B659" s="29" t="s">
        <v>6</v>
      </c>
      <c r="C659" s="54">
        <v>1154</v>
      </c>
      <c r="D659" s="54">
        <v>2187.1779999999999</v>
      </c>
      <c r="E659" s="54">
        <v>2328.9457608581711</v>
      </c>
      <c r="F659" s="54">
        <v>2445.0603718632146</v>
      </c>
      <c r="G659" s="54">
        <v>2600.6075861622421</v>
      </c>
      <c r="H659" s="54">
        <v>2566.8589438791646</v>
      </c>
      <c r="I659" s="54">
        <v>2532.8120781811381</v>
      </c>
      <c r="J659" s="54">
        <v>2498.4668677141512</v>
      </c>
      <c r="K659" s="54">
        <f t="shared" ref="K659:R659" si="381">(K661*K663*365)/1000</f>
        <v>2464.6189501235854</v>
      </c>
      <c r="L659" s="54">
        <f t="shared" si="381"/>
        <v>2430.8704858754168</v>
      </c>
      <c r="M659" s="54">
        <f t="shared" si="381"/>
        <v>2396.3260203514706</v>
      </c>
      <c r="N659" s="54">
        <f t="shared" si="381"/>
        <v>2361.2836908849781</v>
      </c>
      <c r="O659" s="54">
        <f t="shared" si="381"/>
        <v>2325.6435254050921</v>
      </c>
      <c r="P659" s="54">
        <f t="shared" si="381"/>
        <v>2289.6045449624262</v>
      </c>
      <c r="Q659" s="54">
        <f t="shared" si="381"/>
        <v>2253.864759621446</v>
      </c>
      <c r="R659" s="54">
        <f t="shared" si="381"/>
        <v>2217.825705648761</v>
      </c>
    </row>
    <row r="660" spans="1:18" x14ac:dyDescent="0.25">
      <c r="A660" s="28" t="s">
        <v>11</v>
      </c>
      <c r="B660" s="29" t="s">
        <v>6</v>
      </c>
      <c r="C660" s="29">
        <v>141</v>
      </c>
      <c r="D660" s="29">
        <v>156</v>
      </c>
      <c r="E660" s="29">
        <v>156</v>
      </c>
      <c r="F660" s="29">
        <v>156</v>
      </c>
      <c r="G660" s="29">
        <v>156</v>
      </c>
      <c r="H660" s="29">
        <v>156</v>
      </c>
      <c r="I660" s="29">
        <v>156</v>
      </c>
      <c r="J660" s="29">
        <v>156</v>
      </c>
      <c r="K660" s="29">
        <f t="shared" ref="K660:R661" si="382">J660</f>
        <v>156</v>
      </c>
      <c r="L660" s="29">
        <f t="shared" si="382"/>
        <v>156</v>
      </c>
      <c r="M660" s="29">
        <f t="shared" si="382"/>
        <v>156</v>
      </c>
      <c r="N660" s="29">
        <f t="shared" si="382"/>
        <v>156</v>
      </c>
      <c r="O660" s="29">
        <f t="shared" si="382"/>
        <v>156</v>
      </c>
      <c r="P660" s="29">
        <f t="shared" si="382"/>
        <v>156</v>
      </c>
      <c r="Q660" s="29">
        <f t="shared" si="382"/>
        <v>156</v>
      </c>
      <c r="R660" s="29">
        <f t="shared" si="382"/>
        <v>156</v>
      </c>
    </row>
    <row r="661" spans="1:18" x14ac:dyDescent="0.25">
      <c r="A661" s="42" t="s">
        <v>12</v>
      </c>
      <c r="B661" s="43" t="s">
        <v>13</v>
      </c>
      <c r="C661" s="56">
        <v>18.058885340550059</v>
      </c>
      <c r="D661" s="56">
        <v>34.364491520130429</v>
      </c>
      <c r="E661" s="56">
        <v>34.364491520130429</v>
      </c>
      <c r="F661" s="56">
        <v>34.364491520130429</v>
      </c>
      <c r="G661" s="56">
        <v>34.364491520130429</v>
      </c>
      <c r="H661" s="56">
        <v>34.364491520130429</v>
      </c>
      <c r="I661" s="56">
        <v>34.364491520130429</v>
      </c>
      <c r="J661" s="56">
        <v>34.364491520130429</v>
      </c>
      <c r="K661" s="56">
        <f t="shared" si="382"/>
        <v>34.364491520130429</v>
      </c>
      <c r="L661" s="56">
        <f t="shared" si="382"/>
        <v>34.364491520130429</v>
      </c>
      <c r="M661" s="56">
        <f t="shared" si="382"/>
        <v>34.364491520130429</v>
      </c>
      <c r="N661" s="56">
        <f t="shared" si="382"/>
        <v>34.364491520130429</v>
      </c>
      <c r="O661" s="56">
        <f t="shared" si="382"/>
        <v>34.364491520130429</v>
      </c>
      <c r="P661" s="56">
        <f>O661</f>
        <v>34.364491520130429</v>
      </c>
      <c r="Q661" s="56">
        <f t="shared" si="382"/>
        <v>34.364491520130429</v>
      </c>
      <c r="R661" s="56">
        <f t="shared" si="382"/>
        <v>34.364491520130429</v>
      </c>
    </row>
    <row r="662" spans="1:18" x14ac:dyDescent="0.25">
      <c r="A662" s="28" t="s">
        <v>14</v>
      </c>
      <c r="B662" s="29" t="s">
        <v>15</v>
      </c>
      <c r="C662" s="54">
        <v>374</v>
      </c>
      <c r="D662" s="54">
        <v>355</v>
      </c>
      <c r="E662" s="39">
        <v>315</v>
      </c>
      <c r="F662" s="54">
        <f>E662+(E662*F$612)</f>
        <v>313.74</v>
      </c>
      <c r="G662" s="54">
        <f t="shared" ref="G662:R663" si="383">F662+(F662*G$612)</f>
        <v>309.55711157455681</v>
      </c>
      <c r="H662" s="54">
        <f t="shared" si="383"/>
        <v>305.53992256061207</v>
      </c>
      <c r="I662" s="54">
        <f t="shared" si="383"/>
        <v>301.48723523487786</v>
      </c>
      <c r="J662" s="54">
        <f t="shared" si="383"/>
        <v>297.39903515226939</v>
      </c>
      <c r="K662" s="54">
        <f t="shared" si="383"/>
        <v>293.37002913925073</v>
      </c>
      <c r="L662" s="54">
        <f t="shared" si="383"/>
        <v>289.35286131726593</v>
      </c>
      <c r="M662" s="54">
        <f t="shared" si="383"/>
        <v>285.24094338494143</v>
      </c>
      <c r="N662" s="54">
        <f t="shared" si="383"/>
        <v>281.06976340753499</v>
      </c>
      <c r="O662" s="54">
        <f t="shared" si="383"/>
        <v>276.82742144841086</v>
      </c>
      <c r="P662" s="54">
        <f t="shared" si="383"/>
        <v>272.5376075028986</v>
      </c>
      <c r="Q662" s="54">
        <f t="shared" si="383"/>
        <v>268.28340753158528</v>
      </c>
      <c r="R662" s="54">
        <f t="shared" si="383"/>
        <v>263.99358483360288</v>
      </c>
    </row>
    <row r="663" spans="1:18" x14ac:dyDescent="0.25">
      <c r="A663" s="28" t="s">
        <v>23</v>
      </c>
      <c r="B663" s="29" t="s">
        <v>15</v>
      </c>
      <c r="C663" s="54">
        <v>175.07414084507042</v>
      </c>
      <c r="D663" s="54">
        <v>174.37384428169014</v>
      </c>
      <c r="E663" s="54">
        <v>185.67634890456338</v>
      </c>
      <c r="F663" s="54">
        <v>194.93364350894512</v>
      </c>
      <c r="G663" s="54">
        <v>207.33472185036467</v>
      </c>
      <c r="H663" s="54">
        <v>204.64409470699201</v>
      </c>
      <c r="I663" s="54">
        <f>H663+(H663*I$612)</f>
        <v>201.92969155484468</v>
      </c>
      <c r="J663" s="54">
        <f t="shared" si="383"/>
        <v>199.19150271891442</v>
      </c>
      <c r="K663" s="54">
        <f t="shared" si="383"/>
        <v>196.49296080271142</v>
      </c>
      <c r="L663" s="54">
        <f t="shared" si="383"/>
        <v>193.80234785325945</v>
      </c>
      <c r="M663" s="54">
        <f t="shared" si="383"/>
        <v>191.04827330968467</v>
      </c>
      <c r="N663" s="54">
        <f t="shared" si="383"/>
        <v>188.25450631785421</v>
      </c>
      <c r="O663" s="54">
        <f t="shared" si="383"/>
        <v>185.41307655513566</v>
      </c>
      <c r="P663" s="54">
        <f t="shared" si="383"/>
        <v>182.53985107290222</v>
      </c>
      <c r="Q663" s="54">
        <f t="shared" si="383"/>
        <v>179.69047906764743</v>
      </c>
      <c r="R663" s="54">
        <f t="shared" si="383"/>
        <v>176.817247723197</v>
      </c>
    </row>
    <row r="664" spans="1:18" x14ac:dyDescent="0.25">
      <c r="A664" s="42" t="s">
        <v>24</v>
      </c>
      <c r="B664" s="43" t="s">
        <v>8</v>
      </c>
      <c r="C664" s="45">
        <v>0.46811267605633805</v>
      </c>
      <c r="D664" s="45">
        <v>0.49119392755405672</v>
      </c>
      <c r="E664" s="45">
        <f>E663/E662</f>
        <v>0.58944872668115356</v>
      </c>
      <c r="F664" s="45">
        <f>F663/F662</f>
        <v>0.62132225253058304</v>
      </c>
      <c r="G664" s="45">
        <f>G663/G662</f>
        <v>0.66977857751598813</v>
      </c>
      <c r="H664" s="45">
        <f t="shared" ref="H664:R664" si="384">H663/H662</f>
        <v>0.66977857751598846</v>
      </c>
      <c r="I664" s="45">
        <f t="shared" si="384"/>
        <v>0.66977857751598846</v>
      </c>
      <c r="J664" s="45">
        <f t="shared" si="384"/>
        <v>0.66977857751598835</v>
      </c>
      <c r="K664" s="45">
        <f t="shared" si="384"/>
        <v>0.66977857751598835</v>
      </c>
      <c r="L664" s="45">
        <f t="shared" si="384"/>
        <v>0.66977857751598846</v>
      </c>
      <c r="M664" s="45">
        <f t="shared" si="384"/>
        <v>0.66977857751598846</v>
      </c>
      <c r="N664" s="45">
        <f t="shared" si="384"/>
        <v>0.66977857751598846</v>
      </c>
      <c r="O664" s="45">
        <f t="shared" si="384"/>
        <v>0.66977857751598846</v>
      </c>
      <c r="P664" s="45">
        <f t="shared" si="384"/>
        <v>0.66977857751598857</v>
      </c>
      <c r="Q664" s="45">
        <f t="shared" si="384"/>
        <v>0.66977857751598857</v>
      </c>
      <c r="R664" s="45">
        <f t="shared" si="384"/>
        <v>0.66977857751598857</v>
      </c>
    </row>
    <row r="665" spans="1:18" x14ac:dyDescent="0.25">
      <c r="A665" s="32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</row>
    <row r="666" spans="1:18" x14ac:dyDescent="0.25">
      <c r="A666" s="28" t="s">
        <v>2</v>
      </c>
      <c r="B666" s="29" t="s">
        <v>3</v>
      </c>
      <c r="C666" s="29">
        <v>2020</v>
      </c>
      <c r="D666" s="29">
        <v>2021</v>
      </c>
      <c r="E666" s="29">
        <v>2022</v>
      </c>
      <c r="F666" s="29">
        <v>2023</v>
      </c>
      <c r="G666" s="29">
        <v>2024</v>
      </c>
      <c r="H666" s="29">
        <v>2025</v>
      </c>
      <c r="I666" s="29">
        <v>2026</v>
      </c>
      <c r="J666" s="29">
        <v>2027</v>
      </c>
      <c r="K666" s="29">
        <v>2028</v>
      </c>
      <c r="L666" s="29">
        <v>2029</v>
      </c>
      <c r="M666" s="29">
        <v>2030</v>
      </c>
      <c r="N666" s="29">
        <v>2031</v>
      </c>
      <c r="O666" s="29">
        <v>2032</v>
      </c>
      <c r="P666" s="29">
        <v>2033</v>
      </c>
      <c r="Q666" s="29">
        <v>2034</v>
      </c>
      <c r="R666" s="29">
        <v>2035</v>
      </c>
    </row>
    <row r="667" spans="1:18" x14ac:dyDescent="0.25">
      <c r="A667" s="110" t="s">
        <v>84</v>
      </c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</row>
    <row r="668" spans="1:18" x14ac:dyDescent="0.25">
      <c r="A668" s="51" t="s">
        <v>5</v>
      </c>
      <c r="B668" s="52" t="s">
        <v>6</v>
      </c>
      <c r="C668" s="53">
        <v>9</v>
      </c>
      <c r="D668" s="53">
        <v>1968.9672079285051</v>
      </c>
      <c r="E668" s="53">
        <v>2116.4854728416231</v>
      </c>
      <c r="F668" s="53">
        <v>2470.2687142964601</v>
      </c>
      <c r="G668" s="53">
        <v>2438.1770103620179</v>
      </c>
      <c r="H668" s="53">
        <v>2407.3565754443557</v>
      </c>
      <c r="I668" s="53">
        <v>2376.2637925230551</v>
      </c>
      <c r="J668" s="53">
        <v>2344.898550773406</v>
      </c>
      <c r="K668" s="53">
        <f t="shared" ref="K668:R668" si="385">K669+K671</f>
        <v>2196.4191428110712</v>
      </c>
      <c r="L668" s="53">
        <f t="shared" si="385"/>
        <v>2167.1647767125514</v>
      </c>
      <c r="M668" s="53">
        <f t="shared" si="385"/>
        <v>2137.2204084685945</v>
      </c>
      <c r="N668" s="53">
        <f t="shared" si="385"/>
        <v>2106.8444740966083</v>
      </c>
      <c r="O668" s="53">
        <f t="shared" si="385"/>
        <v>2075.9503142588924</v>
      </c>
      <c r="P668" s="53">
        <f t="shared" si="385"/>
        <v>2044.7104474627513</v>
      </c>
      <c r="Q668" s="53">
        <f t="shared" si="385"/>
        <v>2013.7299335952423</v>
      </c>
      <c r="R668" s="53">
        <f t="shared" si="385"/>
        <v>1982.4900030606725</v>
      </c>
    </row>
    <row r="669" spans="1:18" x14ac:dyDescent="0.25">
      <c r="A669" s="28" t="s">
        <v>7</v>
      </c>
      <c r="B669" s="29" t="s">
        <v>6</v>
      </c>
      <c r="C669" s="54">
        <v>0</v>
      </c>
      <c r="D669" s="54">
        <v>660.7172079285051</v>
      </c>
      <c r="E669" s="39">
        <v>710.21922894712634</v>
      </c>
      <c r="F669" s="39">
        <v>828.93663295704823</v>
      </c>
      <c r="G669" s="39">
        <v>818.16776848035624</v>
      </c>
      <c r="H669" s="39">
        <v>807.82549786054005</v>
      </c>
      <c r="I669" s="39">
        <v>797.39183668235228</v>
      </c>
      <c r="J669" s="39">
        <v>786.86674775685742</v>
      </c>
      <c r="K669" s="39">
        <f t="shared" ref="K669:R669" si="386">K671/(1-K670)-K671</f>
        <v>658.92574284332159</v>
      </c>
      <c r="L669" s="39">
        <f t="shared" si="386"/>
        <v>650.14943301376547</v>
      </c>
      <c r="M669" s="39">
        <f t="shared" si="386"/>
        <v>641.1661225405785</v>
      </c>
      <c r="N669" s="39">
        <f t="shared" si="386"/>
        <v>632.0533422289825</v>
      </c>
      <c r="O669" s="39">
        <f t="shared" si="386"/>
        <v>622.78509427766767</v>
      </c>
      <c r="P669" s="39">
        <f t="shared" si="386"/>
        <v>613.41313423882548</v>
      </c>
      <c r="Q669" s="39">
        <f t="shared" si="386"/>
        <v>604.1189800785728</v>
      </c>
      <c r="R669" s="39">
        <f t="shared" si="386"/>
        <v>594.74700091820182</v>
      </c>
    </row>
    <row r="670" spans="1:18" x14ac:dyDescent="0.25">
      <c r="A670" s="28" t="s">
        <v>7</v>
      </c>
      <c r="B670" s="29" t="s">
        <v>8</v>
      </c>
      <c r="C670" s="30">
        <v>0</v>
      </c>
      <c r="D670" s="55">
        <v>0.33556536912751683</v>
      </c>
      <c r="E670" s="41">
        <v>0.33556536912751683</v>
      </c>
      <c r="F670" s="41">
        <v>0.33556536912751683</v>
      </c>
      <c r="G670" s="41">
        <v>0.33556536912751683</v>
      </c>
      <c r="H670" s="41">
        <v>0.33556536912751683</v>
      </c>
      <c r="I670" s="41">
        <v>0.33556536912751683</v>
      </c>
      <c r="J670" s="41">
        <v>0.33556536912751683</v>
      </c>
      <c r="K670" s="41">
        <v>0.3</v>
      </c>
      <c r="L670" s="41">
        <f t="shared" ref="L670:R670" si="387">K670</f>
        <v>0.3</v>
      </c>
      <c r="M670" s="41">
        <f t="shared" si="387"/>
        <v>0.3</v>
      </c>
      <c r="N670" s="41">
        <f t="shared" si="387"/>
        <v>0.3</v>
      </c>
      <c r="O670" s="41">
        <f t="shared" si="387"/>
        <v>0.3</v>
      </c>
      <c r="P670" s="41">
        <f t="shared" si="387"/>
        <v>0.3</v>
      </c>
      <c r="Q670" s="41">
        <f t="shared" si="387"/>
        <v>0.3</v>
      </c>
      <c r="R670" s="41">
        <f t="shared" si="387"/>
        <v>0.3</v>
      </c>
    </row>
    <row r="671" spans="1:18" x14ac:dyDescent="0.25">
      <c r="A671" s="28" t="s">
        <v>9</v>
      </c>
      <c r="B671" s="29" t="s">
        <v>6</v>
      </c>
      <c r="C671" s="54">
        <v>9</v>
      </c>
      <c r="D671" s="54">
        <v>1308.25</v>
      </c>
      <c r="E671" s="54">
        <v>1406.2662438944967</v>
      </c>
      <c r="F671" s="54">
        <v>1641.3320813394118</v>
      </c>
      <c r="G671" s="54">
        <v>1620.0092418816616</v>
      </c>
      <c r="H671" s="54">
        <v>1599.5310775838157</v>
      </c>
      <c r="I671" s="54">
        <v>1578.8719558407029</v>
      </c>
      <c r="J671" s="54">
        <v>1558.0318030165486</v>
      </c>
      <c r="K671" s="54">
        <f t="shared" ref="K671:R671" si="388">K672+K673</f>
        <v>1537.4933999677496</v>
      </c>
      <c r="L671" s="54">
        <f t="shared" si="388"/>
        <v>1517.015343698786</v>
      </c>
      <c r="M671" s="54">
        <f t="shared" si="388"/>
        <v>1496.054285928016</v>
      </c>
      <c r="N671" s="54">
        <f t="shared" si="388"/>
        <v>1474.7911318676258</v>
      </c>
      <c r="O671" s="54">
        <f t="shared" si="388"/>
        <v>1453.1652199812247</v>
      </c>
      <c r="P671" s="54">
        <f t="shared" si="388"/>
        <v>1431.2973132239258</v>
      </c>
      <c r="Q671" s="54">
        <f t="shared" si="388"/>
        <v>1409.6109535166695</v>
      </c>
      <c r="R671" s="54">
        <f t="shared" si="388"/>
        <v>1387.7430021424707</v>
      </c>
    </row>
    <row r="672" spans="1:18" x14ac:dyDescent="0.25">
      <c r="A672" s="28" t="s">
        <v>10</v>
      </c>
      <c r="B672" s="29" t="s">
        <v>6</v>
      </c>
      <c r="C672" s="54">
        <v>9</v>
      </c>
      <c r="D672" s="54">
        <v>1266.25</v>
      </c>
      <c r="E672" s="54">
        <v>1364.2662438944967</v>
      </c>
      <c r="F672" s="54">
        <v>1599.3320813394118</v>
      </c>
      <c r="G672" s="54">
        <v>1578.0092418816616</v>
      </c>
      <c r="H672" s="54">
        <v>1557.5310775838157</v>
      </c>
      <c r="I672" s="54">
        <v>1536.8719558407029</v>
      </c>
      <c r="J672" s="54">
        <v>1516.0318030165486</v>
      </c>
      <c r="K672" s="54">
        <f t="shared" ref="K672:R672" si="389">(K674*K676*365)/1000</f>
        <v>1495.4933999677496</v>
      </c>
      <c r="L672" s="54">
        <f t="shared" si="389"/>
        <v>1475.015343698786</v>
      </c>
      <c r="M672" s="54">
        <f t="shared" si="389"/>
        <v>1454.054285928016</v>
      </c>
      <c r="N672" s="54">
        <f t="shared" si="389"/>
        <v>1432.7911318676258</v>
      </c>
      <c r="O672" s="54">
        <f t="shared" si="389"/>
        <v>1411.1652199812247</v>
      </c>
      <c r="P672" s="54">
        <f t="shared" si="389"/>
        <v>1389.2973132239258</v>
      </c>
      <c r="Q672" s="54">
        <f t="shared" si="389"/>
        <v>1367.6109535166695</v>
      </c>
      <c r="R672" s="54">
        <f t="shared" si="389"/>
        <v>1345.7430021424707</v>
      </c>
    </row>
    <row r="673" spans="1:18" x14ac:dyDescent="0.25">
      <c r="A673" s="28" t="s">
        <v>11</v>
      </c>
      <c r="B673" s="29" t="s">
        <v>6</v>
      </c>
      <c r="C673" s="29">
        <v>0</v>
      </c>
      <c r="D673" s="29">
        <v>42</v>
      </c>
      <c r="E673" s="29">
        <v>42</v>
      </c>
      <c r="F673" s="29">
        <v>42</v>
      </c>
      <c r="G673" s="29">
        <v>42</v>
      </c>
      <c r="H673" s="29">
        <v>42</v>
      </c>
      <c r="I673" s="29">
        <v>42</v>
      </c>
      <c r="J673" s="29">
        <v>42</v>
      </c>
      <c r="K673" s="29">
        <f t="shared" ref="K673:R674" si="390">J673</f>
        <v>42</v>
      </c>
      <c r="L673" s="29">
        <f t="shared" si="390"/>
        <v>42</v>
      </c>
      <c r="M673" s="29">
        <f t="shared" si="390"/>
        <v>42</v>
      </c>
      <c r="N673" s="29">
        <f t="shared" si="390"/>
        <v>42</v>
      </c>
      <c r="O673" s="29">
        <f t="shared" si="390"/>
        <v>42</v>
      </c>
      <c r="P673" s="29">
        <f t="shared" si="390"/>
        <v>42</v>
      </c>
      <c r="Q673" s="29">
        <f t="shared" si="390"/>
        <v>42</v>
      </c>
      <c r="R673" s="29">
        <f t="shared" si="390"/>
        <v>42</v>
      </c>
    </row>
    <row r="674" spans="1:18" x14ac:dyDescent="0.25">
      <c r="A674" s="42" t="s">
        <v>12</v>
      </c>
      <c r="B674" s="43" t="s">
        <v>13</v>
      </c>
      <c r="C674" s="56">
        <v>0.3332099222510182</v>
      </c>
      <c r="D674" s="56">
        <v>47.069061139039682</v>
      </c>
      <c r="E674" s="56">
        <v>47.069061139039682</v>
      </c>
      <c r="F674" s="56">
        <v>47.069061139039682</v>
      </c>
      <c r="G674" s="56">
        <v>47.069061139039682</v>
      </c>
      <c r="H674" s="56">
        <v>47.069061139039682</v>
      </c>
      <c r="I674" s="56">
        <v>47.069061139039682</v>
      </c>
      <c r="J674" s="56">
        <v>47.069061139039682</v>
      </c>
      <c r="K674" s="56">
        <f t="shared" si="390"/>
        <v>47.069061139039682</v>
      </c>
      <c r="L674" s="56">
        <f t="shared" si="390"/>
        <v>47.069061139039682</v>
      </c>
      <c r="M674" s="56">
        <f t="shared" si="390"/>
        <v>47.069061139039682</v>
      </c>
      <c r="N674" s="56">
        <f t="shared" si="390"/>
        <v>47.069061139039682</v>
      </c>
      <c r="O674" s="56">
        <f t="shared" si="390"/>
        <v>47.069061139039682</v>
      </c>
      <c r="P674" s="56">
        <f>O674</f>
        <v>47.069061139039682</v>
      </c>
      <c r="Q674" s="56">
        <f t="shared" si="390"/>
        <v>47.069061139039682</v>
      </c>
      <c r="R674" s="56">
        <f t="shared" si="390"/>
        <v>47.069061139039682</v>
      </c>
    </row>
    <row r="675" spans="1:18" x14ac:dyDescent="0.25">
      <c r="A675" s="28" t="s">
        <v>14</v>
      </c>
      <c r="B675" s="29" t="s">
        <v>15</v>
      </c>
      <c r="C675" s="54">
        <v>131</v>
      </c>
      <c r="D675" s="54">
        <v>131</v>
      </c>
      <c r="E675" s="39">
        <v>140</v>
      </c>
      <c r="F675" s="54">
        <f>E675+(E675*F$612)</f>
        <v>139.44</v>
      </c>
      <c r="G675" s="54">
        <f t="shared" ref="G675:R676" si="391">F675+(F675*G$612)</f>
        <v>137.58093847758082</v>
      </c>
      <c r="H675" s="54">
        <f t="shared" si="391"/>
        <v>135.79552113804982</v>
      </c>
      <c r="I675" s="54">
        <f t="shared" si="391"/>
        <v>133.99432677105685</v>
      </c>
      <c r="J675" s="54">
        <f t="shared" si="391"/>
        <v>132.1773489565642</v>
      </c>
      <c r="K675" s="54">
        <f t="shared" si="391"/>
        <v>130.3866796174448</v>
      </c>
      <c r="L675" s="54">
        <f t="shared" si="391"/>
        <v>128.60127169656266</v>
      </c>
      <c r="M675" s="54">
        <f t="shared" si="391"/>
        <v>126.77375261552956</v>
      </c>
      <c r="N675" s="54">
        <f t="shared" si="391"/>
        <v>124.91989484779336</v>
      </c>
      <c r="O675" s="54">
        <f t="shared" si="391"/>
        <v>123.03440953262708</v>
      </c>
      <c r="P675" s="54">
        <f t="shared" si="391"/>
        <v>121.12782555684386</v>
      </c>
      <c r="Q675" s="54">
        <f t="shared" si="391"/>
        <v>119.23707001403794</v>
      </c>
      <c r="R675" s="54">
        <f t="shared" si="391"/>
        <v>117.33048214826799</v>
      </c>
    </row>
    <row r="676" spans="1:18" x14ac:dyDescent="0.25">
      <c r="A676" s="28" t="s">
        <v>23</v>
      </c>
      <c r="B676" s="29" t="s">
        <v>15</v>
      </c>
      <c r="C676" s="54">
        <v>74</v>
      </c>
      <c r="D676" s="54">
        <v>73.703999999999994</v>
      </c>
      <c r="E676" s="54">
        <v>79.409183999999996</v>
      </c>
      <c r="F676" s="54">
        <v>93.091547263999999</v>
      </c>
      <c r="G676" s="54">
        <f t="shared" si="391"/>
        <v>91.850419082839863</v>
      </c>
      <c r="H676" s="54">
        <f t="shared" si="391"/>
        <v>90.658456499299163</v>
      </c>
      <c r="I676" s="54">
        <f t="shared" si="391"/>
        <v>89.455961013451656</v>
      </c>
      <c r="J676" s="54">
        <f t="shared" si="391"/>
        <v>88.242928339215553</v>
      </c>
      <c r="K676" s="54">
        <f t="shared" si="391"/>
        <v>87.047459467895777</v>
      </c>
      <c r="L676" s="54">
        <f t="shared" si="391"/>
        <v>85.855503172339837</v>
      </c>
      <c r="M676" s="54">
        <f t="shared" si="391"/>
        <v>84.635433042478567</v>
      </c>
      <c r="N676" s="54">
        <f t="shared" si="391"/>
        <v>83.397778940313131</v>
      </c>
      <c r="O676" s="54">
        <f t="shared" si="391"/>
        <v>82.139009969197389</v>
      </c>
      <c r="P676" s="54">
        <f t="shared" si="391"/>
        <v>80.866155319925952</v>
      </c>
      <c r="Q676" s="54">
        <f t="shared" si="391"/>
        <v>79.603867891800689</v>
      </c>
      <c r="R676" s="54">
        <f t="shared" si="391"/>
        <v>78.331010645534974</v>
      </c>
    </row>
    <row r="677" spans="1:18" x14ac:dyDescent="0.25">
      <c r="A677" s="42" t="s">
        <v>24</v>
      </c>
      <c r="B677" s="43" t="s">
        <v>8</v>
      </c>
      <c r="C677" s="45">
        <v>0.56488549618320616</v>
      </c>
      <c r="D677" s="45">
        <v>0.56262595419847328</v>
      </c>
      <c r="E677" s="45">
        <f>E676/E675</f>
        <v>0.56720845714285717</v>
      </c>
      <c r="F677" s="45">
        <f>F676/F675</f>
        <v>0.66761006356856001</v>
      </c>
      <c r="G677" s="45">
        <f>G676/G675</f>
        <v>0.6676100635685599</v>
      </c>
      <c r="H677" s="45">
        <f t="shared" ref="H677:R677" si="392">H676/H675</f>
        <v>0.6676100635685599</v>
      </c>
      <c r="I677" s="45">
        <f t="shared" si="392"/>
        <v>0.6676100635685599</v>
      </c>
      <c r="J677" s="45">
        <f t="shared" si="392"/>
        <v>0.6676100635685599</v>
      </c>
      <c r="K677" s="45">
        <f t="shared" si="392"/>
        <v>0.6676100635685599</v>
      </c>
      <c r="L677" s="45">
        <f t="shared" si="392"/>
        <v>0.6676100635685599</v>
      </c>
      <c r="M677" s="45">
        <f t="shared" si="392"/>
        <v>0.66761006356855979</v>
      </c>
      <c r="N677" s="45">
        <f t="shared" si="392"/>
        <v>0.66761006356855979</v>
      </c>
      <c r="O677" s="45">
        <f t="shared" si="392"/>
        <v>0.66761006356855979</v>
      </c>
      <c r="P677" s="45">
        <f t="shared" si="392"/>
        <v>0.66761006356855979</v>
      </c>
      <c r="Q677" s="45">
        <f t="shared" si="392"/>
        <v>0.66761006356855979</v>
      </c>
      <c r="R677" s="45">
        <f t="shared" si="392"/>
        <v>0.6676100635685599</v>
      </c>
    </row>
    <row r="678" spans="1:18" x14ac:dyDescent="0.25">
      <c r="A678" s="32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</row>
    <row r="679" spans="1:18" x14ac:dyDescent="0.25">
      <c r="A679" s="28" t="s">
        <v>2</v>
      </c>
      <c r="B679" s="29" t="s">
        <v>3</v>
      </c>
      <c r="C679" s="29">
        <v>2020</v>
      </c>
      <c r="D679" s="29">
        <v>2021</v>
      </c>
      <c r="E679" s="29">
        <v>2022</v>
      </c>
      <c r="F679" s="29">
        <v>2023</v>
      </c>
      <c r="G679" s="29">
        <v>2024</v>
      </c>
      <c r="H679" s="29">
        <v>2025</v>
      </c>
      <c r="I679" s="29">
        <v>2026</v>
      </c>
      <c r="J679" s="29">
        <v>2027</v>
      </c>
      <c r="K679" s="29">
        <v>2028</v>
      </c>
      <c r="L679" s="29">
        <v>2029</v>
      </c>
      <c r="M679" s="29">
        <v>2030</v>
      </c>
      <c r="N679" s="29">
        <v>2031</v>
      </c>
      <c r="O679" s="29">
        <v>2032</v>
      </c>
      <c r="P679" s="29">
        <v>2033</v>
      </c>
      <c r="Q679" s="29">
        <v>2034</v>
      </c>
      <c r="R679" s="29">
        <v>2035</v>
      </c>
    </row>
    <row r="680" spans="1:18" x14ac:dyDescent="0.25">
      <c r="A680" s="110" t="s">
        <v>85</v>
      </c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</row>
    <row r="681" spans="1:18" x14ac:dyDescent="0.25">
      <c r="A681" s="51" t="s">
        <v>5</v>
      </c>
      <c r="B681" s="52" t="s">
        <v>6</v>
      </c>
      <c r="C681" s="53">
        <v>0</v>
      </c>
      <c r="D681" s="53">
        <v>291.57119601910131</v>
      </c>
      <c r="E681" s="53">
        <v>363.29771023980021</v>
      </c>
      <c r="F681" s="53">
        <v>361.84451939884099</v>
      </c>
      <c r="G681" s="53">
        <v>357.02028515391385</v>
      </c>
      <c r="H681" s="53">
        <v>2223.2303696456474</v>
      </c>
      <c r="I681" s="53">
        <v>3025.0511586981761</v>
      </c>
      <c r="J681" s="53">
        <v>3717.5327492435417</v>
      </c>
      <c r="K681" s="53">
        <f t="shared" ref="K681:R681" si="393">K682+K684</f>
        <v>3722.4713964236444</v>
      </c>
      <c r="L681" s="53">
        <f t="shared" si="393"/>
        <v>3900.9676190936875</v>
      </c>
      <c r="M681" s="53">
        <f t="shared" si="393"/>
        <v>4071.7397511566037</v>
      </c>
      <c r="N681" s="53">
        <f t="shared" si="393"/>
        <v>4279.6770662110939</v>
      </c>
      <c r="O681" s="53">
        <f t="shared" si="393"/>
        <v>4215.0815246296124</v>
      </c>
      <c r="P681" s="53">
        <f t="shared" si="393"/>
        <v>4149.763156199132</v>
      </c>
      <c r="Q681" s="53">
        <f t="shared" si="393"/>
        <v>4084.9870599318619</v>
      </c>
      <c r="R681" s="53">
        <f t="shared" si="393"/>
        <v>4019.6685582328814</v>
      </c>
    </row>
    <row r="682" spans="1:18" x14ac:dyDescent="0.25">
      <c r="A682" s="28" t="s">
        <v>7</v>
      </c>
      <c r="B682" s="29" t="s">
        <v>6</v>
      </c>
      <c r="C682" s="54">
        <v>0</v>
      </c>
      <c r="D682" s="54">
        <v>97.841196019101318</v>
      </c>
      <c r="E682" s="54">
        <v>121.91013023980022</v>
      </c>
      <c r="F682" s="54">
        <v>121.42248971884104</v>
      </c>
      <c r="G682" s="54">
        <v>119.80364377368446</v>
      </c>
      <c r="H682" s="54">
        <v>746.03911964564736</v>
      </c>
      <c r="I682" s="54">
        <v>1015.1024086981761</v>
      </c>
      <c r="J682" s="54">
        <v>1247.4752492435418</v>
      </c>
      <c r="K682" s="54">
        <f t="shared" ref="K682:R682" si="394">K684/(1-K683)-K684</f>
        <v>1116.7414189270935</v>
      </c>
      <c r="L682" s="54">
        <f t="shared" si="394"/>
        <v>1170.2902857281065</v>
      </c>
      <c r="M682" s="54">
        <f t="shared" si="394"/>
        <v>1221.5219253469813</v>
      </c>
      <c r="N682" s="54">
        <f t="shared" si="394"/>
        <v>1283.9031198633284</v>
      </c>
      <c r="O682" s="54">
        <f t="shared" si="394"/>
        <v>1264.524457388884</v>
      </c>
      <c r="P682" s="54">
        <f t="shared" si="394"/>
        <v>1244.9289468597399</v>
      </c>
      <c r="Q682" s="54">
        <f t="shared" si="394"/>
        <v>1225.4961179795587</v>
      </c>
      <c r="R682" s="54">
        <f t="shared" si="394"/>
        <v>1205.9005674698647</v>
      </c>
    </row>
    <row r="683" spans="1:18" x14ac:dyDescent="0.25">
      <c r="A683" s="28" t="s">
        <v>7</v>
      </c>
      <c r="B683" s="29" t="s">
        <v>8</v>
      </c>
      <c r="C683" s="30">
        <v>0</v>
      </c>
      <c r="D683" s="55">
        <v>0.33556536912751683</v>
      </c>
      <c r="E683" s="41">
        <v>0.33556536912751683</v>
      </c>
      <c r="F683" s="41">
        <v>0.33556536912751683</v>
      </c>
      <c r="G683" s="41">
        <v>0.33556536912751683</v>
      </c>
      <c r="H683" s="41">
        <v>0.33556536912751683</v>
      </c>
      <c r="I683" s="41">
        <v>0.33556536912751683</v>
      </c>
      <c r="J683" s="41">
        <v>0.33556536912751683</v>
      </c>
      <c r="K683" s="41">
        <v>0.3</v>
      </c>
      <c r="L683" s="41">
        <f t="shared" ref="L683:R683" si="395">K683</f>
        <v>0.3</v>
      </c>
      <c r="M683" s="41">
        <f t="shared" si="395"/>
        <v>0.3</v>
      </c>
      <c r="N683" s="41">
        <f t="shared" si="395"/>
        <v>0.3</v>
      </c>
      <c r="O683" s="41">
        <f t="shared" si="395"/>
        <v>0.3</v>
      </c>
      <c r="P683" s="41">
        <f t="shared" si="395"/>
        <v>0.3</v>
      </c>
      <c r="Q683" s="41">
        <f t="shared" si="395"/>
        <v>0.3</v>
      </c>
      <c r="R683" s="41">
        <f t="shared" si="395"/>
        <v>0.3</v>
      </c>
    </row>
    <row r="684" spans="1:18" x14ac:dyDescent="0.25">
      <c r="A684" s="28" t="s">
        <v>9</v>
      </c>
      <c r="B684" s="29" t="s">
        <v>6</v>
      </c>
      <c r="C684" s="54">
        <v>0</v>
      </c>
      <c r="D684" s="54">
        <v>193.73</v>
      </c>
      <c r="E684" s="54">
        <v>241.38757999999999</v>
      </c>
      <c r="F684" s="54">
        <v>240.42202967999995</v>
      </c>
      <c r="G684" s="54">
        <v>237.21664138022939</v>
      </c>
      <c r="H684" s="54">
        <v>1477.1912500000001</v>
      </c>
      <c r="I684" s="54">
        <v>2009.94875</v>
      </c>
      <c r="J684" s="54">
        <v>2470.0574999999999</v>
      </c>
      <c r="K684" s="54">
        <f t="shared" ref="K684:R684" si="396">K685+K686</f>
        <v>2605.7299774965509</v>
      </c>
      <c r="L684" s="54">
        <f t="shared" si="396"/>
        <v>2730.677333365581</v>
      </c>
      <c r="M684" s="54">
        <f t="shared" si="396"/>
        <v>2850.2178258096224</v>
      </c>
      <c r="N684" s="54">
        <f t="shared" si="396"/>
        <v>2995.7739463477656</v>
      </c>
      <c r="O684" s="54">
        <f t="shared" si="396"/>
        <v>2950.5570672407284</v>
      </c>
      <c r="P684" s="54">
        <f t="shared" si="396"/>
        <v>2904.8342093393921</v>
      </c>
      <c r="Q684" s="54">
        <f t="shared" si="396"/>
        <v>2859.4909419523033</v>
      </c>
      <c r="R684" s="54">
        <f t="shared" si="396"/>
        <v>2813.7679907630168</v>
      </c>
    </row>
    <row r="685" spans="1:18" x14ac:dyDescent="0.25">
      <c r="A685" s="28" t="s">
        <v>10</v>
      </c>
      <c r="B685" s="29" t="s">
        <v>6</v>
      </c>
      <c r="C685" s="54">
        <v>0</v>
      </c>
      <c r="D685" s="54">
        <v>193.73</v>
      </c>
      <c r="E685" s="54">
        <v>241.38757999999999</v>
      </c>
      <c r="F685" s="54">
        <v>240.42202967999995</v>
      </c>
      <c r="G685" s="54">
        <v>237.21664138022939</v>
      </c>
      <c r="H685" s="54">
        <v>1477.1912500000001</v>
      </c>
      <c r="I685" s="54">
        <v>2009.94875</v>
      </c>
      <c r="J685" s="54">
        <v>2470.0574999999999</v>
      </c>
      <c r="K685" s="54">
        <f t="shared" ref="K685:R685" si="397">(K687*K689*365)/1000</f>
        <v>2605.7299774965509</v>
      </c>
      <c r="L685" s="54">
        <f t="shared" si="397"/>
        <v>2730.677333365581</v>
      </c>
      <c r="M685" s="54">
        <f t="shared" si="397"/>
        <v>2850.2178258096224</v>
      </c>
      <c r="N685" s="54">
        <f t="shared" si="397"/>
        <v>2995.7739463477656</v>
      </c>
      <c r="O685" s="54">
        <f t="shared" si="397"/>
        <v>2950.5570672407284</v>
      </c>
      <c r="P685" s="54">
        <f t="shared" si="397"/>
        <v>2904.8342093393921</v>
      </c>
      <c r="Q685" s="54">
        <f t="shared" si="397"/>
        <v>2859.4909419523033</v>
      </c>
      <c r="R685" s="54">
        <f t="shared" si="397"/>
        <v>2813.7679907630168</v>
      </c>
    </row>
    <row r="686" spans="1:18" x14ac:dyDescent="0.25">
      <c r="A686" s="28" t="s">
        <v>11</v>
      </c>
      <c r="B686" s="29" t="s">
        <v>6</v>
      </c>
      <c r="C686" s="29">
        <v>0</v>
      </c>
      <c r="D686" s="29">
        <v>0</v>
      </c>
      <c r="E686" s="29">
        <v>0</v>
      </c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f t="shared" ref="K686:R687" si="398">J686</f>
        <v>0</v>
      </c>
      <c r="L686" s="29">
        <f t="shared" si="398"/>
        <v>0</v>
      </c>
      <c r="M686" s="29">
        <f t="shared" si="398"/>
        <v>0</v>
      </c>
      <c r="N686" s="29">
        <f t="shared" si="398"/>
        <v>0</v>
      </c>
      <c r="O686" s="29">
        <f t="shared" si="398"/>
        <v>0</v>
      </c>
      <c r="P686" s="29">
        <f t="shared" si="398"/>
        <v>0</v>
      </c>
      <c r="Q686" s="29">
        <f t="shared" si="398"/>
        <v>0</v>
      </c>
      <c r="R686" s="29">
        <f t="shared" si="398"/>
        <v>0</v>
      </c>
    </row>
    <row r="687" spans="1:18" x14ac:dyDescent="0.25">
      <c r="A687" s="42" t="s">
        <v>12</v>
      </c>
      <c r="B687" s="43" t="s">
        <v>13</v>
      </c>
      <c r="C687" s="56">
        <v>0</v>
      </c>
      <c r="D687" s="56">
        <v>66.345890410958901</v>
      </c>
      <c r="E687" s="56">
        <v>66.345890410958901</v>
      </c>
      <c r="F687" s="56">
        <v>66.345890410958901</v>
      </c>
      <c r="G687" s="56">
        <v>66.345890410958901</v>
      </c>
      <c r="H687" s="56">
        <v>66.345890410958901</v>
      </c>
      <c r="I687" s="56">
        <v>66.345890410958901</v>
      </c>
      <c r="J687" s="56">
        <v>66.345890410958901</v>
      </c>
      <c r="K687" s="56">
        <f t="shared" si="398"/>
        <v>66.345890410958901</v>
      </c>
      <c r="L687" s="56">
        <f t="shared" si="398"/>
        <v>66.345890410958901</v>
      </c>
      <c r="M687" s="56">
        <f t="shared" si="398"/>
        <v>66.345890410958901</v>
      </c>
      <c r="N687" s="56">
        <f t="shared" si="398"/>
        <v>66.345890410958901</v>
      </c>
      <c r="O687" s="56">
        <f t="shared" si="398"/>
        <v>66.345890410958901</v>
      </c>
      <c r="P687" s="56">
        <f>O687</f>
        <v>66.345890410958901</v>
      </c>
      <c r="Q687" s="56">
        <f t="shared" si="398"/>
        <v>66.345890410958901</v>
      </c>
      <c r="R687" s="56">
        <f t="shared" si="398"/>
        <v>66.345890410958901</v>
      </c>
    </row>
    <row r="688" spans="1:18" x14ac:dyDescent="0.25">
      <c r="A688" s="28" t="s">
        <v>14</v>
      </c>
      <c r="B688" s="29" t="s">
        <v>15</v>
      </c>
      <c r="C688" s="54">
        <v>147</v>
      </c>
      <c r="D688" s="54">
        <v>145</v>
      </c>
      <c r="E688" s="39">
        <v>141</v>
      </c>
      <c r="F688" s="54">
        <f>E688+(E688*F$612)</f>
        <v>140.43600000000001</v>
      </c>
      <c r="G688" s="54">
        <f t="shared" ref="G688:R689" si="399">F688+(F688*G$612)</f>
        <v>138.56365946670638</v>
      </c>
      <c r="H688" s="54">
        <f t="shared" si="399"/>
        <v>136.76548914617874</v>
      </c>
      <c r="I688" s="54">
        <f t="shared" si="399"/>
        <v>134.95142910513582</v>
      </c>
      <c r="J688" s="54">
        <f t="shared" si="399"/>
        <v>133.12147287768249</v>
      </c>
      <c r="K688" s="54">
        <f t="shared" si="399"/>
        <v>131.31801304328366</v>
      </c>
      <c r="L688" s="54">
        <f t="shared" si="399"/>
        <v>129.51985220868093</v>
      </c>
      <c r="M688" s="54">
        <f t="shared" si="399"/>
        <v>127.67927941992616</v>
      </c>
      <c r="N688" s="54">
        <f t="shared" si="399"/>
        <v>125.81217981099184</v>
      </c>
      <c r="O688" s="54">
        <f t="shared" si="399"/>
        <v>123.91322674357437</v>
      </c>
      <c r="P688" s="54">
        <f t="shared" si="399"/>
        <v>121.99302431082127</v>
      </c>
      <c r="Q688" s="54">
        <f t="shared" si="399"/>
        <v>120.08876337128103</v>
      </c>
      <c r="R688" s="54">
        <f t="shared" si="399"/>
        <v>118.16855702075559</v>
      </c>
    </row>
    <row r="689" spans="1:18" x14ac:dyDescent="0.25">
      <c r="A689" s="28" t="s">
        <v>23</v>
      </c>
      <c r="B689" s="29" t="s">
        <v>15</v>
      </c>
      <c r="C689" s="54">
        <v>0</v>
      </c>
      <c r="D689" s="54">
        <v>8</v>
      </c>
      <c r="E689" s="54">
        <v>9.968</v>
      </c>
      <c r="F689" s="54">
        <v>9.9281279999999992</v>
      </c>
      <c r="G689" s="54">
        <v>9.7957628196037536</v>
      </c>
      <c r="H689" s="54">
        <v>61</v>
      </c>
      <c r="I689" s="54">
        <v>83</v>
      </c>
      <c r="J689" s="54">
        <v>102</v>
      </c>
      <c r="K689" s="54">
        <v>107.60253868772213</v>
      </c>
      <c r="L689" s="54">
        <v>112.76218792610669</v>
      </c>
      <c r="M689" s="54">
        <v>117.6985629818664</v>
      </c>
      <c r="N689" s="54">
        <v>123.70924260972554</v>
      </c>
      <c r="O689" s="54">
        <f>N689+(N689*O$612)</f>
        <v>121.84203034081366</v>
      </c>
      <c r="P689" s="54">
        <f t="shared" si="399"/>
        <v>119.95392388744717</v>
      </c>
      <c r="Q689" s="54">
        <f t="shared" si="399"/>
        <v>118.0814924669304</v>
      </c>
      <c r="R689" s="54">
        <f t="shared" si="399"/>
        <v>116.19338216127672</v>
      </c>
    </row>
    <row r="690" spans="1:18" x14ac:dyDescent="0.25">
      <c r="A690" s="42" t="s">
        <v>24</v>
      </c>
      <c r="B690" s="43" t="s">
        <v>8</v>
      </c>
      <c r="C690" s="45">
        <v>0</v>
      </c>
      <c r="D690" s="45">
        <v>5.5172413793103448E-2</v>
      </c>
      <c r="E690" s="45">
        <f>E689/E688</f>
        <v>7.0695035460992914E-2</v>
      </c>
      <c r="F690" s="45">
        <f>F689/F688</f>
        <v>7.06950354609929E-2</v>
      </c>
      <c r="G690" s="45">
        <f>G689/G688</f>
        <v>7.0695035460992914E-2</v>
      </c>
      <c r="H690" s="45">
        <f t="shared" ref="H690:R690" si="400">H689/H688</f>
        <v>0.4460189509855188</v>
      </c>
      <c r="I690" s="45">
        <f t="shared" si="400"/>
        <v>0.6150360952112458</v>
      </c>
      <c r="J690" s="45">
        <f t="shared" si="400"/>
        <v>0.76621748388948352</v>
      </c>
      <c r="K690" s="45">
        <f>K689/K688</f>
        <v>0.81940425531914896</v>
      </c>
      <c r="L690" s="45">
        <f t="shared" si="400"/>
        <v>0.87061702127659568</v>
      </c>
      <c r="M690" s="45">
        <f t="shared" si="400"/>
        <v>0.92182978723404252</v>
      </c>
      <c r="N690" s="45">
        <f t="shared" si="400"/>
        <v>0.98328510638297861</v>
      </c>
      <c r="O690" s="45">
        <f t="shared" si="400"/>
        <v>0.9832851063829785</v>
      </c>
      <c r="P690" s="45">
        <f t="shared" si="400"/>
        <v>0.9832851063829785</v>
      </c>
      <c r="Q690" s="45">
        <f t="shared" si="400"/>
        <v>0.9832851063829785</v>
      </c>
      <c r="R690" s="45">
        <f t="shared" si="400"/>
        <v>0.9832851063829785</v>
      </c>
    </row>
    <row r="691" spans="1:18" s="79" customFormat="1" x14ac:dyDescent="0.25">
      <c r="A691" s="32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1"/>
      <c r="O691" s="1"/>
      <c r="P691" s="1"/>
      <c r="Q691" s="1"/>
      <c r="R691" s="1"/>
    </row>
    <row r="692" spans="1:18" s="79" customFormat="1" x14ac:dyDescent="0.25">
      <c r="A692" s="28" t="s">
        <v>2</v>
      </c>
      <c r="B692" s="29" t="s">
        <v>3</v>
      </c>
      <c r="C692" s="29">
        <v>2020</v>
      </c>
      <c r="D692" s="29">
        <v>2021</v>
      </c>
      <c r="E692" s="29">
        <v>2022</v>
      </c>
      <c r="F692" s="29">
        <v>2023</v>
      </c>
      <c r="G692" s="29">
        <v>2024</v>
      </c>
      <c r="H692" s="29">
        <v>2025</v>
      </c>
      <c r="I692" s="29">
        <v>2026</v>
      </c>
      <c r="J692" s="29">
        <v>2027</v>
      </c>
      <c r="K692" s="29">
        <v>2028</v>
      </c>
      <c r="L692" s="29">
        <v>2029</v>
      </c>
      <c r="M692" s="29">
        <v>2030</v>
      </c>
      <c r="N692" s="29">
        <v>2031</v>
      </c>
      <c r="O692" s="29">
        <v>2032</v>
      </c>
      <c r="P692" s="29">
        <v>2033</v>
      </c>
      <c r="Q692" s="29">
        <v>2034</v>
      </c>
      <c r="R692" s="29">
        <v>2035</v>
      </c>
    </row>
    <row r="693" spans="1:18" s="79" customFormat="1" x14ac:dyDescent="0.25">
      <c r="A693" s="110" t="s">
        <v>86</v>
      </c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</row>
    <row r="694" spans="1:18" s="79" customFormat="1" x14ac:dyDescent="0.25">
      <c r="A694" s="51" t="s">
        <v>5</v>
      </c>
      <c r="B694" s="52" t="s">
        <v>6</v>
      </c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>
        <f t="shared" ref="M694:R694" si="401">M695+M697</f>
        <v>1202.3529411764707</v>
      </c>
      <c r="N694" s="53">
        <f t="shared" si="401"/>
        <v>1502.9411764705883</v>
      </c>
      <c r="O694" s="53">
        <f t="shared" si="401"/>
        <v>1803.5294117647059</v>
      </c>
      <c r="P694" s="53">
        <f t="shared" si="401"/>
        <v>1775.5812931092298</v>
      </c>
      <c r="Q694" s="53">
        <f t="shared" si="401"/>
        <v>1747.8651993362653</v>
      </c>
      <c r="R694" s="53">
        <f t="shared" si="401"/>
        <v>1719.9170236584848</v>
      </c>
    </row>
    <row r="695" spans="1:18" s="79" customFormat="1" x14ac:dyDescent="0.25">
      <c r="A695" s="28" t="s">
        <v>7</v>
      </c>
      <c r="B695" s="29" t="s">
        <v>6</v>
      </c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>
        <f t="shared" ref="M695:R695" si="402">M697/(1-M696)-M697</f>
        <v>180.35294117647072</v>
      </c>
      <c r="N695" s="54">
        <f t="shared" si="402"/>
        <v>225.44117647058829</v>
      </c>
      <c r="O695" s="54">
        <f t="shared" si="402"/>
        <v>270.52941176470586</v>
      </c>
      <c r="P695" s="54">
        <f t="shared" si="402"/>
        <v>266.33719396638458</v>
      </c>
      <c r="Q695" s="54">
        <f t="shared" si="402"/>
        <v>262.17977990043983</v>
      </c>
      <c r="R695" s="54">
        <f t="shared" si="402"/>
        <v>257.98755354877267</v>
      </c>
    </row>
    <row r="696" spans="1:18" s="79" customFormat="1" x14ac:dyDescent="0.25">
      <c r="A696" s="28" t="s">
        <v>7</v>
      </c>
      <c r="B696" s="29" t="s">
        <v>8</v>
      </c>
      <c r="C696" s="30"/>
      <c r="D696" s="55"/>
      <c r="E696" s="55"/>
      <c r="F696" s="55"/>
      <c r="G696" s="55"/>
      <c r="H696" s="55"/>
      <c r="I696" s="55"/>
      <c r="J696" s="55"/>
      <c r="K696" s="55"/>
      <c r="L696" s="55"/>
      <c r="M696" s="55">
        <v>0.15</v>
      </c>
      <c r="N696" s="55">
        <f t="shared" ref="N696:R696" si="403">M696</f>
        <v>0.15</v>
      </c>
      <c r="O696" s="55">
        <f t="shared" si="403"/>
        <v>0.15</v>
      </c>
      <c r="P696" s="55">
        <f t="shared" si="403"/>
        <v>0.15</v>
      </c>
      <c r="Q696" s="55">
        <f t="shared" si="403"/>
        <v>0.15</v>
      </c>
      <c r="R696" s="55">
        <f t="shared" si="403"/>
        <v>0.15</v>
      </c>
    </row>
    <row r="697" spans="1:18" s="79" customFormat="1" x14ac:dyDescent="0.25">
      <c r="A697" s="28" t="s">
        <v>9</v>
      </c>
      <c r="B697" s="29" t="s">
        <v>6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>
        <f t="shared" ref="M697:R697" si="404">M698+M699</f>
        <v>1022</v>
      </c>
      <c r="N697" s="54">
        <f t="shared" si="404"/>
        <v>1277.5</v>
      </c>
      <c r="O697" s="54">
        <f t="shared" si="404"/>
        <v>1533</v>
      </c>
      <c r="P697" s="54">
        <f t="shared" si="404"/>
        <v>1509.2440991428452</v>
      </c>
      <c r="Q697" s="54">
        <f t="shared" si="404"/>
        <v>1485.6854194358255</v>
      </c>
      <c r="R697" s="54">
        <f t="shared" si="404"/>
        <v>1461.9294701097122</v>
      </c>
    </row>
    <row r="698" spans="1:18" s="79" customFormat="1" x14ac:dyDescent="0.25">
      <c r="A698" s="28" t="s">
        <v>10</v>
      </c>
      <c r="B698" s="29" t="s">
        <v>6</v>
      </c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>
        <f t="shared" ref="M698:R698" si="405">(M700*M702*365)/1000</f>
        <v>1022</v>
      </c>
      <c r="N698" s="54">
        <f t="shared" si="405"/>
        <v>1277.5</v>
      </c>
      <c r="O698" s="54">
        <f t="shared" si="405"/>
        <v>1533</v>
      </c>
      <c r="P698" s="54">
        <f t="shared" si="405"/>
        <v>1509.2440991428452</v>
      </c>
      <c r="Q698" s="54">
        <f t="shared" si="405"/>
        <v>1485.6854194358255</v>
      </c>
      <c r="R698" s="54">
        <f t="shared" si="405"/>
        <v>1461.9294701097122</v>
      </c>
    </row>
    <row r="699" spans="1:18" s="79" customFormat="1" x14ac:dyDescent="0.25">
      <c r="A699" s="28" t="s">
        <v>11</v>
      </c>
      <c r="B699" s="29" t="s">
        <v>6</v>
      </c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>
        <f t="shared" ref="M699:R699" si="406">L699</f>
        <v>0</v>
      </c>
      <c r="N699" s="29">
        <f t="shared" si="406"/>
        <v>0</v>
      </c>
      <c r="O699" s="29">
        <f t="shared" si="406"/>
        <v>0</v>
      </c>
      <c r="P699" s="29">
        <f t="shared" si="406"/>
        <v>0</v>
      </c>
      <c r="Q699" s="29">
        <f t="shared" si="406"/>
        <v>0</v>
      </c>
      <c r="R699" s="29">
        <f t="shared" si="406"/>
        <v>0</v>
      </c>
    </row>
    <row r="700" spans="1:18" s="79" customFormat="1" x14ac:dyDescent="0.25">
      <c r="A700" s="42" t="s">
        <v>12</v>
      </c>
      <c r="B700" s="43" t="s">
        <v>13</v>
      </c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44">
        <v>70</v>
      </c>
      <c r="N700" s="44">
        <v>70</v>
      </c>
      <c r="O700" s="44">
        <v>70</v>
      </c>
      <c r="P700" s="44">
        <v>70</v>
      </c>
      <c r="Q700" s="44">
        <v>70</v>
      </c>
      <c r="R700" s="44">
        <v>70</v>
      </c>
    </row>
    <row r="701" spans="1:18" s="79" customFormat="1" x14ac:dyDescent="0.25">
      <c r="A701" s="28" t="s">
        <v>14</v>
      </c>
      <c r="B701" s="29" t="s">
        <v>15</v>
      </c>
      <c r="C701" s="54"/>
      <c r="D701" s="54">
        <v>72</v>
      </c>
      <c r="E701" s="54">
        <f t="shared" ref="E701:L701" si="407">D701+(D701*E$612)</f>
        <v>71.712000000000003</v>
      </c>
      <c r="F701" s="54">
        <f t="shared" si="407"/>
        <v>71.425151999999997</v>
      </c>
      <c r="G701" s="54">
        <f t="shared" si="407"/>
        <v>70.472887572173391</v>
      </c>
      <c r="H701" s="54">
        <f t="shared" si="407"/>
        <v>69.55834579894163</v>
      </c>
      <c r="I701" s="54">
        <f t="shared" si="407"/>
        <v>68.635722581471626</v>
      </c>
      <c r="J701" s="54">
        <f t="shared" si="407"/>
        <v>67.705014631236651</v>
      </c>
      <c r="K701" s="54">
        <f t="shared" si="407"/>
        <v>66.787782633758582</v>
      </c>
      <c r="L701" s="54">
        <f t="shared" si="407"/>
        <v>65.873245685027868</v>
      </c>
      <c r="M701" s="54">
        <f>L701+(L701*M$612)</f>
        <v>64.937138196891823</v>
      </c>
      <c r="N701" s="54">
        <f t="shared" ref="N701:R702" si="408">M701+(M701*N$612)</f>
        <v>63.987539280892541</v>
      </c>
      <c r="O701" s="54">
        <f t="shared" si="408"/>
        <v>63.021739831455371</v>
      </c>
      <c r="P701" s="54">
        <f t="shared" si="408"/>
        <v>62.045133045231324</v>
      </c>
      <c r="Q701" s="54">
        <f t="shared" si="408"/>
        <v>61.076634034619197</v>
      </c>
      <c r="R701" s="54">
        <f t="shared" si="408"/>
        <v>60.100025255832804</v>
      </c>
    </row>
    <row r="702" spans="1:18" s="79" customFormat="1" x14ac:dyDescent="0.25">
      <c r="A702" s="28" t="s">
        <v>23</v>
      </c>
      <c r="B702" s="29" t="s">
        <v>15</v>
      </c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>
        <v>40</v>
      </c>
      <c r="N702" s="54">
        <v>50</v>
      </c>
      <c r="O702" s="54">
        <v>60</v>
      </c>
      <c r="P702" s="54">
        <f t="shared" si="408"/>
        <v>59.070219144534057</v>
      </c>
      <c r="Q702" s="54">
        <f t="shared" si="408"/>
        <v>58.148157316470659</v>
      </c>
      <c r="R702" s="54">
        <f t="shared" si="408"/>
        <v>57.218374563980909</v>
      </c>
    </row>
    <row r="703" spans="1:18" s="79" customFormat="1" x14ac:dyDescent="0.25">
      <c r="A703" s="42" t="s">
        <v>24</v>
      </c>
      <c r="B703" s="43" t="s">
        <v>8</v>
      </c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>
        <f>M702/M701</f>
        <v>0.6159803328369432</v>
      </c>
      <c r="N703" s="45">
        <f t="shared" ref="N703:R703" si="409">N702/N701</f>
        <v>0.78140213800862024</v>
      </c>
      <c r="O703" s="45">
        <f t="shared" si="409"/>
        <v>0.95205242128293066</v>
      </c>
      <c r="P703" s="45">
        <f t="shared" si="409"/>
        <v>0.95205242128293066</v>
      </c>
      <c r="Q703" s="45">
        <f t="shared" si="409"/>
        <v>0.95205242128293066</v>
      </c>
      <c r="R703" s="45">
        <f t="shared" si="409"/>
        <v>0.95205242128293077</v>
      </c>
    </row>
    <row r="704" spans="1:18" s="79" customFormat="1" x14ac:dyDescent="0.25">
      <c r="A704" s="37"/>
      <c r="B704" s="38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</row>
    <row r="705" spans="1:18" x14ac:dyDescent="0.25">
      <c r="A705" s="28" t="s">
        <v>2</v>
      </c>
      <c r="B705" s="29" t="s">
        <v>3</v>
      </c>
      <c r="C705" s="29">
        <v>2020</v>
      </c>
      <c r="D705" s="29">
        <v>2021</v>
      </c>
      <c r="E705" s="29">
        <v>2022</v>
      </c>
      <c r="F705" s="29">
        <v>2023</v>
      </c>
      <c r="G705" s="29">
        <v>2024</v>
      </c>
      <c r="H705" s="29">
        <v>2025</v>
      </c>
      <c r="I705" s="29">
        <v>2026</v>
      </c>
      <c r="J705" s="29">
        <v>2027</v>
      </c>
      <c r="K705" s="29">
        <v>2028</v>
      </c>
      <c r="L705" s="29">
        <v>2029</v>
      </c>
      <c r="M705" s="29">
        <v>2030</v>
      </c>
      <c r="N705" s="29">
        <v>2031</v>
      </c>
      <c r="O705" s="29">
        <v>2032</v>
      </c>
      <c r="P705" s="29">
        <v>2033</v>
      </c>
      <c r="Q705" s="29">
        <v>2034</v>
      </c>
      <c r="R705" s="29">
        <v>2035</v>
      </c>
    </row>
    <row r="706" spans="1:18" x14ac:dyDescent="0.25">
      <c r="A706" s="110" t="s">
        <v>87</v>
      </c>
      <c r="B706" s="110"/>
      <c r="C706" s="110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</row>
    <row r="707" spans="1:18" x14ac:dyDescent="0.25">
      <c r="A707" s="51" t="s">
        <v>5</v>
      </c>
      <c r="B707" s="52" t="s">
        <v>6</v>
      </c>
      <c r="C707" s="53">
        <v>1065.7329999999999</v>
      </c>
      <c r="D707" s="53">
        <v>2362</v>
      </c>
      <c r="E707" s="53">
        <v>2352.5520000000001</v>
      </c>
      <c r="F707" s="53">
        <v>2343.1417919999999</v>
      </c>
      <c r="G707" s="53">
        <v>2311.9022284093548</v>
      </c>
      <c r="H707" s="53">
        <v>2281.9001774597241</v>
      </c>
      <c r="I707" s="53">
        <v>2251.6330102421666</v>
      </c>
      <c r="J707" s="53">
        <v>2221.1006188747351</v>
      </c>
      <c r="K707" s="53">
        <v>2191.0103136241355</v>
      </c>
      <c r="L707" s="53">
        <f>L708+L710</f>
        <v>4890.7764137795903</v>
      </c>
      <c r="M707" s="53">
        <f t="shared" ref="M707:R707" si="410">M708+M710</f>
        <v>4821.2748676491738</v>
      </c>
      <c r="N707" s="53">
        <f t="shared" si="410"/>
        <v>4750.7716469163352</v>
      </c>
      <c r="O707" s="53">
        <f t="shared" si="410"/>
        <v>3628.4615273222853</v>
      </c>
      <c r="P707" s="53">
        <f t="shared" si="410"/>
        <v>3061.9145368062586</v>
      </c>
      <c r="Q707" s="53">
        <f t="shared" si="410"/>
        <v>2813.178022766635</v>
      </c>
      <c r="R707" s="53">
        <f t="shared" si="410"/>
        <v>2768.1956101509436</v>
      </c>
    </row>
    <row r="708" spans="1:18" x14ac:dyDescent="0.25">
      <c r="A708" s="28" t="s">
        <v>7</v>
      </c>
      <c r="B708" s="29" t="s">
        <v>6</v>
      </c>
      <c r="C708" s="54">
        <v>0</v>
      </c>
      <c r="D708" s="54">
        <v>1263.008</v>
      </c>
      <c r="E708" s="54">
        <v>1257.9559680000002</v>
      </c>
      <c r="F708" s="54">
        <v>1252.9241441280001</v>
      </c>
      <c r="G708" s="54">
        <v>1236.219733149383</v>
      </c>
      <c r="H708" s="54">
        <v>1220.1770445948566</v>
      </c>
      <c r="I708" s="54">
        <v>1203.9925931413795</v>
      </c>
      <c r="J708" s="54">
        <v>1187.666321102346</v>
      </c>
      <c r="K708" s="54">
        <v>1171.576441231919</v>
      </c>
      <c r="L708" s="54">
        <f>L710/(1-L709)-L710</f>
        <v>2615.1946387870166</v>
      </c>
      <c r="M708" s="54">
        <f t="shared" ref="M708:R708" si="411">M710/(1-M709)-M710</f>
        <v>2578.0307908720779</v>
      </c>
      <c r="N708" s="54">
        <f t="shared" si="411"/>
        <v>2540.3313277851425</v>
      </c>
      <c r="O708" s="54">
        <f t="shared" si="411"/>
        <v>1451.3846109289143</v>
      </c>
      <c r="P708" s="54">
        <f t="shared" si="411"/>
        <v>918.57436104187764</v>
      </c>
      <c r="Q708" s="54">
        <f t="shared" si="411"/>
        <v>703.29450569165874</v>
      </c>
      <c r="R708" s="54">
        <f t="shared" si="411"/>
        <v>692.04890253773601</v>
      </c>
    </row>
    <row r="709" spans="1:18" x14ac:dyDescent="0.25">
      <c r="A709" s="28" t="s">
        <v>7</v>
      </c>
      <c r="B709" s="29" t="s">
        <v>8</v>
      </c>
      <c r="C709" s="30">
        <v>0</v>
      </c>
      <c r="D709" s="55">
        <v>0.53471972904318377</v>
      </c>
      <c r="E709" s="41">
        <v>0.53471972904318377</v>
      </c>
      <c r="F709" s="41">
        <v>0.53471972904318377</v>
      </c>
      <c r="G709" s="41">
        <v>0.53471972904318377</v>
      </c>
      <c r="H709" s="41">
        <v>0.53471972904318377</v>
      </c>
      <c r="I709" s="41">
        <v>0.53471972904318377</v>
      </c>
      <c r="J709" s="41">
        <v>0.53471972904318377</v>
      </c>
      <c r="K709" s="41">
        <v>0.53471972904318377</v>
      </c>
      <c r="L709" s="41">
        <f>K709</f>
        <v>0.53471972904318377</v>
      </c>
      <c r="M709" s="41">
        <f t="shared" ref="M709:N709" si="412">L709</f>
        <v>0.53471972904318377</v>
      </c>
      <c r="N709" s="41">
        <f t="shared" si="412"/>
        <v>0.53471972904318377</v>
      </c>
      <c r="O709" s="41">
        <v>0.4</v>
      </c>
      <c r="P709" s="41">
        <v>0.3</v>
      </c>
      <c r="Q709" s="41">
        <v>0.25</v>
      </c>
      <c r="R709" s="41">
        <f t="shared" ref="R709" si="413">Q709</f>
        <v>0.25</v>
      </c>
    </row>
    <row r="710" spans="1:18" x14ac:dyDescent="0.25">
      <c r="A710" s="28" t="s">
        <v>9</v>
      </c>
      <c r="B710" s="29" t="s">
        <v>6</v>
      </c>
      <c r="C710" s="54">
        <v>1065.7329999999999</v>
      </c>
      <c r="D710" s="54">
        <v>1098.992</v>
      </c>
      <c r="E710" s="39">
        <v>1094.5960319999999</v>
      </c>
      <c r="F710" s="39">
        <v>1090.2176478719998</v>
      </c>
      <c r="G710" s="39">
        <v>1075.6824952599718</v>
      </c>
      <c r="H710" s="39">
        <v>1061.7231328648675</v>
      </c>
      <c r="I710" s="39">
        <v>1047.6404171007871</v>
      </c>
      <c r="J710" s="39">
        <v>1033.4342977723891</v>
      </c>
      <c r="K710" s="39">
        <v>1019.4338723922166</v>
      </c>
      <c r="L710" s="39">
        <f>L711+L712</f>
        <v>2275.5817749925736</v>
      </c>
      <c r="M710" s="39">
        <f t="shared" ref="M710:R710" si="414">M711+M712</f>
        <v>2243.2440767770959</v>
      </c>
      <c r="N710" s="39">
        <f t="shared" si="414"/>
        <v>2210.4403191311926</v>
      </c>
      <c r="O710" s="39">
        <f t="shared" si="414"/>
        <v>2177.076916393371</v>
      </c>
      <c r="P710" s="39">
        <f t="shared" si="414"/>
        <v>2143.340175764381</v>
      </c>
      <c r="Q710" s="39">
        <f t="shared" si="414"/>
        <v>2109.8835170749762</v>
      </c>
      <c r="R710" s="39">
        <f t="shared" si="414"/>
        <v>2076.1467076132076</v>
      </c>
    </row>
    <row r="711" spans="1:18" x14ac:dyDescent="0.25">
      <c r="A711" s="28" t="s">
        <v>10</v>
      </c>
      <c r="B711" s="29" t="s">
        <v>6</v>
      </c>
      <c r="C711" s="54">
        <v>1065.7329999999999</v>
      </c>
      <c r="D711" s="54">
        <v>1098.992</v>
      </c>
      <c r="E711" s="54">
        <v>1094.5960319999999</v>
      </c>
      <c r="F711" s="54">
        <v>1090.2176478719998</v>
      </c>
      <c r="G711" s="54">
        <v>1075.6824952599718</v>
      </c>
      <c r="H711" s="54">
        <v>1061.7231328648675</v>
      </c>
      <c r="I711" s="54">
        <v>1047.6404171007871</v>
      </c>
      <c r="J711" s="54">
        <v>1033.4342977723891</v>
      </c>
      <c r="K711" s="54">
        <v>1019.4338723922166</v>
      </c>
      <c r="L711" s="54">
        <f>(L713*L715*365)/1000</f>
        <v>2275.5817749925736</v>
      </c>
      <c r="M711" s="54">
        <f t="shared" ref="M711:R711" si="415">(M713*M715*365)/1000</f>
        <v>2243.2440767770959</v>
      </c>
      <c r="N711" s="54">
        <f t="shared" si="415"/>
        <v>2210.4403191311926</v>
      </c>
      <c r="O711" s="54">
        <f t="shared" si="415"/>
        <v>2177.076916393371</v>
      </c>
      <c r="P711" s="54">
        <f t="shared" si="415"/>
        <v>2143.340175764381</v>
      </c>
      <c r="Q711" s="54">
        <f t="shared" si="415"/>
        <v>2109.8835170749762</v>
      </c>
      <c r="R711" s="54">
        <f t="shared" si="415"/>
        <v>2076.1467076132076</v>
      </c>
    </row>
    <row r="712" spans="1:18" x14ac:dyDescent="0.25">
      <c r="A712" s="28" t="s">
        <v>11</v>
      </c>
      <c r="B712" s="29" t="s">
        <v>6</v>
      </c>
      <c r="C712" s="29">
        <v>0</v>
      </c>
      <c r="D712" s="29">
        <v>0</v>
      </c>
      <c r="E712" s="29">
        <v>0</v>
      </c>
      <c r="F712" s="29">
        <v>0</v>
      </c>
      <c r="G712" s="29">
        <v>0</v>
      </c>
      <c r="H712" s="29">
        <v>0</v>
      </c>
      <c r="I712" s="29">
        <v>0</v>
      </c>
      <c r="J712" s="29">
        <v>0</v>
      </c>
      <c r="K712" s="29">
        <v>0</v>
      </c>
      <c r="L712" s="29">
        <f t="shared" ref="L712:R712" si="416">K712</f>
        <v>0</v>
      </c>
      <c r="M712" s="29">
        <f t="shared" si="416"/>
        <v>0</v>
      </c>
      <c r="N712" s="29">
        <f t="shared" si="416"/>
        <v>0</v>
      </c>
      <c r="O712" s="29">
        <f t="shared" si="416"/>
        <v>0</v>
      </c>
      <c r="P712" s="29">
        <f t="shared" si="416"/>
        <v>0</v>
      </c>
      <c r="Q712" s="29">
        <f t="shared" si="416"/>
        <v>0</v>
      </c>
      <c r="R712" s="29">
        <f t="shared" si="416"/>
        <v>0</v>
      </c>
    </row>
    <row r="713" spans="1:18" x14ac:dyDescent="0.25">
      <c r="A713" s="42" t="s">
        <v>12</v>
      </c>
      <c r="B713" s="43" t="s">
        <v>13</v>
      </c>
      <c r="C713" s="56">
        <v>52.514684143096481</v>
      </c>
      <c r="D713" s="44">
        <v>54.371027027198174</v>
      </c>
      <c r="E713" s="44">
        <v>54.371027027198174</v>
      </c>
      <c r="F713" s="44">
        <v>54.371027027198174</v>
      </c>
      <c r="G713" s="44">
        <v>54.371027027198174</v>
      </c>
      <c r="H713" s="44">
        <v>54.371027027198174</v>
      </c>
      <c r="I713" s="44">
        <v>54.371027027198174</v>
      </c>
      <c r="J713" s="44">
        <v>54.371027027198174</v>
      </c>
      <c r="K713" s="44">
        <v>54.371027027198174</v>
      </c>
      <c r="L713" s="44">
        <v>54.371027027198174</v>
      </c>
      <c r="M713" s="44">
        <v>54.371027027198174</v>
      </c>
      <c r="N713" s="44">
        <v>54.371027027198174</v>
      </c>
      <c r="O713" s="44">
        <v>54.371027027198174</v>
      </c>
      <c r="P713" s="44">
        <v>54.371027027198174</v>
      </c>
      <c r="Q713" s="44">
        <v>54.371027027198174</v>
      </c>
      <c r="R713" s="44">
        <v>54.371027027198174</v>
      </c>
    </row>
    <row r="714" spans="1:18" x14ac:dyDescent="0.25">
      <c r="A714" s="28" t="s">
        <v>14</v>
      </c>
      <c r="B714" s="29" t="s">
        <v>15</v>
      </c>
      <c r="C714" s="54">
        <v>139</v>
      </c>
      <c r="D714" s="54">
        <v>139</v>
      </c>
      <c r="E714" s="39">
        <v>125</v>
      </c>
      <c r="F714" s="39">
        <f>E714+(E714*F$612)</f>
        <v>124.5</v>
      </c>
      <c r="G714" s="39">
        <f t="shared" ref="G714:R715" si="417">F714+(F714*G$612)</f>
        <v>122.84012364069716</v>
      </c>
      <c r="H714" s="39">
        <f t="shared" si="417"/>
        <v>121.24600101611591</v>
      </c>
      <c r="I714" s="39">
        <f t="shared" si="417"/>
        <v>119.63779175987219</v>
      </c>
      <c r="J714" s="39">
        <f t="shared" si="417"/>
        <v>118.01549013978946</v>
      </c>
      <c r="K714" s="39">
        <f t="shared" si="417"/>
        <v>116.41667822986143</v>
      </c>
      <c r="L714" s="39">
        <f t="shared" si="417"/>
        <v>114.8225640147881</v>
      </c>
      <c r="M714" s="39">
        <f t="shared" si="417"/>
        <v>113.19085054957996</v>
      </c>
      <c r="N714" s="54">
        <f t="shared" si="417"/>
        <v>111.53562039981549</v>
      </c>
      <c r="O714" s="54">
        <f t="shared" si="417"/>
        <v>109.85215136841703</v>
      </c>
      <c r="P714" s="54">
        <f t="shared" si="417"/>
        <v>108.149844247182</v>
      </c>
      <c r="Q714" s="54">
        <f t="shared" si="417"/>
        <v>106.46166965539101</v>
      </c>
      <c r="R714" s="54">
        <f t="shared" si="417"/>
        <v>104.75935906095354</v>
      </c>
    </row>
    <row r="715" spans="1:18" x14ac:dyDescent="0.25">
      <c r="A715" s="28" t="s">
        <v>23</v>
      </c>
      <c r="B715" s="29" t="s">
        <v>15</v>
      </c>
      <c r="C715" s="54">
        <v>55.6</v>
      </c>
      <c r="D715" s="54">
        <v>55.377600000000001</v>
      </c>
      <c r="E715" s="39">
        <f>D715+(D715*E$612)</f>
        <v>55.156089600000001</v>
      </c>
      <c r="F715" s="39">
        <f>E715+(E715*F$612)</f>
        <v>54.935465241599999</v>
      </c>
      <c r="G715" s="39">
        <f t="shared" si="417"/>
        <v>54.203046928010963</v>
      </c>
      <c r="H715" s="39">
        <f t="shared" si="417"/>
        <v>53.49964236549264</v>
      </c>
      <c r="I715" s="39">
        <f t="shared" si="417"/>
        <v>52.790022094829212</v>
      </c>
      <c r="J715" s="39">
        <f t="shared" si="417"/>
        <v>52.074183586705146</v>
      </c>
      <c r="K715" s="39">
        <f t="shared" si="417"/>
        <v>51.368709883044843</v>
      </c>
      <c r="L715" s="39">
        <f>K715+(K715*L$612)+64</f>
        <v>114.66530903121109</v>
      </c>
      <c r="M715" s="39">
        <f t="shared" si="417"/>
        <v>113.03583027549909</v>
      </c>
      <c r="N715" s="54">
        <f t="shared" si="417"/>
        <v>111.38286704245304</v>
      </c>
      <c r="O715" s="54">
        <f t="shared" si="417"/>
        <v>109.70170360226966</v>
      </c>
      <c r="P715" s="54">
        <f t="shared" si="417"/>
        <v>108.00172787191316</v>
      </c>
      <c r="Q715" s="54">
        <f t="shared" si="417"/>
        <v>106.31586531582687</v>
      </c>
      <c r="R715" s="54">
        <f t="shared" si="417"/>
        <v>104.61588611702466</v>
      </c>
    </row>
    <row r="716" spans="1:18" x14ac:dyDescent="0.25">
      <c r="A716" s="42" t="s">
        <v>24</v>
      </c>
      <c r="B716" s="43" t="s">
        <v>8</v>
      </c>
      <c r="C716" s="45">
        <v>0.4</v>
      </c>
      <c r="D716" s="45">
        <v>0.39840000000000003</v>
      </c>
      <c r="E716" s="45">
        <f>E715/E714</f>
        <v>0.4412487168</v>
      </c>
      <c r="F716" s="45">
        <f>F715/F714</f>
        <v>0.4412487168</v>
      </c>
      <c r="G716" s="45">
        <f>G715/G714</f>
        <v>0.4412487168</v>
      </c>
      <c r="H716" s="45">
        <f t="shared" ref="H716:R716" si="418">H715/H714</f>
        <v>0.4412487168</v>
      </c>
      <c r="I716" s="45">
        <f t="shared" si="418"/>
        <v>0.44124871679999994</v>
      </c>
      <c r="J716" s="45">
        <f t="shared" si="418"/>
        <v>0.44124871679999994</v>
      </c>
      <c r="K716" s="45">
        <f t="shared" si="418"/>
        <v>0.44124871679999994</v>
      </c>
      <c r="L716" s="45">
        <f t="shared" si="418"/>
        <v>0.99863045225538816</v>
      </c>
      <c r="M716" s="45">
        <f t="shared" si="418"/>
        <v>0.99863045225538816</v>
      </c>
      <c r="N716" s="45">
        <f t="shared" si="418"/>
        <v>0.99863045225538827</v>
      </c>
      <c r="O716" s="45">
        <f t="shared" si="418"/>
        <v>0.99863045225538827</v>
      </c>
      <c r="P716" s="45">
        <f t="shared" si="418"/>
        <v>0.99863045225538827</v>
      </c>
      <c r="Q716" s="45">
        <f t="shared" si="418"/>
        <v>0.99863045225538827</v>
      </c>
      <c r="R716" s="45">
        <f t="shared" si="418"/>
        <v>0.99863045225538838</v>
      </c>
    </row>
    <row r="717" spans="1:18" x14ac:dyDescent="0.25">
      <c r="A717" s="32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</row>
    <row r="718" spans="1:18" x14ac:dyDescent="0.25">
      <c r="A718" s="28" t="s">
        <v>2</v>
      </c>
      <c r="B718" s="29" t="s">
        <v>3</v>
      </c>
      <c r="C718" s="29">
        <v>2020</v>
      </c>
      <c r="D718" s="29">
        <v>2021</v>
      </c>
      <c r="E718" s="29">
        <v>2022</v>
      </c>
      <c r="F718" s="29">
        <v>2023</v>
      </c>
      <c r="G718" s="29">
        <v>2024</v>
      </c>
      <c r="H718" s="29">
        <v>2025</v>
      </c>
      <c r="I718" s="29">
        <v>2026</v>
      </c>
      <c r="J718" s="29">
        <v>2027</v>
      </c>
      <c r="K718" s="29">
        <v>2028</v>
      </c>
      <c r="L718" s="29">
        <v>2029</v>
      </c>
      <c r="M718" s="29">
        <v>2030</v>
      </c>
      <c r="N718" s="29">
        <v>2031</v>
      </c>
      <c r="O718" s="29">
        <v>2032</v>
      </c>
      <c r="P718" s="29">
        <v>2033</v>
      </c>
      <c r="Q718" s="29">
        <v>2034</v>
      </c>
      <c r="R718" s="29">
        <v>2035</v>
      </c>
    </row>
    <row r="719" spans="1:18" x14ac:dyDescent="0.25">
      <c r="A719" s="110" t="s">
        <v>88</v>
      </c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</row>
    <row r="720" spans="1:18" x14ac:dyDescent="0.25">
      <c r="A720" s="51" t="s">
        <v>5</v>
      </c>
      <c r="B720" s="52" t="s">
        <v>6</v>
      </c>
      <c r="C720" s="53">
        <v>6355</v>
      </c>
      <c r="D720" s="53">
        <v>14129.000000000002</v>
      </c>
      <c r="E720" s="53">
        <v>14079.500006393833</v>
      </c>
      <c r="F720" s="53">
        <v>14030.198012762092</v>
      </c>
      <c r="G720" s="53">
        <f t="shared" ref="G720:K720" si="419">G721+G723</f>
        <v>13139.194894202054</v>
      </c>
      <c r="H720" s="53">
        <f t="shared" si="419"/>
        <v>11809.320795502643</v>
      </c>
      <c r="I720" s="53">
        <f t="shared" si="419"/>
        <v>10699.995595116643</v>
      </c>
      <c r="J720" s="53">
        <f t="shared" si="419"/>
        <v>9760.3229814574534</v>
      </c>
      <c r="K720" s="53">
        <f t="shared" si="419"/>
        <v>9668.7053935270105</v>
      </c>
      <c r="L720" s="53">
        <f>L721+L723</f>
        <v>8915.728130380734</v>
      </c>
      <c r="M720" s="53">
        <f t="shared" ref="M720:Q720" si="420">M721+M723</f>
        <v>8804.7745453224361</v>
      </c>
      <c r="N720" s="53">
        <f t="shared" si="420"/>
        <v>8692.2218679505404</v>
      </c>
      <c r="O720" s="53">
        <f t="shared" si="420"/>
        <v>8577.7489973448846</v>
      </c>
      <c r="P720" s="53">
        <f t="shared" si="420"/>
        <v>8461.9951704637624</v>
      </c>
      <c r="Q720" s="53">
        <f t="shared" si="420"/>
        <v>8347.2023302026537</v>
      </c>
      <c r="R720" s="53">
        <f>R721+R723</f>
        <v>8231.4482671500064</v>
      </c>
    </row>
    <row r="721" spans="1:18" x14ac:dyDescent="0.25">
      <c r="A721" s="28" t="s">
        <v>7</v>
      </c>
      <c r="B721" s="29" t="s">
        <v>6</v>
      </c>
      <c r="C721" s="54">
        <v>0</v>
      </c>
      <c r="D721" s="54">
        <v>7435.050000000002</v>
      </c>
      <c r="E721" s="54">
        <v>7409.0018063938342</v>
      </c>
      <c r="F721" s="54">
        <v>7383.0578055620927</v>
      </c>
      <c r="G721" s="54">
        <f t="shared" ref="G721:K721" si="421">G723/(1-G722)-G723</f>
        <v>6569.5974471010268</v>
      </c>
      <c r="H721" s="54">
        <f t="shared" si="421"/>
        <v>5314.1943579761883</v>
      </c>
      <c r="I721" s="54">
        <f t="shared" si="421"/>
        <v>4279.9982380466572</v>
      </c>
      <c r="J721" s="54">
        <f t="shared" si="421"/>
        <v>3416.1130435101086</v>
      </c>
      <c r="K721" s="54">
        <f t="shared" si="421"/>
        <v>2900.6116180581039</v>
      </c>
      <c r="L721" s="54">
        <f>L723/(1-L722)-L723</f>
        <v>2228.932032595184</v>
      </c>
      <c r="M721" s="54">
        <f t="shared" ref="M721:R721" si="422">M723/(1-M722)-M723</f>
        <v>2201.1936363306095</v>
      </c>
      <c r="N721" s="54">
        <f t="shared" si="422"/>
        <v>2173.0554669876356</v>
      </c>
      <c r="O721" s="54">
        <f t="shared" si="422"/>
        <v>2144.4372493362216</v>
      </c>
      <c r="P721" s="54">
        <f t="shared" si="422"/>
        <v>2115.4987926159401</v>
      </c>
      <c r="Q721" s="54">
        <f t="shared" si="422"/>
        <v>2086.8005825506634</v>
      </c>
      <c r="R721" s="54">
        <f t="shared" si="422"/>
        <v>2057.862066787502</v>
      </c>
    </row>
    <row r="722" spans="1:18" x14ac:dyDescent="0.25">
      <c r="A722" s="28" t="s">
        <v>7</v>
      </c>
      <c r="B722" s="29" t="s">
        <v>8</v>
      </c>
      <c r="C722" s="30">
        <v>0</v>
      </c>
      <c r="D722" s="55">
        <v>0.52622620142968368</v>
      </c>
      <c r="E722" s="55">
        <v>0.52622620142968368</v>
      </c>
      <c r="F722" s="55">
        <v>0.52622620142968368</v>
      </c>
      <c r="G722" s="41">
        <v>0.5</v>
      </c>
      <c r="H722" s="41">
        <v>0.45</v>
      </c>
      <c r="I722" s="41">
        <v>0.4</v>
      </c>
      <c r="J722" s="41">
        <v>0.35</v>
      </c>
      <c r="K722" s="41">
        <v>0.3</v>
      </c>
      <c r="L722" s="41">
        <v>0.25</v>
      </c>
      <c r="M722" s="41">
        <f t="shared" ref="M722:R722" si="423">L722</f>
        <v>0.25</v>
      </c>
      <c r="N722" s="41">
        <f t="shared" si="423"/>
        <v>0.25</v>
      </c>
      <c r="O722" s="41">
        <f t="shared" si="423"/>
        <v>0.25</v>
      </c>
      <c r="P722" s="41">
        <f t="shared" si="423"/>
        <v>0.25</v>
      </c>
      <c r="Q722" s="41">
        <f t="shared" si="423"/>
        <v>0.25</v>
      </c>
      <c r="R722" s="41">
        <f t="shared" si="423"/>
        <v>0.25</v>
      </c>
    </row>
    <row r="723" spans="1:18" x14ac:dyDescent="0.25">
      <c r="A723" s="28" t="s">
        <v>9</v>
      </c>
      <c r="B723" s="29" t="s">
        <v>6</v>
      </c>
      <c r="C723" s="54">
        <v>6355</v>
      </c>
      <c r="D723" s="54">
        <v>6693.95</v>
      </c>
      <c r="E723" s="54">
        <v>6670.4981999999991</v>
      </c>
      <c r="F723" s="54">
        <v>6647.1402071999992</v>
      </c>
      <c r="G723" s="39">
        <f t="shared" ref="G723:K723" si="424">G724+G725</f>
        <v>6569.5974471010268</v>
      </c>
      <c r="H723" s="39">
        <f t="shared" si="424"/>
        <v>6495.1264375264545</v>
      </c>
      <c r="I723" s="39">
        <f t="shared" si="424"/>
        <v>6419.9973570699858</v>
      </c>
      <c r="J723" s="39">
        <f t="shared" si="424"/>
        <v>6344.2099379473448</v>
      </c>
      <c r="K723" s="39">
        <f t="shared" si="424"/>
        <v>6768.0937754689066</v>
      </c>
      <c r="L723" s="39">
        <f>L724+L725</f>
        <v>6686.79609778555</v>
      </c>
      <c r="M723" s="39">
        <f t="shared" ref="M723:R723" si="425">M724+M725</f>
        <v>6603.5809089918266</v>
      </c>
      <c r="N723" s="39">
        <f t="shared" si="425"/>
        <v>6519.1664009629048</v>
      </c>
      <c r="O723" s="39">
        <f t="shared" si="425"/>
        <v>6433.311748008663</v>
      </c>
      <c r="P723" s="39">
        <f t="shared" si="425"/>
        <v>6346.4963778478223</v>
      </c>
      <c r="Q723" s="39">
        <f t="shared" si="425"/>
        <v>6260.4017476519903</v>
      </c>
      <c r="R723" s="39">
        <f t="shared" si="425"/>
        <v>6173.5862003625043</v>
      </c>
    </row>
    <row r="724" spans="1:18" x14ac:dyDescent="0.25">
      <c r="A724" s="28" t="s">
        <v>10</v>
      </c>
      <c r="B724" s="29" t="s">
        <v>6</v>
      </c>
      <c r="C724" s="54">
        <v>5862</v>
      </c>
      <c r="D724" s="54">
        <v>5862.95</v>
      </c>
      <c r="E724" s="54">
        <v>5839.4981999999991</v>
      </c>
      <c r="F724" s="54">
        <v>5816.1402071999992</v>
      </c>
      <c r="G724" s="54">
        <f t="shared" ref="G724:K724" si="426">(G726*G728*365)/1000</f>
        <v>5738.5974471010268</v>
      </c>
      <c r="H724" s="54">
        <f t="shared" si="426"/>
        <v>5664.1264375264545</v>
      </c>
      <c r="I724" s="54">
        <f t="shared" si="426"/>
        <v>5588.9973570699858</v>
      </c>
      <c r="J724" s="54">
        <f t="shared" si="426"/>
        <v>5513.2099379473448</v>
      </c>
      <c r="K724" s="54">
        <f t="shared" si="426"/>
        <v>5937.0937754689066</v>
      </c>
      <c r="L724" s="54">
        <f>(L726*L728*365)/1000</f>
        <v>5855.79609778555</v>
      </c>
      <c r="M724" s="54">
        <f t="shared" ref="M724:R724" si="427">(M726*M728*365)/1000</f>
        <v>5772.5809089918266</v>
      </c>
      <c r="N724" s="54">
        <f t="shared" si="427"/>
        <v>5688.1664009629048</v>
      </c>
      <c r="O724" s="54">
        <f t="shared" si="427"/>
        <v>5602.311748008663</v>
      </c>
      <c r="P724" s="54">
        <f t="shared" si="427"/>
        <v>5515.4963778478223</v>
      </c>
      <c r="Q724" s="54">
        <f t="shared" si="427"/>
        <v>5429.4017476519903</v>
      </c>
      <c r="R724" s="54">
        <f t="shared" si="427"/>
        <v>5342.5862003625043</v>
      </c>
    </row>
    <row r="725" spans="1:18" x14ac:dyDescent="0.25">
      <c r="A725" s="28" t="s">
        <v>11</v>
      </c>
      <c r="B725" s="29" t="s">
        <v>6</v>
      </c>
      <c r="C725" s="29">
        <v>493</v>
      </c>
      <c r="D725" s="29">
        <v>831</v>
      </c>
      <c r="E725" s="29">
        <v>831</v>
      </c>
      <c r="F725" s="29">
        <v>831</v>
      </c>
      <c r="G725" s="29">
        <f t="shared" ref="G725:R725" si="428">F725</f>
        <v>831</v>
      </c>
      <c r="H725" s="29">
        <f t="shared" si="428"/>
        <v>831</v>
      </c>
      <c r="I725" s="29">
        <f t="shared" si="428"/>
        <v>831</v>
      </c>
      <c r="J725" s="29">
        <f t="shared" si="428"/>
        <v>831</v>
      </c>
      <c r="K725" s="29">
        <f t="shared" si="428"/>
        <v>831</v>
      </c>
      <c r="L725" s="29">
        <f t="shared" si="428"/>
        <v>831</v>
      </c>
      <c r="M725" s="29">
        <f t="shared" si="428"/>
        <v>831</v>
      </c>
      <c r="N725" s="29">
        <f t="shared" si="428"/>
        <v>831</v>
      </c>
      <c r="O725" s="29">
        <f t="shared" si="428"/>
        <v>831</v>
      </c>
      <c r="P725" s="29">
        <f t="shared" si="428"/>
        <v>831</v>
      </c>
      <c r="Q725" s="29">
        <f t="shared" si="428"/>
        <v>831</v>
      </c>
      <c r="R725" s="29">
        <f t="shared" si="428"/>
        <v>831</v>
      </c>
    </row>
    <row r="726" spans="1:18" x14ac:dyDescent="0.25">
      <c r="A726" s="42" t="s">
        <v>12</v>
      </c>
      <c r="B726" s="43" t="s">
        <v>13</v>
      </c>
      <c r="C726" s="56">
        <v>90.684776807468893</v>
      </c>
      <c r="D726" s="56">
        <v>91.063728161254659</v>
      </c>
      <c r="E726" s="56">
        <v>91.063728161254659</v>
      </c>
      <c r="F726" s="56">
        <v>91.063728161254659</v>
      </c>
      <c r="G726" s="56">
        <v>91.063728161254659</v>
      </c>
      <c r="H726" s="56">
        <v>91.063728161254659</v>
      </c>
      <c r="I726" s="56">
        <v>91.063728161254659</v>
      </c>
      <c r="J726" s="56">
        <v>91.063728161254659</v>
      </c>
      <c r="K726" s="56">
        <v>91.063728161254659</v>
      </c>
      <c r="L726" s="56">
        <v>91.063728161254659</v>
      </c>
      <c r="M726" s="56">
        <v>91.063728161254659</v>
      </c>
      <c r="N726" s="56">
        <v>91.063728161254659</v>
      </c>
      <c r="O726" s="56">
        <v>91.063728161254659</v>
      </c>
      <c r="P726" s="56">
        <v>91.063728161254659</v>
      </c>
      <c r="Q726" s="56">
        <v>91.063728161254659</v>
      </c>
      <c r="R726" s="56">
        <v>91.063728161254659</v>
      </c>
    </row>
    <row r="727" spans="1:18" x14ac:dyDescent="0.25">
      <c r="A727" s="28" t="s">
        <v>14</v>
      </c>
      <c r="B727" s="29" t="s">
        <v>15</v>
      </c>
      <c r="C727" s="54">
        <v>253</v>
      </c>
      <c r="D727" s="54">
        <v>238</v>
      </c>
      <c r="E727" s="39">
        <v>257</v>
      </c>
      <c r="F727" s="39">
        <f>E727+(E727*F$612)</f>
        <v>255.97200000000001</v>
      </c>
      <c r="G727" s="39">
        <f t="shared" ref="G727:R728" si="429">F727+(F727*G$612)</f>
        <v>252.55929420527335</v>
      </c>
      <c r="H727" s="39">
        <f t="shared" si="429"/>
        <v>249.28177808913429</v>
      </c>
      <c r="I727" s="39">
        <f t="shared" si="429"/>
        <v>245.97529985829718</v>
      </c>
      <c r="J727" s="39">
        <f t="shared" si="429"/>
        <v>242.6398477274071</v>
      </c>
      <c r="K727" s="39">
        <f t="shared" si="429"/>
        <v>239.35269044059507</v>
      </c>
      <c r="L727" s="54">
        <f>K727+(K727*L$612)</f>
        <v>236.0751916144043</v>
      </c>
      <c r="M727" s="54">
        <f t="shared" si="429"/>
        <v>232.72038872993639</v>
      </c>
      <c r="N727" s="54">
        <f t="shared" si="429"/>
        <v>229.31723554202063</v>
      </c>
      <c r="O727" s="54">
        <f t="shared" si="429"/>
        <v>225.85602321346539</v>
      </c>
      <c r="P727" s="54">
        <f t="shared" si="429"/>
        <v>222.35607977220619</v>
      </c>
      <c r="Q727" s="54">
        <f t="shared" si="429"/>
        <v>218.8851928114839</v>
      </c>
      <c r="R727" s="54">
        <f t="shared" si="429"/>
        <v>215.38524222932048</v>
      </c>
    </row>
    <row r="728" spans="1:18" x14ac:dyDescent="0.25">
      <c r="A728" s="28" t="s">
        <v>23</v>
      </c>
      <c r="B728" s="29" t="s">
        <v>15</v>
      </c>
      <c r="C728" s="54">
        <v>177.1</v>
      </c>
      <c r="D728" s="54">
        <v>176.39159999999998</v>
      </c>
      <c r="E728" s="39">
        <f>D728+(D728*E$612)</f>
        <v>175.68603359999997</v>
      </c>
      <c r="F728" s="39">
        <f>E728+(E728*F$612)</f>
        <v>174.98328946559997</v>
      </c>
      <c r="G728" s="39">
        <f t="shared" si="429"/>
        <v>172.65035271494136</v>
      </c>
      <c r="H728" s="39">
        <f t="shared" si="429"/>
        <v>170.40983206706375</v>
      </c>
      <c r="I728" s="39">
        <f t="shared" si="429"/>
        <v>168.14951282363762</v>
      </c>
      <c r="J728" s="39">
        <f t="shared" si="429"/>
        <v>165.8693869281561</v>
      </c>
      <c r="K728" s="39">
        <f>J728+(J728*K$612)+'[16]Uued liitujad'!I80</f>
        <v>178.62227554473452</v>
      </c>
      <c r="L728" s="54">
        <f>K728+(K728*L$612)</f>
        <v>176.1763690568996</v>
      </c>
      <c r="M728" s="54">
        <f t="shared" si="429"/>
        <v>173.67277269404016</v>
      </c>
      <c r="N728" s="54">
        <f t="shared" si="429"/>
        <v>171.13309384048787</v>
      </c>
      <c r="O728" s="54">
        <f t="shared" si="429"/>
        <v>168.55008706027593</v>
      </c>
      <c r="P728" s="54">
        <f t="shared" si="429"/>
        <v>165.93817632467989</v>
      </c>
      <c r="Q728" s="54">
        <f t="shared" si="429"/>
        <v>163.3479496347625</v>
      </c>
      <c r="R728" s="54">
        <f t="shared" si="429"/>
        <v>160.73603357010765</v>
      </c>
    </row>
    <row r="729" spans="1:18" x14ac:dyDescent="0.25">
      <c r="A729" s="42" t="s">
        <v>24</v>
      </c>
      <c r="B729" s="43" t="s">
        <v>8</v>
      </c>
      <c r="C729" s="45">
        <v>0.7</v>
      </c>
      <c r="D729" s="45">
        <v>0.74114117647058819</v>
      </c>
      <c r="E729" s="45">
        <f>E728/E727</f>
        <v>0.68360324357976643</v>
      </c>
      <c r="F729" s="45">
        <f>F728/F727</f>
        <v>0.68360324357976643</v>
      </c>
      <c r="G729" s="45">
        <f>G728/G727</f>
        <v>0.68360324357976643</v>
      </c>
      <c r="H729" s="45">
        <f t="shared" ref="H729:R729" si="430">H728/H727</f>
        <v>0.68360324357976643</v>
      </c>
      <c r="I729" s="45">
        <f t="shared" si="430"/>
        <v>0.68360324357976643</v>
      </c>
      <c r="J729" s="45">
        <f t="shared" si="430"/>
        <v>0.68360324357976643</v>
      </c>
      <c r="K729" s="45">
        <f>K728/K727</f>
        <v>0.74627226966168891</v>
      </c>
      <c r="L729" s="45">
        <f>L728/L727</f>
        <v>0.74627226966168891</v>
      </c>
      <c r="M729" s="45">
        <f t="shared" si="430"/>
        <v>0.74627226966168891</v>
      </c>
      <c r="N729" s="45">
        <f t="shared" si="430"/>
        <v>0.74627226966168902</v>
      </c>
      <c r="O729" s="45">
        <f t="shared" si="430"/>
        <v>0.74627226966168891</v>
      </c>
      <c r="P729" s="45">
        <f t="shared" si="430"/>
        <v>0.74627226966168902</v>
      </c>
      <c r="Q729" s="45">
        <f t="shared" si="430"/>
        <v>0.74627226966168902</v>
      </c>
      <c r="R729" s="45">
        <f t="shared" si="430"/>
        <v>0.74627226966168891</v>
      </c>
    </row>
    <row r="730" spans="1:18" x14ac:dyDescent="0.25">
      <c r="A730" s="122" t="s">
        <v>89</v>
      </c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4"/>
    </row>
    <row r="731" spans="1:18" x14ac:dyDescent="0.25">
      <c r="A731" s="28" t="s">
        <v>1</v>
      </c>
      <c r="B731" s="29"/>
      <c r="C731" s="30">
        <v>-4.0000000000000001E-3</v>
      </c>
      <c r="D731" s="30">
        <v>-4.0000000000000001E-3</v>
      </c>
      <c r="E731" s="30">
        <v>-4.0000000000000001E-3</v>
      </c>
      <c r="F731" s="30">
        <v>-4.0000000000000001E-3</v>
      </c>
      <c r="G731" s="6">
        <v>1.9008088135461722E-3</v>
      </c>
      <c r="H731" s="6">
        <v>1.8456733158230994E-3</v>
      </c>
      <c r="I731" s="6">
        <v>1.7908332528102555E-3</v>
      </c>
      <c r="J731" s="6">
        <v>1.7170197167882086E-3</v>
      </c>
      <c r="K731" s="6">
        <v>1.6051158251579433E-3</v>
      </c>
      <c r="L731" s="6">
        <v>1.5513417182712156E-3</v>
      </c>
      <c r="M731" s="6">
        <v>1.5042021647709452E-3</v>
      </c>
      <c r="N731" s="6">
        <v>1.5083245454254946E-3</v>
      </c>
      <c r="O731" s="6">
        <v>1.4741920661663348E-3</v>
      </c>
      <c r="P731" s="6">
        <v>1.4974734118816549E-3</v>
      </c>
      <c r="Q731" s="6">
        <v>1.5524097343725147E-3</v>
      </c>
      <c r="R731" s="6">
        <v>1.6070838732626979E-3</v>
      </c>
    </row>
    <row r="732" spans="1:18" x14ac:dyDescent="0.25">
      <c r="A732" s="32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</row>
    <row r="733" spans="1:18" x14ac:dyDescent="0.25">
      <c r="A733" s="28" t="s">
        <v>2</v>
      </c>
      <c r="B733" s="29" t="s">
        <v>3</v>
      </c>
      <c r="C733" s="29">
        <v>2020</v>
      </c>
      <c r="D733" s="29">
        <v>2021</v>
      </c>
      <c r="E733" s="29">
        <v>2022</v>
      </c>
      <c r="F733" s="29">
        <v>2023</v>
      </c>
      <c r="G733" s="29">
        <v>2024</v>
      </c>
      <c r="H733" s="29">
        <v>2025</v>
      </c>
      <c r="I733" s="29">
        <v>2026</v>
      </c>
      <c r="J733" s="29">
        <v>2027</v>
      </c>
      <c r="K733" s="29">
        <v>2028</v>
      </c>
      <c r="L733" s="29">
        <v>2029</v>
      </c>
      <c r="M733" s="29">
        <v>2030</v>
      </c>
      <c r="N733" s="29">
        <v>2031</v>
      </c>
      <c r="O733" s="29">
        <v>2032</v>
      </c>
      <c r="P733" s="29">
        <v>2033</v>
      </c>
      <c r="Q733" s="29">
        <v>2034</v>
      </c>
      <c r="R733" s="29">
        <v>2035</v>
      </c>
    </row>
    <row r="734" spans="1:18" x14ac:dyDescent="0.25">
      <c r="A734" s="110" t="s">
        <v>90</v>
      </c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</row>
    <row r="735" spans="1:18" x14ac:dyDescent="0.25">
      <c r="A735" s="51" t="s">
        <v>5</v>
      </c>
      <c r="B735" s="52" t="s">
        <v>6</v>
      </c>
      <c r="C735" s="53">
        <v>101151</v>
      </c>
      <c r="D735" s="53">
        <v>132030.99999999997</v>
      </c>
      <c r="E735" s="53">
        <v>133492.94529856398</v>
      </c>
      <c r="F735" s="53">
        <v>133286.63109106594</v>
      </c>
      <c r="G735" s="53">
        <v>133384.27989319499</v>
      </c>
      <c r="H735" s="53">
        <v>133479.27648921951</v>
      </c>
      <c r="I735" s="53">
        <v>133571.6205964899</v>
      </c>
      <c r="J735" s="53">
        <v>133660.31707406</v>
      </c>
      <c r="K735" s="53">
        <f>K736+K738</f>
        <v>137102.69389697694</v>
      </c>
      <c r="L735" s="53">
        <f t="shared" ref="L735:R735" si="431">L736+L738</f>
        <v>137188.30980986109</v>
      </c>
      <c r="M735" s="53">
        <f t="shared" si="431"/>
        <v>137271.45295454399</v>
      </c>
      <c r="N735" s="53">
        <f t="shared" si="431"/>
        <v>137354.94936619641</v>
      </c>
      <c r="O735" s="53">
        <f t="shared" si="431"/>
        <v>137436.67939391016</v>
      </c>
      <c r="P735" s="53">
        <f t="shared" si="431"/>
        <v>137519.82254091691</v>
      </c>
      <c r="Q735" s="53">
        <f t="shared" si="431"/>
        <v>137606.14495036186</v>
      </c>
      <c r="R735" s="53">
        <f t="shared" si="431"/>
        <v>137695.64626611356</v>
      </c>
    </row>
    <row r="736" spans="1:18" x14ac:dyDescent="0.25">
      <c r="A736" s="28" t="s">
        <v>7</v>
      </c>
      <c r="B736" s="29" t="s">
        <v>6</v>
      </c>
      <c r="C736" s="54">
        <v>0</v>
      </c>
      <c r="D736" s="54">
        <v>20146.732999999978</v>
      </c>
      <c r="E736" s="54">
        <v>20369.812591844122</v>
      </c>
      <c r="F736" s="54">
        <v>20338.330915172963</v>
      </c>
      <c r="G736" s="54">
        <v>20353.231236644933</v>
      </c>
      <c r="H736" s="54">
        <v>20367.726855522415</v>
      </c>
      <c r="I736" s="54">
        <v>20381.817728675698</v>
      </c>
      <c r="J736" s="54">
        <v>20395.352006622823</v>
      </c>
      <c r="K736" s="54">
        <f>K738/(1-K737)-K738</f>
        <v>20920.627485386925</v>
      </c>
      <c r="L736" s="54">
        <f t="shared" ref="L736:R736" si="432">L738/(1-L737)-L738</f>
        <v>20933.69169710562</v>
      </c>
      <c r="M736" s="54">
        <f t="shared" si="432"/>
        <v>20946.378586826264</v>
      </c>
      <c r="N736" s="54">
        <f t="shared" si="432"/>
        <v>20959.119381882105</v>
      </c>
      <c r="O736" s="54">
        <f t="shared" si="432"/>
        <v>20971.590642771087</v>
      </c>
      <c r="P736" s="54">
        <f t="shared" si="432"/>
        <v>20984.277532846332</v>
      </c>
      <c r="Q736" s="54">
        <f t="shared" si="432"/>
        <v>20997.449549531826</v>
      </c>
      <c r="R736" s="54">
        <f t="shared" si="432"/>
        <v>21011.106638485158</v>
      </c>
    </row>
    <row r="737" spans="1:18" x14ac:dyDescent="0.25">
      <c r="A737" s="28" t="s">
        <v>7</v>
      </c>
      <c r="B737" s="29" t="s">
        <v>8</v>
      </c>
      <c r="C737" s="30">
        <v>0</v>
      </c>
      <c r="D737" s="55">
        <v>0.15259092940294319</v>
      </c>
      <c r="E737" s="55">
        <v>0.15259092940294319</v>
      </c>
      <c r="F737" s="55">
        <v>0.15259092940294319</v>
      </c>
      <c r="G737" s="55">
        <v>0.15259092940294319</v>
      </c>
      <c r="H737" s="55">
        <v>0.15259092940294319</v>
      </c>
      <c r="I737" s="55">
        <v>0.15259092940294319</v>
      </c>
      <c r="J737" s="55">
        <v>0.15259092940294319</v>
      </c>
      <c r="K737" s="55">
        <f>J737</f>
        <v>0.15259092940294319</v>
      </c>
      <c r="L737" s="55">
        <f t="shared" ref="L737:R737" si="433">K737</f>
        <v>0.15259092940294319</v>
      </c>
      <c r="M737" s="55">
        <f t="shared" si="433"/>
        <v>0.15259092940294319</v>
      </c>
      <c r="N737" s="55">
        <f t="shared" si="433"/>
        <v>0.15259092940294319</v>
      </c>
      <c r="O737" s="55">
        <f t="shared" si="433"/>
        <v>0.15259092940294319</v>
      </c>
      <c r="P737" s="55">
        <f t="shared" si="433"/>
        <v>0.15259092940294319</v>
      </c>
      <c r="Q737" s="55">
        <f t="shared" si="433"/>
        <v>0.15259092940294319</v>
      </c>
      <c r="R737" s="55">
        <f t="shared" si="433"/>
        <v>0.15259092940294319</v>
      </c>
    </row>
    <row r="738" spans="1:18" x14ac:dyDescent="0.25">
      <c r="A738" s="28" t="s">
        <v>9</v>
      </c>
      <c r="B738" s="29" t="s">
        <v>6</v>
      </c>
      <c r="C738" s="54">
        <v>101151</v>
      </c>
      <c r="D738" s="54">
        <v>111884.26699999999</v>
      </c>
      <c r="E738" s="54">
        <v>113123.13270671986</v>
      </c>
      <c r="F738" s="54">
        <v>112948.30017589297</v>
      </c>
      <c r="G738" s="54">
        <v>113031.04865655006</v>
      </c>
      <c r="H738" s="54">
        <v>113111.5496336971</v>
      </c>
      <c r="I738" s="54">
        <v>113189.8028678142</v>
      </c>
      <c r="J738" s="54">
        <v>113264.96506743701</v>
      </c>
      <c r="K738" s="54">
        <f>K739+K740+K741</f>
        <v>116182.06641159001</v>
      </c>
      <c r="L738" s="54">
        <f t="shared" ref="L738:R738" si="434">L739+L740+L741</f>
        <v>116254.61811275547</v>
      </c>
      <c r="M738" s="54">
        <f t="shared" si="434"/>
        <v>116325.07436771772</v>
      </c>
      <c r="N738" s="54">
        <f t="shared" si="434"/>
        <v>116395.8299843143</v>
      </c>
      <c r="O738" s="54">
        <f t="shared" si="434"/>
        <v>116465.08875113908</v>
      </c>
      <c r="P738" s="54">
        <f t="shared" si="434"/>
        <v>116535.54500807058</v>
      </c>
      <c r="Q738" s="54">
        <f t="shared" si="434"/>
        <v>116608.69540083004</v>
      </c>
      <c r="R738" s="54">
        <f t="shared" si="434"/>
        <v>116684.5396276284</v>
      </c>
    </row>
    <row r="739" spans="1:18" x14ac:dyDescent="0.25">
      <c r="A739" s="28" t="s">
        <v>10</v>
      </c>
      <c r="B739" s="29" t="s">
        <v>6</v>
      </c>
      <c r="C739" s="54">
        <v>40436</v>
      </c>
      <c r="D739" s="54">
        <v>42469.266999999993</v>
      </c>
      <c r="E739" s="54">
        <v>43708.132706719858</v>
      </c>
      <c r="F739" s="54">
        <v>43533.300175892982</v>
      </c>
      <c r="G739" s="54">
        <v>43616.048656550061</v>
      </c>
      <c r="H739" s="54">
        <v>43696.549633697097</v>
      </c>
      <c r="I739" s="54">
        <v>43774.8028678142</v>
      </c>
      <c r="J739" s="54">
        <v>43849.965067436751</v>
      </c>
      <c r="K739" s="54">
        <f>(K742*K743*365)/1000</f>
        <v>46767.066411590014</v>
      </c>
      <c r="L739" s="54">
        <f t="shared" ref="L739:R739" si="435">(L742*L743*365)/1000</f>
        <v>46839.618112755466</v>
      </c>
      <c r="M739" s="54">
        <f t="shared" si="435"/>
        <v>46910.074367717723</v>
      </c>
      <c r="N739" s="54">
        <f t="shared" si="435"/>
        <v>46980.829984314296</v>
      </c>
      <c r="O739" s="54">
        <f t="shared" si="435"/>
        <v>47050.088751139076</v>
      </c>
      <c r="P739" s="54">
        <f t="shared" si="435"/>
        <v>47120.545008070578</v>
      </c>
      <c r="Q739" s="54">
        <f t="shared" si="435"/>
        <v>47193.695400830045</v>
      </c>
      <c r="R739" s="54">
        <f t="shared" si="435"/>
        <v>47269.539627628394</v>
      </c>
    </row>
    <row r="740" spans="1:18" x14ac:dyDescent="0.25">
      <c r="A740" s="28" t="s">
        <v>11</v>
      </c>
      <c r="B740" s="29" t="s">
        <v>6</v>
      </c>
      <c r="C740" s="29">
        <v>2713</v>
      </c>
      <c r="D740" s="29">
        <v>7192</v>
      </c>
      <c r="E740" s="29">
        <v>7192</v>
      </c>
      <c r="F740" s="29">
        <v>7192</v>
      </c>
      <c r="G740" s="29">
        <v>7192</v>
      </c>
      <c r="H740" s="29">
        <v>7192</v>
      </c>
      <c r="I740" s="29">
        <v>7192</v>
      </c>
      <c r="J740" s="29">
        <v>7192</v>
      </c>
      <c r="K740" s="29">
        <f>J740</f>
        <v>7192</v>
      </c>
      <c r="L740" s="29">
        <f t="shared" ref="L740:R740" si="436">K740</f>
        <v>7192</v>
      </c>
      <c r="M740" s="29">
        <f t="shared" si="436"/>
        <v>7192</v>
      </c>
      <c r="N740" s="29">
        <f t="shared" si="436"/>
        <v>7192</v>
      </c>
      <c r="O740" s="29">
        <f t="shared" si="436"/>
        <v>7192</v>
      </c>
      <c r="P740" s="29">
        <f t="shared" si="436"/>
        <v>7192</v>
      </c>
      <c r="Q740" s="29">
        <f t="shared" si="436"/>
        <v>7192</v>
      </c>
      <c r="R740" s="29">
        <f t="shared" si="436"/>
        <v>7192</v>
      </c>
    </row>
    <row r="741" spans="1:18" x14ac:dyDescent="0.25">
      <c r="A741" s="28" t="s">
        <v>91</v>
      </c>
      <c r="B741" s="29" t="s">
        <v>6</v>
      </c>
      <c r="C741" s="29">
        <v>58002</v>
      </c>
      <c r="D741" s="29">
        <v>62223</v>
      </c>
      <c r="E741" s="29">
        <v>62223</v>
      </c>
      <c r="F741" s="29">
        <v>62223</v>
      </c>
      <c r="G741" s="29">
        <v>62223</v>
      </c>
      <c r="H741" s="29">
        <v>62223</v>
      </c>
      <c r="I741" s="29">
        <v>62223</v>
      </c>
      <c r="J741" s="29">
        <v>62223</v>
      </c>
      <c r="K741" s="29">
        <v>62223</v>
      </c>
      <c r="L741" s="29">
        <v>62223</v>
      </c>
      <c r="M741" s="29">
        <v>62223</v>
      </c>
      <c r="N741" s="29">
        <v>62223</v>
      </c>
      <c r="O741" s="29">
        <v>62223</v>
      </c>
      <c r="P741" s="29">
        <v>62223</v>
      </c>
      <c r="Q741" s="29">
        <v>62223</v>
      </c>
      <c r="R741" s="29">
        <v>62223</v>
      </c>
    </row>
    <row r="742" spans="1:18" x14ac:dyDescent="0.25">
      <c r="A742" s="42" t="s">
        <v>12</v>
      </c>
      <c r="B742" s="43" t="s">
        <v>13</v>
      </c>
      <c r="C742" s="44">
        <v>73.201771933286381</v>
      </c>
      <c r="D742" s="44">
        <v>77.191384916156991</v>
      </c>
      <c r="E742" s="44">
        <v>77.191384916156991</v>
      </c>
      <c r="F742" s="44">
        <v>77.191384916156991</v>
      </c>
      <c r="G742" s="44">
        <v>77.191384916156991</v>
      </c>
      <c r="H742" s="44">
        <v>77.191384916156991</v>
      </c>
      <c r="I742" s="44">
        <v>77.191384916156991</v>
      </c>
      <c r="J742" s="44">
        <v>77.191384916156991</v>
      </c>
      <c r="K742" s="44">
        <v>77.191384916156991</v>
      </c>
      <c r="L742" s="44">
        <v>77.191384916156991</v>
      </c>
      <c r="M742" s="44">
        <v>77.191384916156991</v>
      </c>
      <c r="N742" s="44">
        <v>77.191384916156991</v>
      </c>
      <c r="O742" s="44">
        <v>77.191384916156991</v>
      </c>
      <c r="P742" s="44">
        <v>77.191384916156991</v>
      </c>
      <c r="Q742" s="44">
        <v>77.191384916156991</v>
      </c>
      <c r="R742" s="44">
        <v>77.191384916156991</v>
      </c>
    </row>
    <row r="743" spans="1:18" x14ac:dyDescent="0.25">
      <c r="A743" s="28" t="s">
        <v>14</v>
      </c>
      <c r="B743" s="29" t="s">
        <v>15</v>
      </c>
      <c r="C743" s="54">
        <v>1645</v>
      </c>
      <c r="D743" s="54">
        <v>1638.42</v>
      </c>
      <c r="E743" s="39">
        <v>1651.8663200000001</v>
      </c>
      <c r="F743" s="39">
        <v>1645.25885472</v>
      </c>
      <c r="G743" s="39">
        <v>1648.3861772516168</v>
      </c>
      <c r="H743" s="39">
        <v>1651.4285596331417</v>
      </c>
      <c r="I743" s="39">
        <v>1654.3859928123734</v>
      </c>
      <c r="J743" s="39">
        <v>1657.2266061812104</v>
      </c>
      <c r="K743" s="39">
        <v>1659.8866468326646</v>
      </c>
      <c r="L743" s="54">
        <f t="shared" ref="L743:R744" si="437">K743+(K743*L$731)</f>
        <v>1662.4616982354974</v>
      </c>
      <c r="M743" s="54">
        <f t="shared" si="437"/>
        <v>1664.962376720832</v>
      </c>
      <c r="N743" s="54">
        <f t="shared" si="437"/>
        <v>1667.47368034085</v>
      </c>
      <c r="O743" s="54">
        <f t="shared" si="437"/>
        <v>1669.9318568109497</v>
      </c>
      <c r="P743" s="54">
        <f t="shared" si="437"/>
        <v>1672.4325353661784</v>
      </c>
      <c r="Q743" s="54">
        <f t="shared" si="437"/>
        <v>1675.0288359141621</v>
      </c>
      <c r="R743" s="54">
        <f t="shared" si="437"/>
        <v>1677.7207477436098</v>
      </c>
    </row>
    <row r="744" spans="1:18" x14ac:dyDescent="0.25">
      <c r="A744" s="28" t="s">
        <v>23</v>
      </c>
      <c r="B744" s="29" t="s">
        <v>15</v>
      </c>
      <c r="C744" s="54">
        <v>1513.4</v>
      </c>
      <c r="D744" s="54">
        <v>1507.3464000000001</v>
      </c>
      <c r="E744" s="39">
        <v>1551.3170144000001</v>
      </c>
      <c r="F744" s="39">
        <v>1545.1117463424</v>
      </c>
      <c r="G744" s="39">
        <v>1548.0487083677613</v>
      </c>
      <c r="H744" s="39">
        <v>1550.9059005603901</v>
      </c>
      <c r="I744" s="39">
        <v>1553.6833144190932</v>
      </c>
      <c r="J744" s="39">
        <v>1556.3510193035956</v>
      </c>
      <c r="K744" s="39">
        <f>1558.84914295418+'[16]Uued liitujad'!I44</f>
        <v>1583.84914295418</v>
      </c>
      <c r="L744" s="54">
        <f>K744+(K744*L$731)</f>
        <v>1586.306234205093</v>
      </c>
      <c r="M744" s="54">
        <f t="shared" si="437"/>
        <v>1588.692359476574</v>
      </c>
      <c r="N744" s="54">
        <f t="shared" si="437"/>
        <v>1591.0886231575025</v>
      </c>
      <c r="O744" s="54">
        <f t="shared" si="437"/>
        <v>1593.4341933823289</v>
      </c>
      <c r="P744" s="54">
        <f t="shared" si="437"/>
        <v>1595.820318720502</v>
      </c>
      <c r="Q744" s="54">
        <f t="shared" si="437"/>
        <v>1598.2976857175931</v>
      </c>
      <c r="R744" s="54">
        <f t="shared" si="437"/>
        <v>1600.8662841529829</v>
      </c>
    </row>
    <row r="745" spans="1:18" x14ac:dyDescent="0.25">
      <c r="A745" s="42" t="s">
        <v>24</v>
      </c>
      <c r="B745" s="43" t="s">
        <v>8</v>
      </c>
      <c r="C745" s="45">
        <v>0.92</v>
      </c>
      <c r="D745" s="45">
        <v>0.92</v>
      </c>
      <c r="E745" s="45">
        <v>0.93912987728934383</v>
      </c>
      <c r="F745" s="45">
        <v>0.93912987728934383</v>
      </c>
      <c r="G745" s="45">
        <v>0.93912987728934372</v>
      </c>
      <c r="H745" s="45">
        <v>0.93912987728934383</v>
      </c>
      <c r="I745" s="45">
        <v>0.93912987728934372</v>
      </c>
      <c r="J745" s="45">
        <v>0.93912987728934372</v>
      </c>
      <c r="K745" s="45">
        <f t="shared" ref="K745:Q745" si="438">K744/K743</f>
        <v>0.95419114671259231</v>
      </c>
      <c r="L745" s="45">
        <f t="shared" si="438"/>
        <v>0.95419114671259242</v>
      </c>
      <c r="M745" s="45">
        <f t="shared" si="438"/>
        <v>0.95419114671259242</v>
      </c>
      <c r="N745" s="45">
        <f t="shared" si="438"/>
        <v>0.95419114671259242</v>
      </c>
      <c r="O745" s="45">
        <f t="shared" si="438"/>
        <v>0.95419114671259242</v>
      </c>
      <c r="P745" s="45">
        <f t="shared" si="438"/>
        <v>0.95419114671259242</v>
      </c>
      <c r="Q745" s="45">
        <f t="shared" si="438"/>
        <v>0.95419114671259242</v>
      </c>
      <c r="R745" s="45">
        <f>R744/R743</f>
        <v>0.95419114671259231</v>
      </c>
    </row>
    <row r="746" spans="1:18" x14ac:dyDescent="0.25">
      <c r="A746" s="32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</row>
    <row r="747" spans="1:18" x14ac:dyDescent="0.25">
      <c r="A747" s="80" t="s">
        <v>2</v>
      </c>
      <c r="B747" s="81" t="s">
        <v>3</v>
      </c>
      <c r="C747" s="81">
        <v>2020</v>
      </c>
      <c r="D747" s="81">
        <v>2021</v>
      </c>
      <c r="E747" s="81">
        <v>2022</v>
      </c>
      <c r="F747" s="81">
        <v>2023</v>
      </c>
      <c r="G747" s="81">
        <v>2024</v>
      </c>
      <c r="H747" s="81">
        <v>2025</v>
      </c>
      <c r="I747" s="81">
        <v>2026</v>
      </c>
      <c r="J747" s="81">
        <v>2027</v>
      </c>
      <c r="K747" s="81">
        <v>2028</v>
      </c>
      <c r="L747" s="81">
        <v>2029</v>
      </c>
      <c r="M747" s="81">
        <v>2030</v>
      </c>
      <c r="N747" s="81">
        <v>2031</v>
      </c>
      <c r="O747" s="81">
        <v>2032</v>
      </c>
      <c r="P747" s="81">
        <v>2033</v>
      </c>
      <c r="Q747" s="81">
        <v>2034</v>
      </c>
      <c r="R747" s="81">
        <v>2035</v>
      </c>
    </row>
    <row r="748" spans="1:18" x14ac:dyDescent="0.25">
      <c r="A748" s="115" t="s">
        <v>92</v>
      </c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7"/>
    </row>
    <row r="749" spans="1:18" x14ac:dyDescent="0.25">
      <c r="A749" s="51" t="s">
        <v>5</v>
      </c>
      <c r="B749" s="52" t="s">
        <v>6</v>
      </c>
      <c r="C749" s="53">
        <v>1247</v>
      </c>
      <c r="D749" s="53">
        <v>1597</v>
      </c>
      <c r="E749" s="53">
        <v>1590.6120000000001</v>
      </c>
      <c r="F749" s="53">
        <v>1584.2495520000002</v>
      </c>
      <c r="G749" s="53">
        <v>1587.2609075112982</v>
      </c>
      <c r="H749" s="53">
        <v>1590.190472613541</v>
      </c>
      <c r="I749" s="53">
        <f t="shared" ref="I749:R749" si="439">I750+I752</f>
        <v>6109.9273860892854</v>
      </c>
      <c r="J749" s="53">
        <f t="shared" si="439"/>
        <v>6120.418251879345</v>
      </c>
      <c r="K749" s="53">
        <f t="shared" si="439"/>
        <v>6130.2422320720216</v>
      </c>
      <c r="L749" s="53">
        <f t="shared" si="439"/>
        <v>6139.7523325897437</v>
      </c>
      <c r="M749" s="53">
        <f t="shared" si="439"/>
        <v>6148.9877613395829</v>
      </c>
      <c r="N749" s="53">
        <f t="shared" si="439"/>
        <v>6158.2624305095324</v>
      </c>
      <c r="O749" s="53">
        <f t="shared" si="439"/>
        <v>6167.3408921259597</v>
      </c>
      <c r="P749" s="53">
        <f t="shared" si="439"/>
        <v>6176.5763211339281</v>
      </c>
      <c r="Q749" s="53">
        <f t="shared" si="439"/>
        <v>6186.1648983399518</v>
      </c>
      <c r="R749" s="53">
        <f t="shared" si="439"/>
        <v>6196.106584185417</v>
      </c>
    </row>
    <row r="750" spans="1:18" x14ac:dyDescent="0.25">
      <c r="A750" s="28" t="s">
        <v>7</v>
      </c>
      <c r="B750" s="29" t="s">
        <v>6</v>
      </c>
      <c r="C750" s="54">
        <v>0</v>
      </c>
      <c r="D750" s="54">
        <v>374</v>
      </c>
      <c r="E750" s="54">
        <v>372.50400000000013</v>
      </c>
      <c r="F750" s="54">
        <v>371.01398400000016</v>
      </c>
      <c r="G750" s="54">
        <v>371.71921065073616</v>
      </c>
      <c r="H750" s="54">
        <v>372.40528287881307</v>
      </c>
      <c r="I750" s="54">
        <f t="shared" ref="I750:R750" si="440">I752/(1-I751)-I752</f>
        <v>1430.8784235425128</v>
      </c>
      <c r="J750" s="54">
        <f t="shared" si="440"/>
        <v>1433.3352700080623</v>
      </c>
      <c r="K750" s="54">
        <f t="shared" si="440"/>
        <v>1435.6359391327087</v>
      </c>
      <c r="L750" s="54">
        <f t="shared" si="440"/>
        <v>1437.8631010573354</v>
      </c>
      <c r="M750" s="54">
        <f t="shared" si="440"/>
        <v>1440.0259378465898</v>
      </c>
      <c r="N750" s="54">
        <f t="shared" si="440"/>
        <v>1442.1979643146933</v>
      </c>
      <c r="O750" s="54">
        <f t="shared" si="440"/>
        <v>1444.3240411115275</v>
      </c>
      <c r="P750" s="54">
        <f t="shared" si="440"/>
        <v>1446.4868779612334</v>
      </c>
      <c r="Q750" s="54">
        <f t="shared" si="440"/>
        <v>1448.7324182712227</v>
      </c>
      <c r="R750" s="54">
        <f t="shared" si="440"/>
        <v>1451.0606527772989</v>
      </c>
    </row>
    <row r="751" spans="1:18" x14ac:dyDescent="0.25">
      <c r="A751" s="28" t="s">
        <v>7</v>
      </c>
      <c r="B751" s="29" t="s">
        <v>8</v>
      </c>
      <c r="C751" s="55">
        <v>0</v>
      </c>
      <c r="D751" s="55">
        <v>0.23418910457107076</v>
      </c>
      <c r="E751" s="55">
        <v>0.23418910457107076</v>
      </c>
      <c r="F751" s="55">
        <v>0.23418910457107076</v>
      </c>
      <c r="G751" s="55">
        <v>0.23418910457107076</v>
      </c>
      <c r="H751" s="55">
        <v>0.23418910457107076</v>
      </c>
      <c r="I751" s="55">
        <f t="shared" ref="I751:R751" si="441">H751</f>
        <v>0.23418910457107076</v>
      </c>
      <c r="J751" s="55">
        <f t="shared" si="441"/>
        <v>0.23418910457107076</v>
      </c>
      <c r="K751" s="55">
        <f t="shared" si="441"/>
        <v>0.23418910457107076</v>
      </c>
      <c r="L751" s="55">
        <f t="shared" si="441"/>
        <v>0.23418910457107076</v>
      </c>
      <c r="M751" s="55">
        <f t="shared" si="441"/>
        <v>0.23418910457107076</v>
      </c>
      <c r="N751" s="55">
        <f t="shared" si="441"/>
        <v>0.23418910457107076</v>
      </c>
      <c r="O751" s="55">
        <f t="shared" si="441"/>
        <v>0.23418910457107076</v>
      </c>
      <c r="P751" s="55">
        <f t="shared" si="441"/>
        <v>0.23418910457107076</v>
      </c>
      <c r="Q751" s="55">
        <f t="shared" si="441"/>
        <v>0.23418910457107076</v>
      </c>
      <c r="R751" s="55">
        <f t="shared" si="441"/>
        <v>0.23418910457107076</v>
      </c>
    </row>
    <row r="752" spans="1:18" x14ac:dyDescent="0.25">
      <c r="A752" s="28" t="s">
        <v>9</v>
      </c>
      <c r="B752" s="29" t="s">
        <v>6</v>
      </c>
      <c r="C752" s="54">
        <v>1247</v>
      </c>
      <c r="D752" s="54">
        <v>1223</v>
      </c>
      <c r="E752" s="54">
        <v>1218.1079999999999</v>
      </c>
      <c r="F752" s="54">
        <v>1213.2355680000001</v>
      </c>
      <c r="G752" s="54">
        <v>1215.5416968605621</v>
      </c>
      <c r="H752" s="54">
        <v>1217.785189734728</v>
      </c>
      <c r="I752" s="54">
        <f t="shared" ref="I752:R752" si="442">I753+I754</f>
        <v>4679.0489625467726</v>
      </c>
      <c r="J752" s="54">
        <f t="shared" si="442"/>
        <v>4687.0829818712828</v>
      </c>
      <c r="K752" s="54">
        <f t="shared" si="442"/>
        <v>4694.6062929393129</v>
      </c>
      <c r="L752" s="54">
        <f t="shared" si="442"/>
        <v>4701.8892315324083</v>
      </c>
      <c r="M752" s="54">
        <f t="shared" si="442"/>
        <v>4708.9618234929931</v>
      </c>
      <c r="N752" s="54">
        <f t="shared" si="442"/>
        <v>4716.064466194839</v>
      </c>
      <c r="O752" s="54">
        <f t="shared" si="442"/>
        <v>4723.0168510144322</v>
      </c>
      <c r="P752" s="54">
        <f t="shared" si="442"/>
        <v>4730.0894431726947</v>
      </c>
      <c r="Q752" s="54">
        <f t="shared" si="442"/>
        <v>4737.4324800687291</v>
      </c>
      <c r="R752" s="54">
        <f t="shared" si="442"/>
        <v>4745.0459314081181</v>
      </c>
    </row>
    <row r="753" spans="1:18" x14ac:dyDescent="0.25">
      <c r="A753" s="28" t="s">
        <v>10</v>
      </c>
      <c r="B753" s="29" t="s">
        <v>6</v>
      </c>
      <c r="C753" s="54">
        <v>1247</v>
      </c>
      <c r="D753" s="54">
        <v>1223</v>
      </c>
      <c r="E753" s="54">
        <v>1218.1079999999999</v>
      </c>
      <c r="F753" s="54">
        <v>1213.2355680000001</v>
      </c>
      <c r="G753" s="54">
        <v>1215.5416968605621</v>
      </c>
      <c r="H753" s="54">
        <v>1217.785189734728</v>
      </c>
      <c r="I753" s="54">
        <f t="shared" ref="I753:R753" si="443">(I755*I757*365)/1000</f>
        <v>4679.0489625467726</v>
      </c>
      <c r="J753" s="54">
        <f t="shared" si="443"/>
        <v>4687.0829818712828</v>
      </c>
      <c r="K753" s="54">
        <f t="shared" si="443"/>
        <v>4694.6062929393129</v>
      </c>
      <c r="L753" s="54">
        <f t="shared" si="443"/>
        <v>4701.8892315324083</v>
      </c>
      <c r="M753" s="54">
        <f t="shared" si="443"/>
        <v>4708.9618234929931</v>
      </c>
      <c r="N753" s="54">
        <f t="shared" si="443"/>
        <v>4716.064466194839</v>
      </c>
      <c r="O753" s="54">
        <f t="shared" si="443"/>
        <v>4723.0168510144322</v>
      </c>
      <c r="P753" s="54">
        <f t="shared" si="443"/>
        <v>4730.0894431726947</v>
      </c>
      <c r="Q753" s="54">
        <f t="shared" si="443"/>
        <v>4737.4324800687291</v>
      </c>
      <c r="R753" s="54">
        <f t="shared" si="443"/>
        <v>4745.0459314081181</v>
      </c>
    </row>
    <row r="754" spans="1:18" x14ac:dyDescent="0.25">
      <c r="A754" s="28" t="s">
        <v>11</v>
      </c>
      <c r="B754" s="29" t="s">
        <v>6</v>
      </c>
      <c r="C754" s="29">
        <v>0</v>
      </c>
      <c r="D754" s="29">
        <v>0</v>
      </c>
      <c r="E754" s="29">
        <v>0</v>
      </c>
      <c r="F754" s="29">
        <v>0</v>
      </c>
      <c r="G754" s="29">
        <v>0</v>
      </c>
      <c r="H754" s="29">
        <v>0</v>
      </c>
      <c r="I754" s="29">
        <f t="shared" ref="I754:R754" si="444">H754</f>
        <v>0</v>
      </c>
      <c r="J754" s="29">
        <f t="shared" si="444"/>
        <v>0</v>
      </c>
      <c r="K754" s="29">
        <f t="shared" si="444"/>
        <v>0</v>
      </c>
      <c r="L754" s="29">
        <f t="shared" si="444"/>
        <v>0</v>
      </c>
      <c r="M754" s="29">
        <f t="shared" si="444"/>
        <v>0</v>
      </c>
      <c r="N754" s="29">
        <f t="shared" si="444"/>
        <v>0</v>
      </c>
      <c r="O754" s="29">
        <f t="shared" si="444"/>
        <v>0</v>
      </c>
      <c r="P754" s="29">
        <f t="shared" si="444"/>
        <v>0</v>
      </c>
      <c r="Q754" s="29">
        <f t="shared" si="444"/>
        <v>0</v>
      </c>
      <c r="R754" s="29">
        <f t="shared" si="444"/>
        <v>0</v>
      </c>
    </row>
    <row r="755" spans="1:18" x14ac:dyDescent="0.25">
      <c r="A755" s="42" t="s">
        <v>12</v>
      </c>
      <c r="B755" s="43" t="s">
        <v>13</v>
      </c>
      <c r="C755" s="44">
        <v>57.458281444582816</v>
      </c>
      <c r="D755" s="44">
        <v>56.578743366992249</v>
      </c>
      <c r="E755" s="44">
        <v>56.578743366992249</v>
      </c>
      <c r="F755" s="44">
        <v>56.578743366992249</v>
      </c>
      <c r="G755" s="44">
        <v>56.578743366992249</v>
      </c>
      <c r="H755" s="44">
        <v>56.578743366992249</v>
      </c>
      <c r="I755" s="44">
        <v>56.578743366992249</v>
      </c>
      <c r="J755" s="44">
        <v>56.578743366992249</v>
      </c>
      <c r="K755" s="44">
        <v>56.578743366992249</v>
      </c>
      <c r="L755" s="44">
        <v>56.578743366992249</v>
      </c>
      <c r="M755" s="44">
        <v>56.578743366992249</v>
      </c>
      <c r="N755" s="44">
        <v>56.578743366992249</v>
      </c>
      <c r="O755" s="44">
        <v>56.578743366992249</v>
      </c>
      <c r="P755" s="44">
        <v>56.578743366992249</v>
      </c>
      <c r="Q755" s="44">
        <v>56.578743366992249</v>
      </c>
      <c r="R755" s="44">
        <v>56.578743366992249</v>
      </c>
    </row>
    <row r="756" spans="1:18" x14ac:dyDescent="0.25">
      <c r="A756" s="28" t="s">
        <v>14</v>
      </c>
      <c r="B756" s="29" t="s">
        <v>15</v>
      </c>
      <c r="C756" s="54">
        <v>330</v>
      </c>
      <c r="D756" s="54">
        <v>328.68</v>
      </c>
      <c r="E756" s="39">
        <v>308.36527999999998</v>
      </c>
      <c r="F756" s="39">
        <v>307.13181887999997</v>
      </c>
      <c r="G756" s="39">
        <v>307.71561774824755</v>
      </c>
      <c r="H756" s="39">
        <v>308.28356025278754</v>
      </c>
      <c r="I756" s="39">
        <v>308.83564470378298</v>
      </c>
      <c r="J756" s="39">
        <f>I756+(I756*J$731)</f>
        <v>309.36592159498639</v>
      </c>
      <c r="K756" s="39">
        <f t="shared" ref="K756:R757" si="445">J756+(J756*K$731)</f>
        <v>309.86248973150305</v>
      </c>
      <c r="L756" s="54">
        <f t="shared" si="445"/>
        <v>310.3431923387509</v>
      </c>
      <c r="M756" s="54">
        <f t="shared" si="445"/>
        <v>310.81001124048879</v>
      </c>
      <c r="N756" s="54">
        <f t="shared" si="445"/>
        <v>311.27881360940677</v>
      </c>
      <c r="O756" s="54">
        <f t="shared" si="445"/>
        <v>311.73769836679543</v>
      </c>
      <c r="P756" s="54">
        <f t="shared" si="445"/>
        <v>312.20451728158088</v>
      </c>
      <c r="Q756" s="54">
        <f t="shared" si="445"/>
        <v>312.6891866133239</v>
      </c>
      <c r="R756" s="54">
        <f t="shared" si="445"/>
        <v>313.19170436247379</v>
      </c>
    </row>
    <row r="757" spans="1:18" x14ac:dyDescent="0.25">
      <c r="A757" s="28" t="s">
        <v>23</v>
      </c>
      <c r="B757" s="29" t="s">
        <v>15</v>
      </c>
      <c r="C757" s="54">
        <v>59.45945945945946</v>
      </c>
      <c r="D757" s="54">
        <v>59.221621621621622</v>
      </c>
      <c r="E757" s="39">
        <v>58.984735135135139</v>
      </c>
      <c r="F757" s="39">
        <v>58.748796194594597</v>
      </c>
      <c r="G757" s="39">
        <v>58.860466424186512</v>
      </c>
      <c r="H757" s="39">
        <v>58.969103616422537</v>
      </c>
      <c r="I757" s="39">
        <f>59.0747074480672+'[16]Uued liitujad'!I42</f>
        <v>226.57470744806722</v>
      </c>
      <c r="J757" s="39">
        <f>I757+(I757*J$731)</f>
        <v>226.96374068808106</v>
      </c>
      <c r="K757" s="39">
        <f t="shared" si="445"/>
        <v>227.32804377999653</v>
      </c>
      <c r="L757" s="54">
        <f t="shared" si="445"/>
        <v>227.68070725804543</v>
      </c>
      <c r="M757" s="54">
        <f t="shared" si="445"/>
        <v>228.02318507077956</v>
      </c>
      <c r="N757" s="54">
        <f t="shared" si="445"/>
        <v>228.36711803774793</v>
      </c>
      <c r="O757" s="54">
        <f t="shared" si="445"/>
        <v>228.70377503133244</v>
      </c>
      <c r="P757" s="54">
        <f t="shared" si="445"/>
        <v>229.04625285363883</v>
      </c>
      <c r="Q757" s="54">
        <f t="shared" si="445"/>
        <v>229.40182648619037</v>
      </c>
      <c r="R757" s="54">
        <f t="shared" si="445"/>
        <v>229.77049446203333</v>
      </c>
    </row>
    <row r="758" spans="1:18" x14ac:dyDescent="0.25">
      <c r="A758" s="42" t="s">
        <v>24</v>
      </c>
      <c r="B758" s="43" t="s">
        <v>8</v>
      </c>
      <c r="C758" s="45">
        <v>0.18018018018018017</v>
      </c>
      <c r="D758" s="45">
        <v>0.18018018018018017</v>
      </c>
      <c r="E758" s="45">
        <v>0.19128202479583675</v>
      </c>
      <c r="F758" s="45">
        <v>0.19128202479583675</v>
      </c>
      <c r="G758" s="45">
        <v>0.19128202479583675</v>
      </c>
      <c r="H758" s="45">
        <v>0.19128202479583675</v>
      </c>
      <c r="I758" s="45">
        <f>I757/I756</f>
        <v>0.73364170015214525</v>
      </c>
      <c r="J758" s="45">
        <f>J757/J756</f>
        <v>0.73364170015214514</v>
      </c>
      <c r="K758" s="45">
        <f t="shared" ref="K758:Q758" si="446">K757/K756</f>
        <v>0.73364170015214525</v>
      </c>
      <c r="L758" s="45">
        <f t="shared" si="446"/>
        <v>0.73364170015214525</v>
      </c>
      <c r="M758" s="45">
        <f t="shared" si="446"/>
        <v>0.73364170015214525</v>
      </c>
      <c r="N758" s="45">
        <f t="shared" si="446"/>
        <v>0.73364170015214536</v>
      </c>
      <c r="O758" s="45">
        <f t="shared" si="446"/>
        <v>0.73364170015214525</v>
      </c>
      <c r="P758" s="45">
        <f t="shared" si="446"/>
        <v>0.73364170015214536</v>
      </c>
      <c r="Q758" s="45">
        <f t="shared" si="446"/>
        <v>0.73364170015214525</v>
      </c>
      <c r="R758" s="45">
        <f>R757/R756</f>
        <v>0.73364170015214525</v>
      </c>
    </row>
    <row r="759" spans="1:18" x14ac:dyDescent="0.25">
      <c r="A759" s="32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</row>
    <row r="760" spans="1:18" x14ac:dyDescent="0.25">
      <c r="A760" s="28" t="s">
        <v>2</v>
      </c>
      <c r="B760" s="29" t="s">
        <v>3</v>
      </c>
      <c r="C760" s="29">
        <v>2020</v>
      </c>
      <c r="D760" s="29">
        <v>2021</v>
      </c>
      <c r="E760" s="29">
        <v>2022</v>
      </c>
      <c r="F760" s="29">
        <v>2023</v>
      </c>
      <c r="G760" s="29">
        <v>2024</v>
      </c>
      <c r="H760" s="29">
        <v>2025</v>
      </c>
      <c r="I760" s="29">
        <v>2026</v>
      </c>
      <c r="J760" s="29">
        <v>2027</v>
      </c>
      <c r="K760" s="29">
        <v>2028</v>
      </c>
      <c r="L760" s="29">
        <v>2029</v>
      </c>
      <c r="M760" s="29">
        <v>2030</v>
      </c>
      <c r="N760" s="29">
        <v>2031</v>
      </c>
      <c r="O760" s="29">
        <v>2032</v>
      </c>
      <c r="P760" s="29">
        <v>2033</v>
      </c>
      <c r="Q760" s="29">
        <v>2034</v>
      </c>
      <c r="R760" s="29">
        <v>2035</v>
      </c>
    </row>
    <row r="761" spans="1:18" x14ac:dyDescent="0.25">
      <c r="A761" s="110" t="s">
        <v>93</v>
      </c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</row>
    <row r="762" spans="1:18" x14ac:dyDescent="0.25">
      <c r="A762" s="51" t="s">
        <v>5</v>
      </c>
      <c r="B762" s="52" t="s">
        <v>6</v>
      </c>
      <c r="C762" s="53">
        <v>3512</v>
      </c>
      <c r="D762" s="53">
        <v>9391</v>
      </c>
      <c r="E762" s="53">
        <v>9356.1433146378113</v>
      </c>
      <c r="F762" s="53">
        <v>9321.4260560170696</v>
      </c>
      <c r="G762" s="53">
        <v>9337.8577829380192</v>
      </c>
      <c r="H762" s="53">
        <v>9353.8432132788021</v>
      </c>
      <c r="I762" s="53">
        <v>9369.3822994769143</v>
      </c>
      <c r="J762" s="53">
        <v>9384.3075854660747</v>
      </c>
      <c r="K762" s="53">
        <v>9398.2840976874504</v>
      </c>
      <c r="L762" s="53">
        <v>9411.8140553528265</v>
      </c>
      <c r="M762" s="53">
        <v>9424.9532392945821</v>
      </c>
      <c r="N762" s="53">
        <v>9438.1482503247989</v>
      </c>
      <c r="O762" s="53">
        <v>9451.0641181548126</v>
      </c>
      <c r="P762" s="53">
        <v>9464.2033024638095</v>
      </c>
      <c r="Q762" s="53">
        <v>9477.8449083991982</v>
      </c>
      <c r="R762" s="53">
        <v>9491.9888796812029</v>
      </c>
    </row>
    <row r="763" spans="1:18" x14ac:dyDescent="0.25">
      <c r="A763" s="28" t="s">
        <v>7</v>
      </c>
      <c r="B763" s="29" t="s">
        <v>6</v>
      </c>
      <c r="C763" s="54">
        <v>0</v>
      </c>
      <c r="D763" s="54">
        <v>5394.9989999999998</v>
      </c>
      <c r="E763" s="54">
        <v>5374.9743186378109</v>
      </c>
      <c r="F763" s="54">
        <v>5355.0297360010682</v>
      </c>
      <c r="G763" s="54">
        <v>5364.4695347772158</v>
      </c>
      <c r="H763" s="54">
        <v>5373.6529423699203</v>
      </c>
      <c r="I763" s="54">
        <v>5382.5799314551859</v>
      </c>
      <c r="J763" s="54">
        <v>5391.1543008499502</v>
      </c>
      <c r="K763" s="54">
        <v>5399.1836128995528</v>
      </c>
      <c r="L763" s="54">
        <v>5406.9563855621809</v>
      </c>
      <c r="M763" s="54">
        <v>5414.5046641508925</v>
      </c>
      <c r="N763" s="54">
        <v>5422.0850146261355</v>
      </c>
      <c r="O763" s="54">
        <v>5429.5050012119154</v>
      </c>
      <c r="P763" s="54">
        <v>5437.0532800116016</v>
      </c>
      <c r="Q763" s="54">
        <v>5444.8901930538559</v>
      </c>
      <c r="R763" s="54">
        <v>5453.0157080067311</v>
      </c>
    </row>
    <row r="764" spans="1:18" x14ac:dyDescent="0.25">
      <c r="A764" s="28" t="s">
        <v>7</v>
      </c>
      <c r="B764" s="29" t="s">
        <v>8</v>
      </c>
      <c r="C764" s="55">
        <v>0</v>
      </c>
      <c r="D764" s="55">
        <v>0.57448610371632414</v>
      </c>
      <c r="E764" s="55">
        <v>0.57448610371632414</v>
      </c>
      <c r="F764" s="55">
        <v>0.57448610371632414</v>
      </c>
      <c r="G764" s="55">
        <v>0.57448610371632414</v>
      </c>
      <c r="H764" s="55">
        <v>0.57448610371632414</v>
      </c>
      <c r="I764" s="55">
        <v>0.57448610371632414</v>
      </c>
      <c r="J764" s="55">
        <v>0.57448610371632414</v>
      </c>
      <c r="K764" s="55">
        <v>0.57448610371632414</v>
      </c>
      <c r="L764" s="55">
        <v>0.57448610371632414</v>
      </c>
      <c r="M764" s="55">
        <v>0.57448610371632414</v>
      </c>
      <c r="N764" s="55">
        <v>0.57448610371632414</v>
      </c>
      <c r="O764" s="55">
        <v>0.57448610371632414</v>
      </c>
      <c r="P764" s="55">
        <v>0.57448610371632414</v>
      </c>
      <c r="Q764" s="55">
        <v>0.57448610371632414</v>
      </c>
      <c r="R764" s="55">
        <v>0.57448610371632414</v>
      </c>
    </row>
    <row r="765" spans="1:18" x14ac:dyDescent="0.25">
      <c r="A765" s="28" t="s">
        <v>9</v>
      </c>
      <c r="B765" s="29" t="s">
        <v>6</v>
      </c>
      <c r="C765" s="54">
        <v>3512</v>
      </c>
      <c r="D765" s="54">
        <v>3996.0010000000002</v>
      </c>
      <c r="E765" s="54">
        <v>3981.1689960000008</v>
      </c>
      <c r="F765" s="54">
        <v>3966.3963200160015</v>
      </c>
      <c r="G765" s="54">
        <v>3973.3882481608034</v>
      </c>
      <c r="H765" s="54">
        <v>3980.1902709088818</v>
      </c>
      <c r="I765" s="54">
        <v>3986.8023680217279</v>
      </c>
      <c r="J765" s="54">
        <v>3993.153284616124</v>
      </c>
      <c r="K765" s="54">
        <v>3999.1004847878976</v>
      </c>
      <c r="L765" s="54">
        <v>4004.8576697906456</v>
      </c>
      <c r="M765" s="54">
        <v>4010.4485751436896</v>
      </c>
      <c r="N765" s="54">
        <v>4016.0632356986634</v>
      </c>
      <c r="O765" s="54">
        <v>4021.5591169428976</v>
      </c>
      <c r="P765" s="54">
        <v>4027.1500224522078</v>
      </c>
      <c r="Q765" s="54">
        <v>4032.9547153453418</v>
      </c>
      <c r="R765" s="54">
        <v>4038.9731716744723</v>
      </c>
    </row>
    <row r="766" spans="1:18" x14ac:dyDescent="0.25">
      <c r="A766" s="28" t="s">
        <v>10</v>
      </c>
      <c r="B766" s="29" t="s">
        <v>6</v>
      </c>
      <c r="C766" s="54">
        <v>3449</v>
      </c>
      <c r="D766" s="54">
        <v>3708.0010000000002</v>
      </c>
      <c r="E766" s="54">
        <v>3693.1689960000008</v>
      </c>
      <c r="F766" s="54">
        <v>3678.3963200160015</v>
      </c>
      <c r="G766" s="54">
        <v>3685.3882481608034</v>
      </c>
      <c r="H766" s="54">
        <v>3692.1902709088818</v>
      </c>
      <c r="I766" s="54">
        <v>3698.8023680217279</v>
      </c>
      <c r="J766" s="54">
        <v>3705.153284616124</v>
      </c>
      <c r="K766" s="54">
        <v>3711.1004847878976</v>
      </c>
      <c r="L766" s="54">
        <v>3716.8576697906456</v>
      </c>
      <c r="M766" s="54">
        <v>3722.4485751436896</v>
      </c>
      <c r="N766" s="54">
        <v>3728.0632356986634</v>
      </c>
      <c r="O766" s="54">
        <v>3733.5591169428976</v>
      </c>
      <c r="P766" s="54">
        <v>3739.1500224522078</v>
      </c>
      <c r="Q766" s="54">
        <v>3744.9547153453418</v>
      </c>
      <c r="R766" s="54">
        <v>3750.9731716744723</v>
      </c>
    </row>
    <row r="767" spans="1:18" x14ac:dyDescent="0.25">
      <c r="A767" s="28" t="s">
        <v>11</v>
      </c>
      <c r="B767" s="29" t="s">
        <v>6</v>
      </c>
      <c r="C767" s="29">
        <v>63</v>
      </c>
      <c r="D767" s="29">
        <v>288</v>
      </c>
      <c r="E767" s="29">
        <v>288</v>
      </c>
      <c r="F767" s="29">
        <v>288</v>
      </c>
      <c r="G767" s="29">
        <v>288</v>
      </c>
      <c r="H767" s="29">
        <v>288</v>
      </c>
      <c r="I767" s="29">
        <v>288</v>
      </c>
      <c r="J767" s="29">
        <v>288</v>
      </c>
      <c r="K767" s="29">
        <v>288</v>
      </c>
      <c r="L767" s="29">
        <v>288</v>
      </c>
      <c r="M767" s="29">
        <v>288</v>
      </c>
      <c r="N767" s="29">
        <v>288</v>
      </c>
      <c r="O767" s="29">
        <v>288</v>
      </c>
      <c r="P767" s="29">
        <v>288</v>
      </c>
      <c r="Q767" s="29">
        <v>288</v>
      </c>
      <c r="R767" s="29">
        <v>288</v>
      </c>
    </row>
    <row r="768" spans="1:18" x14ac:dyDescent="0.25">
      <c r="A768" s="42" t="s">
        <v>12</v>
      </c>
      <c r="B768" s="43" t="s">
        <v>13</v>
      </c>
      <c r="C768" s="44">
        <v>35.89483406835005</v>
      </c>
      <c r="D768" s="44">
        <v>38.745320691369734</v>
      </c>
      <c r="E768" s="44">
        <v>38.745320691369734</v>
      </c>
      <c r="F768" s="44">
        <v>38.745320691369734</v>
      </c>
      <c r="G768" s="44">
        <v>38.745320691369734</v>
      </c>
      <c r="H768" s="44">
        <v>38.745320691369734</v>
      </c>
      <c r="I768" s="44">
        <v>38.745320691369734</v>
      </c>
      <c r="J768" s="44">
        <v>38.745320691369734</v>
      </c>
      <c r="K768" s="44">
        <v>38.745320691369734</v>
      </c>
      <c r="L768" s="44">
        <v>38.745320691369734</v>
      </c>
      <c r="M768" s="44">
        <v>38.745320691369734</v>
      </c>
      <c r="N768" s="44">
        <v>38.745320691369734</v>
      </c>
      <c r="O768" s="44">
        <v>38.745320691369734</v>
      </c>
      <c r="P768" s="44">
        <v>38.745320691369734</v>
      </c>
      <c r="Q768" s="44">
        <v>38.745320691369734</v>
      </c>
      <c r="R768" s="44">
        <v>38.745320691369734</v>
      </c>
    </row>
    <row r="769" spans="1:18" x14ac:dyDescent="0.25">
      <c r="A769" s="28" t="s">
        <v>14</v>
      </c>
      <c r="B769" s="29" t="s">
        <v>15</v>
      </c>
      <c r="C769" s="54">
        <v>351</v>
      </c>
      <c r="D769" s="54">
        <v>349.596</v>
      </c>
      <c r="E769" s="39">
        <v>376.19761599999998</v>
      </c>
      <c r="F769" s="54">
        <v>374.69282553599999</v>
      </c>
      <c r="G769" s="54">
        <v>375.40504496115136</v>
      </c>
      <c r="H769" s="54">
        <v>376.09792003526155</v>
      </c>
      <c r="I769" s="54">
        <v>376.77144869677346</v>
      </c>
      <c r="J769" s="54">
        <v>377.4183727029087</v>
      </c>
      <c r="K769" s="54">
        <v>378.02417290563949</v>
      </c>
      <c r="L769" s="54">
        <v>378.61061757558298</v>
      </c>
      <c r="M769" s="54">
        <v>379.18012448614542</v>
      </c>
      <c r="N769" s="54">
        <v>379.75205117504538</v>
      </c>
      <c r="O769" s="54">
        <v>380.31187863599803</v>
      </c>
      <c r="P769" s="54">
        <v>380.88138556247821</v>
      </c>
      <c r="Q769" s="54">
        <v>381.47266953306672</v>
      </c>
      <c r="R769" s="54">
        <v>382.08572810836381</v>
      </c>
    </row>
    <row r="770" spans="1:18" x14ac:dyDescent="0.25">
      <c r="A770" s="28" t="s">
        <v>23</v>
      </c>
      <c r="B770" s="29" t="s">
        <v>15</v>
      </c>
      <c r="C770" s="54">
        <v>263.25</v>
      </c>
      <c r="D770" s="54">
        <v>262.197</v>
      </c>
      <c r="E770" s="54">
        <v>261.148212</v>
      </c>
      <c r="F770" s="54">
        <v>260.10361915200002</v>
      </c>
      <c r="G770" s="54">
        <v>260.59802640371942</v>
      </c>
      <c r="H770" s="54">
        <v>261.07900522720894</v>
      </c>
      <c r="I770" s="54">
        <v>261.54655419138044</v>
      </c>
      <c r="J770" s="54">
        <v>261.99563478178504</v>
      </c>
      <c r="K770" s="54">
        <v>262.41616812129558</v>
      </c>
      <c r="L770" s="54">
        <v>262.82326527045103</v>
      </c>
      <c r="M770" s="54">
        <v>263.21860459502301</v>
      </c>
      <c r="N770" s="54">
        <v>263.61562367714635</v>
      </c>
      <c r="O770" s="54">
        <v>264.00424373808869</v>
      </c>
      <c r="P770" s="54">
        <v>264.3995830737104</v>
      </c>
      <c r="Q770" s="54">
        <v>264.81003956023807</v>
      </c>
      <c r="R770" s="54">
        <v>265.23561150429339</v>
      </c>
    </row>
    <row r="771" spans="1:18" x14ac:dyDescent="0.25">
      <c r="A771" s="42" t="s">
        <v>24</v>
      </c>
      <c r="B771" s="43" t="s">
        <v>8</v>
      </c>
      <c r="C771" s="45">
        <v>0.75</v>
      </c>
      <c r="D771" s="45">
        <v>0.75</v>
      </c>
      <c r="E771" s="45">
        <v>0.69417827464382442</v>
      </c>
      <c r="F771" s="45">
        <v>0.69417827464382453</v>
      </c>
      <c r="G771" s="45">
        <v>0.69417827464382453</v>
      </c>
      <c r="H771" s="45">
        <v>0.69417827464382453</v>
      </c>
      <c r="I771" s="45">
        <v>0.69417827464382453</v>
      </c>
      <c r="J771" s="45">
        <v>0.69417827464382442</v>
      </c>
      <c r="K771" s="45">
        <v>0.69417827464382442</v>
      </c>
      <c r="L771" s="45">
        <v>0.69417827464382442</v>
      </c>
      <c r="M771" s="45">
        <v>0.69417827464382453</v>
      </c>
      <c r="N771" s="45">
        <v>0.69417827464382453</v>
      </c>
      <c r="O771" s="45">
        <v>0.69417827464382453</v>
      </c>
      <c r="P771" s="45">
        <v>0.69417827464382442</v>
      </c>
      <c r="Q771" s="45">
        <v>0.69417827464382442</v>
      </c>
      <c r="R771" s="45">
        <v>0.69417827464382442</v>
      </c>
    </row>
    <row r="772" spans="1:18" x14ac:dyDescent="0.25">
      <c r="A772" s="32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</row>
    <row r="773" spans="1:18" x14ac:dyDescent="0.25">
      <c r="A773" s="80" t="s">
        <v>2</v>
      </c>
      <c r="B773" s="81" t="s">
        <v>3</v>
      </c>
      <c r="C773" s="81">
        <v>2020</v>
      </c>
      <c r="D773" s="81">
        <v>2021</v>
      </c>
      <c r="E773" s="81">
        <v>2022</v>
      </c>
      <c r="F773" s="81">
        <v>2023</v>
      </c>
      <c r="G773" s="81">
        <v>2024</v>
      </c>
      <c r="H773" s="81">
        <v>2025</v>
      </c>
      <c r="I773" s="81">
        <v>2026</v>
      </c>
      <c r="J773" s="81">
        <v>2027</v>
      </c>
      <c r="K773" s="81">
        <v>2028</v>
      </c>
      <c r="L773" s="81">
        <v>2029</v>
      </c>
      <c r="M773" s="81">
        <v>2030</v>
      </c>
      <c r="N773" s="81">
        <v>2031</v>
      </c>
      <c r="O773" s="81">
        <v>2032</v>
      </c>
      <c r="P773" s="81">
        <v>2033</v>
      </c>
      <c r="Q773" s="81">
        <v>2034</v>
      </c>
      <c r="R773" s="81">
        <v>2035</v>
      </c>
    </row>
    <row r="774" spans="1:18" x14ac:dyDescent="0.25">
      <c r="A774" s="110" t="s">
        <v>94</v>
      </c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</row>
    <row r="775" spans="1:18" x14ac:dyDescent="0.25">
      <c r="A775" s="51" t="s">
        <v>5</v>
      </c>
      <c r="B775" s="52" t="s">
        <v>6</v>
      </c>
      <c r="C775" s="53">
        <v>7775.9589999999998</v>
      </c>
      <c r="D775" s="53">
        <v>10673</v>
      </c>
      <c r="E775" s="53">
        <v>10633.699875322522</v>
      </c>
      <c r="F775" s="53">
        <v>10594.556951143752</v>
      </c>
      <c r="G775" s="53">
        <v>10613.083351745227</v>
      </c>
      <c r="H775" s="53">
        <v>10631.106563042807</v>
      </c>
      <c r="I775" s="53">
        <v>10648.626531410833</v>
      </c>
      <c r="J775" s="53">
        <v>10665.454453920565</v>
      </c>
      <c r="K775" s="53">
        <v>10681.212655457768</v>
      </c>
      <c r="L775" s="53">
        <v>10696.467376829158</v>
      </c>
      <c r="M775" s="53">
        <v>10711.281509662093</v>
      </c>
      <c r="N775" s="53">
        <v>10726.158586275084</v>
      </c>
      <c r="O775" s="53">
        <v>10740.720935240941</v>
      </c>
      <c r="P775" s="53">
        <v>10755.53506848793</v>
      </c>
      <c r="Q775" s="53">
        <v>10770.915670759523</v>
      </c>
      <c r="R775" s="53">
        <v>10786.862678601536</v>
      </c>
    </row>
    <row r="776" spans="1:18" x14ac:dyDescent="0.25">
      <c r="A776" s="28" t="s">
        <v>7</v>
      </c>
      <c r="B776" s="29" t="s">
        <v>6</v>
      </c>
      <c r="C776" s="54">
        <v>0</v>
      </c>
      <c r="D776" s="54">
        <v>2995.2060000000001</v>
      </c>
      <c r="E776" s="54">
        <v>2984.1770513225219</v>
      </c>
      <c r="F776" s="54">
        <v>2973.1922184397517</v>
      </c>
      <c r="G776" s="54">
        <v>2978.3913551623173</v>
      </c>
      <c r="H776" s="54">
        <v>2983.4492798899282</v>
      </c>
      <c r="I776" s="54">
        <v>2988.3659775734022</v>
      </c>
      <c r="J776" s="54">
        <v>2993.0884637037016</v>
      </c>
      <c r="K776" s="54">
        <v>2997.5107498269508</v>
      </c>
      <c r="L776" s="54">
        <v>3001.7917423295194</v>
      </c>
      <c r="M776" s="54">
        <v>3005.9490907363406</v>
      </c>
      <c r="N776" s="54">
        <v>3010.1241033039123</v>
      </c>
      <c r="O776" s="54">
        <v>3014.2107926130693</v>
      </c>
      <c r="P776" s="54">
        <v>3018.3681411360876</v>
      </c>
      <c r="Q776" s="54">
        <v>3022.68446009116</v>
      </c>
      <c r="R776" s="54">
        <v>3027.1597316708894</v>
      </c>
    </row>
    <row r="777" spans="1:18" x14ac:dyDescent="0.25">
      <c r="A777" s="28" t="s">
        <v>7</v>
      </c>
      <c r="B777" s="29" t="s">
        <v>8</v>
      </c>
      <c r="C777" s="55">
        <v>0</v>
      </c>
      <c r="D777" s="55">
        <v>0.28063393610044035</v>
      </c>
      <c r="E777" s="55">
        <v>0.28063393610044035</v>
      </c>
      <c r="F777" s="55">
        <v>0.28063393610044035</v>
      </c>
      <c r="G777" s="55">
        <v>0.28063393610044035</v>
      </c>
      <c r="H777" s="55">
        <v>0.28063393610044035</v>
      </c>
      <c r="I777" s="55">
        <v>0.28063393610044035</v>
      </c>
      <c r="J777" s="55">
        <v>0.28063393610044035</v>
      </c>
      <c r="K777" s="55">
        <v>0.28063393610044035</v>
      </c>
      <c r="L777" s="55">
        <v>0.28063393610044035</v>
      </c>
      <c r="M777" s="55">
        <v>0.28063393610044035</v>
      </c>
      <c r="N777" s="55">
        <v>0.28063393610044035</v>
      </c>
      <c r="O777" s="55">
        <v>0.28063393610044035</v>
      </c>
      <c r="P777" s="55">
        <v>0.28063393610044035</v>
      </c>
      <c r="Q777" s="55">
        <v>0.28063393610044035</v>
      </c>
      <c r="R777" s="55">
        <v>0.28063393610044035</v>
      </c>
    </row>
    <row r="778" spans="1:18" x14ac:dyDescent="0.25">
      <c r="A778" s="28" t="s">
        <v>9</v>
      </c>
      <c r="B778" s="29" t="s">
        <v>6</v>
      </c>
      <c r="C778" s="54">
        <v>7775.9589999999998</v>
      </c>
      <c r="D778" s="54">
        <v>7677.7939999999999</v>
      </c>
      <c r="E778" s="54">
        <v>7649.5228239999997</v>
      </c>
      <c r="F778" s="54">
        <v>7621.3647327039998</v>
      </c>
      <c r="G778" s="54">
        <v>7634.6919965829093</v>
      </c>
      <c r="H778" s="54">
        <v>7647.6572831528792</v>
      </c>
      <c r="I778" s="54">
        <v>7660.260553837431</v>
      </c>
      <c r="J778" s="54">
        <v>7672.3659902168638</v>
      </c>
      <c r="K778" s="54">
        <v>7683.7019056308172</v>
      </c>
      <c r="L778" s="54">
        <v>7694.6756344996384</v>
      </c>
      <c r="M778" s="54">
        <v>7705.3324189257519</v>
      </c>
      <c r="N778" s="54">
        <v>7716.0344829711712</v>
      </c>
      <c r="O778" s="54">
        <v>7726.5101426278716</v>
      </c>
      <c r="P778" s="54">
        <v>7737.1669273518428</v>
      </c>
      <c r="Q778" s="54">
        <v>7748.231210668363</v>
      </c>
      <c r="R778" s="54">
        <v>7759.7029469306462</v>
      </c>
    </row>
    <row r="779" spans="1:18" x14ac:dyDescent="0.25">
      <c r="A779" s="28" t="s">
        <v>10</v>
      </c>
      <c r="B779" s="29" t="s">
        <v>6</v>
      </c>
      <c r="C779" s="54">
        <v>7105.9589999999998</v>
      </c>
      <c r="D779" s="54">
        <v>7067.7939999999999</v>
      </c>
      <c r="E779" s="54">
        <v>7039.5228239999997</v>
      </c>
      <c r="F779" s="54">
        <v>7011.3647327039998</v>
      </c>
      <c r="G779" s="54">
        <v>7024.6919965829093</v>
      </c>
      <c r="H779" s="54">
        <v>7037.6572831528792</v>
      </c>
      <c r="I779" s="54">
        <v>7050.260553837431</v>
      </c>
      <c r="J779" s="54">
        <v>7062.3659902168638</v>
      </c>
      <c r="K779" s="54">
        <v>7073.7019056308172</v>
      </c>
      <c r="L779" s="54">
        <v>7084.6756344996384</v>
      </c>
      <c r="M779" s="54">
        <v>7095.3324189257519</v>
      </c>
      <c r="N779" s="54">
        <v>7106.0344829711712</v>
      </c>
      <c r="O779" s="54">
        <v>7116.5101426278716</v>
      </c>
      <c r="P779" s="54">
        <v>7127.1669273518428</v>
      </c>
      <c r="Q779" s="54">
        <v>7138.231210668363</v>
      </c>
      <c r="R779" s="54">
        <v>7149.7029469306462</v>
      </c>
    </row>
    <row r="780" spans="1:18" x14ac:dyDescent="0.25">
      <c r="A780" s="28" t="s">
        <v>11</v>
      </c>
      <c r="B780" s="29" t="s">
        <v>6</v>
      </c>
      <c r="C780" s="29">
        <v>670</v>
      </c>
      <c r="D780" s="29">
        <v>610</v>
      </c>
      <c r="E780" s="29">
        <v>610</v>
      </c>
      <c r="F780" s="29">
        <v>610</v>
      </c>
      <c r="G780" s="29">
        <v>610</v>
      </c>
      <c r="H780" s="29">
        <v>610</v>
      </c>
      <c r="I780" s="29">
        <v>610</v>
      </c>
      <c r="J780" s="29">
        <v>610</v>
      </c>
      <c r="K780" s="29">
        <v>610</v>
      </c>
      <c r="L780" s="29">
        <v>610</v>
      </c>
      <c r="M780" s="29">
        <v>610</v>
      </c>
      <c r="N780" s="29">
        <v>610</v>
      </c>
      <c r="O780" s="29">
        <v>610</v>
      </c>
      <c r="P780" s="29">
        <v>610</v>
      </c>
      <c r="Q780" s="29">
        <v>610</v>
      </c>
      <c r="R780" s="29">
        <v>610</v>
      </c>
    </row>
    <row r="781" spans="1:18" x14ac:dyDescent="0.25">
      <c r="A781" s="42" t="s">
        <v>12</v>
      </c>
      <c r="B781" s="43" t="s">
        <v>13</v>
      </c>
      <c r="C781" s="44">
        <v>87.988704790372452</v>
      </c>
      <c r="D781" s="44">
        <v>87.867601555467971</v>
      </c>
      <c r="E781" s="44">
        <v>87.867601555467971</v>
      </c>
      <c r="F781" s="44">
        <v>87.867601555467971</v>
      </c>
      <c r="G781" s="44">
        <v>87.867601555467971</v>
      </c>
      <c r="H781" s="44">
        <v>87.867601555467971</v>
      </c>
      <c r="I781" s="44">
        <v>87.867601555467971</v>
      </c>
      <c r="J781" s="44">
        <v>87.867601555467971</v>
      </c>
      <c r="K781" s="44">
        <v>87.867601555467971</v>
      </c>
      <c r="L781" s="44">
        <v>87.867601555467971</v>
      </c>
      <c r="M781" s="44">
        <v>87.867601555467971</v>
      </c>
      <c r="N781" s="44">
        <v>87.867601555467971</v>
      </c>
      <c r="O781" s="44">
        <v>87.867601555467971</v>
      </c>
      <c r="P781" s="44">
        <v>87.867601555467971</v>
      </c>
      <c r="Q781" s="44">
        <v>87.867601555467971</v>
      </c>
      <c r="R781" s="44">
        <v>87.867601555467971</v>
      </c>
    </row>
    <row r="782" spans="1:18" x14ac:dyDescent="0.25">
      <c r="A782" s="28" t="s">
        <v>14</v>
      </c>
      <c r="B782" s="29" t="s">
        <v>15</v>
      </c>
      <c r="C782" s="54">
        <v>299</v>
      </c>
      <c r="D782" s="54">
        <v>297.80399999999997</v>
      </c>
      <c r="E782" s="39">
        <v>323.61278399999998</v>
      </c>
      <c r="F782" s="54">
        <v>322.31833286399996</v>
      </c>
      <c r="G782" s="54">
        <v>322.93099839187533</v>
      </c>
      <c r="H782" s="54">
        <v>323.52702351845932</v>
      </c>
      <c r="I782" s="54">
        <v>324.10640647035888</v>
      </c>
      <c r="J782" s="54">
        <v>324.66290356060586</v>
      </c>
      <c r="K782" s="54">
        <v>325.18402512495271</v>
      </c>
      <c r="L782" s="54">
        <v>325.68849666924439</v>
      </c>
      <c r="M782" s="54">
        <v>326.17839801097529</v>
      </c>
      <c r="N782" s="54">
        <v>326.67038089488278</v>
      </c>
      <c r="O782" s="54">
        <v>327.15195577864955</v>
      </c>
      <c r="P782" s="54">
        <v>327.64185713407318</v>
      </c>
      <c r="Q782" s="54">
        <v>328.150491542476</v>
      </c>
      <c r="R782" s="54">
        <v>328.67785690543712</v>
      </c>
    </row>
    <row r="783" spans="1:18" x14ac:dyDescent="0.25">
      <c r="A783" s="28" t="s">
        <v>23</v>
      </c>
      <c r="B783" s="29" t="s">
        <v>15</v>
      </c>
      <c r="C783" s="54">
        <v>221.26</v>
      </c>
      <c r="D783" s="54">
        <v>220.37495999999999</v>
      </c>
      <c r="E783" s="54">
        <v>219.49346015999998</v>
      </c>
      <c r="F783" s="54">
        <v>218.61548631935997</v>
      </c>
      <c r="G783" s="54">
        <v>219.03103256253348</v>
      </c>
      <c r="H783" s="54">
        <v>219.43529229467134</v>
      </c>
      <c r="I783" s="54">
        <v>219.82826431295277</v>
      </c>
      <c r="J783" s="54">
        <v>220.20571377708544</v>
      </c>
      <c r="K783" s="54">
        <v>220.55916945305924</v>
      </c>
      <c r="L783" s="54">
        <v>220.90133209397902</v>
      </c>
      <c r="M783" s="54">
        <v>221.23361235591557</v>
      </c>
      <c r="N783" s="54">
        <v>221.56730444370515</v>
      </c>
      <c r="O783" s="54">
        <v>221.89393720603792</v>
      </c>
      <c r="P783" s="54">
        <v>222.22621747726168</v>
      </c>
      <c r="Q783" s="54">
        <v>222.57120362050617</v>
      </c>
      <c r="R783" s="54">
        <v>222.92889421249734</v>
      </c>
    </row>
    <row r="784" spans="1:18" x14ac:dyDescent="0.25">
      <c r="A784" s="42" t="s">
        <v>24</v>
      </c>
      <c r="B784" s="43" t="s">
        <v>8</v>
      </c>
      <c r="C784" s="45">
        <v>0.74</v>
      </c>
      <c r="D784" s="45">
        <v>0.74</v>
      </c>
      <c r="E784" s="45">
        <v>0.67825954663150756</v>
      </c>
      <c r="F784" s="45">
        <v>0.67825954663150767</v>
      </c>
      <c r="G784" s="45">
        <v>0.67825954663150767</v>
      </c>
      <c r="H784" s="45">
        <v>0.67825954663150767</v>
      </c>
      <c r="I784" s="45">
        <v>0.67825954663150767</v>
      </c>
      <c r="J784" s="45">
        <v>0.67825954663150767</v>
      </c>
      <c r="K784" s="45">
        <v>0.67825954663150767</v>
      </c>
      <c r="L784" s="45">
        <v>0.67825954663150778</v>
      </c>
      <c r="M784" s="45">
        <v>0.67825954663150767</v>
      </c>
      <c r="N784" s="45">
        <v>0.67825954663150778</v>
      </c>
      <c r="O784" s="45">
        <v>0.67825954663150778</v>
      </c>
      <c r="P784" s="45">
        <v>0.67825954663150767</v>
      </c>
      <c r="Q784" s="45">
        <v>0.67825954663150767</v>
      </c>
      <c r="R784" s="45">
        <v>0.67825954663150767</v>
      </c>
    </row>
    <row r="785" spans="1:18" x14ac:dyDescent="0.25">
      <c r="A785" s="32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</row>
    <row r="786" spans="1:18" x14ac:dyDescent="0.25">
      <c r="A786" s="80" t="s">
        <v>2</v>
      </c>
      <c r="B786" s="81" t="s">
        <v>3</v>
      </c>
      <c r="C786" s="81">
        <v>2020</v>
      </c>
      <c r="D786" s="81">
        <v>2021</v>
      </c>
      <c r="E786" s="81">
        <v>2022</v>
      </c>
      <c r="F786" s="81">
        <v>2023</v>
      </c>
      <c r="G786" s="81">
        <v>2024</v>
      </c>
      <c r="H786" s="81">
        <v>2025</v>
      </c>
      <c r="I786" s="81">
        <v>2026</v>
      </c>
      <c r="J786" s="81">
        <v>2027</v>
      </c>
      <c r="K786" s="81">
        <v>2028</v>
      </c>
      <c r="L786" s="81">
        <v>2029</v>
      </c>
      <c r="M786" s="81">
        <v>2030</v>
      </c>
      <c r="N786" s="81">
        <v>2031</v>
      </c>
      <c r="O786" s="81">
        <v>2032</v>
      </c>
      <c r="P786" s="81">
        <v>2033</v>
      </c>
      <c r="Q786" s="81">
        <v>2034</v>
      </c>
      <c r="R786" s="81">
        <v>2035</v>
      </c>
    </row>
    <row r="787" spans="1:18" x14ac:dyDescent="0.25">
      <c r="A787" s="110" t="s">
        <v>95</v>
      </c>
      <c r="B787" s="110"/>
      <c r="C787" s="110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</row>
    <row r="788" spans="1:18" x14ac:dyDescent="0.25">
      <c r="A788" s="51" t="s">
        <v>5</v>
      </c>
      <c r="B788" s="52" t="s">
        <v>6</v>
      </c>
      <c r="C788" s="53">
        <v>2717.4870000000001</v>
      </c>
      <c r="D788" s="53">
        <v>3645</v>
      </c>
      <c r="E788" s="53">
        <v>3630.5800000000004</v>
      </c>
      <c r="F788" s="53">
        <v>3616.2176800000002</v>
      </c>
      <c r="G788" s="53">
        <v>3623.0153860853038</v>
      </c>
      <c r="H788" s="53">
        <v>3629.6284619735848</v>
      </c>
      <c r="I788" s="53">
        <v>3636.0568879885213</v>
      </c>
      <c r="J788" s="53">
        <v>3642.2313885678896</v>
      </c>
      <c r="K788" s="53">
        <f t="shared" ref="K788:R788" si="447">K789+K791</f>
        <v>3753.476030288798</v>
      </c>
      <c r="L788" s="53">
        <f t="shared" si="447"/>
        <v>3759.2369005743853</v>
      </c>
      <c r="M788" s="53">
        <f t="shared" si="447"/>
        <v>3764.8313847715249</v>
      </c>
      <c r="N788" s="53">
        <f t="shared" si="447"/>
        <v>3770.4496393767477</v>
      </c>
      <c r="O788" s="53">
        <f t="shared" si="447"/>
        <v>3775.9490386383495</v>
      </c>
      <c r="P788" s="53">
        <f t="shared" si="447"/>
        <v>3781.5435229918558</v>
      </c>
      <c r="Q788" s="53">
        <f t="shared" si="447"/>
        <v>3787.3519315785261</v>
      </c>
      <c r="R788" s="53">
        <f t="shared" si="447"/>
        <v>3793.3742404352056</v>
      </c>
    </row>
    <row r="789" spans="1:18" x14ac:dyDescent="0.25">
      <c r="A789" s="28" t="s">
        <v>7</v>
      </c>
      <c r="B789" s="29" t="s">
        <v>6</v>
      </c>
      <c r="C789" s="54">
        <v>0</v>
      </c>
      <c r="D789" s="54">
        <v>729</v>
      </c>
      <c r="E789" s="54">
        <v>726.11599999999999</v>
      </c>
      <c r="F789" s="54">
        <v>723.24353599999995</v>
      </c>
      <c r="G789" s="54">
        <v>724.60307721706067</v>
      </c>
      <c r="H789" s="54">
        <v>725.92569239471686</v>
      </c>
      <c r="I789" s="54">
        <v>727.21137759770409</v>
      </c>
      <c r="J789" s="54">
        <v>728.44627771357773</v>
      </c>
      <c r="K789" s="54">
        <f t="shared" ref="K789:R789" si="448">K791/(1-K790)-K791</f>
        <v>750.69520605775961</v>
      </c>
      <c r="L789" s="54">
        <f t="shared" si="448"/>
        <v>751.84738011487707</v>
      </c>
      <c r="M789" s="54">
        <f t="shared" si="448"/>
        <v>752.9662769543047</v>
      </c>
      <c r="N789" s="54">
        <f t="shared" si="448"/>
        <v>754.08992787534953</v>
      </c>
      <c r="O789" s="54">
        <f t="shared" si="448"/>
        <v>755.18980772766963</v>
      </c>
      <c r="P789" s="54">
        <f t="shared" si="448"/>
        <v>756.30870459837115</v>
      </c>
      <c r="Q789" s="54">
        <f t="shared" si="448"/>
        <v>757.47038631570513</v>
      </c>
      <c r="R789" s="54">
        <f t="shared" si="448"/>
        <v>758.67484808704103</v>
      </c>
    </row>
    <row r="790" spans="1:18" x14ac:dyDescent="0.25">
      <c r="A790" s="28" t="s">
        <v>7</v>
      </c>
      <c r="B790" s="29" t="s">
        <v>8</v>
      </c>
      <c r="C790" s="55">
        <v>0</v>
      </c>
      <c r="D790" s="55">
        <v>0.2</v>
      </c>
      <c r="E790" s="55">
        <v>0.2</v>
      </c>
      <c r="F790" s="55">
        <v>0.2</v>
      </c>
      <c r="G790" s="55">
        <v>0.2</v>
      </c>
      <c r="H790" s="55">
        <v>0.2</v>
      </c>
      <c r="I790" s="55">
        <v>0.2</v>
      </c>
      <c r="J790" s="55">
        <v>0.2</v>
      </c>
      <c r="K790" s="55">
        <f t="shared" ref="K790:R790" si="449">J790</f>
        <v>0.2</v>
      </c>
      <c r="L790" s="55">
        <f t="shared" si="449"/>
        <v>0.2</v>
      </c>
      <c r="M790" s="55">
        <f t="shared" si="449"/>
        <v>0.2</v>
      </c>
      <c r="N790" s="55">
        <f t="shared" si="449"/>
        <v>0.2</v>
      </c>
      <c r="O790" s="55">
        <f t="shared" si="449"/>
        <v>0.2</v>
      </c>
      <c r="P790" s="55">
        <f t="shared" si="449"/>
        <v>0.2</v>
      </c>
      <c r="Q790" s="55">
        <f t="shared" si="449"/>
        <v>0.2</v>
      </c>
      <c r="R790" s="55">
        <f t="shared" si="449"/>
        <v>0.2</v>
      </c>
    </row>
    <row r="791" spans="1:18" x14ac:dyDescent="0.25">
      <c r="A791" s="28" t="s">
        <v>9</v>
      </c>
      <c r="B791" s="29" t="s">
        <v>6</v>
      </c>
      <c r="C791" s="54">
        <v>2717.4870000000001</v>
      </c>
      <c r="D791" s="54">
        <v>2916</v>
      </c>
      <c r="E791" s="54">
        <v>2904.4640000000004</v>
      </c>
      <c r="F791" s="54">
        <v>2892.9741440000003</v>
      </c>
      <c r="G791" s="54">
        <v>2898.4123088682431</v>
      </c>
      <c r="H791" s="54">
        <v>2903.7027695788679</v>
      </c>
      <c r="I791" s="54">
        <v>2908.8455103908173</v>
      </c>
      <c r="J791" s="54">
        <v>2913.7851108543118</v>
      </c>
      <c r="K791" s="54">
        <f t="shared" ref="K791:R791" si="450">K792+K793</f>
        <v>3002.7808242310384</v>
      </c>
      <c r="L791" s="54">
        <f t="shared" si="450"/>
        <v>3007.3895204595083</v>
      </c>
      <c r="M791" s="54">
        <f t="shared" si="450"/>
        <v>3011.8651078172202</v>
      </c>
      <c r="N791" s="54">
        <f t="shared" si="450"/>
        <v>3016.3597115013981</v>
      </c>
      <c r="O791" s="54">
        <f t="shared" si="450"/>
        <v>3020.7592309106799</v>
      </c>
      <c r="P791" s="54">
        <f t="shared" si="450"/>
        <v>3025.2348183934846</v>
      </c>
      <c r="Q791" s="54">
        <f t="shared" si="450"/>
        <v>3029.881545262821</v>
      </c>
      <c r="R791" s="54">
        <f t="shared" si="450"/>
        <v>3034.6993923481646</v>
      </c>
    </row>
    <row r="792" spans="1:18" x14ac:dyDescent="0.25">
      <c r="A792" s="28" t="s">
        <v>10</v>
      </c>
      <c r="B792" s="29" t="s">
        <v>6</v>
      </c>
      <c r="C792" s="54">
        <v>2684.4870000000001</v>
      </c>
      <c r="D792" s="54">
        <v>2884</v>
      </c>
      <c r="E792" s="54">
        <v>2872.4640000000004</v>
      </c>
      <c r="F792" s="54">
        <v>2860.9741440000003</v>
      </c>
      <c r="G792" s="54">
        <v>2866.4123088682431</v>
      </c>
      <c r="H792" s="54">
        <v>2871.7027695788679</v>
      </c>
      <c r="I792" s="54">
        <v>2876.8455103908173</v>
      </c>
      <c r="J792" s="54">
        <v>2881.7851108543118</v>
      </c>
      <c r="K792" s="54">
        <f t="shared" ref="K792:R792" si="451">(K794*K796*365)/1000</f>
        <v>2970.7808242310384</v>
      </c>
      <c r="L792" s="54">
        <f t="shared" si="451"/>
        <v>2975.3895204595083</v>
      </c>
      <c r="M792" s="54">
        <f t="shared" si="451"/>
        <v>2979.8651078172202</v>
      </c>
      <c r="N792" s="54">
        <f t="shared" si="451"/>
        <v>2984.3597115013981</v>
      </c>
      <c r="O792" s="54">
        <f t="shared" si="451"/>
        <v>2988.7592309106799</v>
      </c>
      <c r="P792" s="54">
        <f t="shared" si="451"/>
        <v>2993.2348183934846</v>
      </c>
      <c r="Q792" s="54">
        <f t="shared" si="451"/>
        <v>2997.881545262821</v>
      </c>
      <c r="R792" s="54">
        <f t="shared" si="451"/>
        <v>3002.6993923481646</v>
      </c>
    </row>
    <row r="793" spans="1:18" x14ac:dyDescent="0.25">
      <c r="A793" s="28" t="s">
        <v>11</v>
      </c>
      <c r="B793" s="29" t="s">
        <v>6</v>
      </c>
      <c r="C793" s="29">
        <v>33</v>
      </c>
      <c r="D793" s="29">
        <v>32</v>
      </c>
      <c r="E793" s="29">
        <v>32</v>
      </c>
      <c r="F793" s="29">
        <v>32</v>
      </c>
      <c r="G793" s="29">
        <v>32</v>
      </c>
      <c r="H793" s="29">
        <v>32</v>
      </c>
      <c r="I793" s="29">
        <v>32</v>
      </c>
      <c r="J793" s="29">
        <v>32</v>
      </c>
      <c r="K793" s="29">
        <f t="shared" ref="K793:R793" si="452">J793</f>
        <v>32</v>
      </c>
      <c r="L793" s="29">
        <f t="shared" si="452"/>
        <v>32</v>
      </c>
      <c r="M793" s="29">
        <f t="shared" si="452"/>
        <v>32</v>
      </c>
      <c r="N793" s="29">
        <f t="shared" si="452"/>
        <v>32</v>
      </c>
      <c r="O793" s="29">
        <f t="shared" si="452"/>
        <v>32</v>
      </c>
      <c r="P793" s="29">
        <f t="shared" si="452"/>
        <v>32</v>
      </c>
      <c r="Q793" s="29">
        <f t="shared" si="452"/>
        <v>32</v>
      </c>
      <c r="R793" s="29">
        <f t="shared" si="452"/>
        <v>32</v>
      </c>
    </row>
    <row r="794" spans="1:18" x14ac:dyDescent="0.25">
      <c r="A794" s="42" t="s">
        <v>12</v>
      </c>
      <c r="B794" s="43" t="s">
        <v>13</v>
      </c>
      <c r="C794" s="44">
        <v>42.859900373599004</v>
      </c>
      <c r="D794" s="44">
        <v>46.230199720874751</v>
      </c>
      <c r="E794" s="44">
        <v>46.230199720874751</v>
      </c>
      <c r="F794" s="44">
        <v>46.230199720874751</v>
      </c>
      <c r="G794" s="44">
        <v>46.230199720874751</v>
      </c>
      <c r="H794" s="44">
        <v>46.230199720874751</v>
      </c>
      <c r="I794" s="44">
        <v>46.230199720874751</v>
      </c>
      <c r="J794" s="44">
        <v>46.230199720874751</v>
      </c>
      <c r="K794" s="44">
        <v>46.230199720874751</v>
      </c>
      <c r="L794" s="44">
        <v>46.230199720874751</v>
      </c>
      <c r="M794" s="44">
        <v>46.230199720874751</v>
      </c>
      <c r="N794" s="44">
        <v>46.230199720874751</v>
      </c>
      <c r="O794" s="44">
        <v>46.230199720874751</v>
      </c>
      <c r="P794" s="44">
        <v>46.230199720874751</v>
      </c>
      <c r="Q794" s="44">
        <v>46.230199720874751</v>
      </c>
      <c r="R794" s="44">
        <v>46.230199720874751</v>
      </c>
    </row>
    <row r="795" spans="1:18" x14ac:dyDescent="0.25">
      <c r="A795" s="28" t="s">
        <v>14</v>
      </c>
      <c r="B795" s="29" t="s">
        <v>15</v>
      </c>
      <c r="C795" s="54">
        <v>260</v>
      </c>
      <c r="D795" s="54">
        <v>258.95999999999998</v>
      </c>
      <c r="E795" s="39">
        <v>244.92415999999997</v>
      </c>
      <c r="F795" s="39">
        <v>243.94446335999999</v>
      </c>
      <c r="G795" s="39">
        <v>244.40815514597045</v>
      </c>
      <c r="H795" s="39">
        <v>244.85925275609293</v>
      </c>
      <c r="I795" s="39">
        <v>245.2977548481868</v>
      </c>
      <c r="J795" s="39">
        <v>245.71893592974502</v>
      </c>
      <c r="K795" s="39">
        <v>246.11334328234682</v>
      </c>
      <c r="L795" s="39">
        <f>K795+(K795*L$731)</f>
        <v>246.49514917920393</v>
      </c>
      <c r="M795" s="39">
        <f t="shared" ref="M795:R796" si="453">L795+(L795*M$731)</f>
        <v>246.86592771620482</v>
      </c>
      <c r="N795" s="54">
        <f t="shared" si="453"/>
        <v>247.23828165440841</v>
      </c>
      <c r="O795" s="54">
        <f t="shared" si="453"/>
        <v>247.60275836767593</v>
      </c>
      <c r="P795" s="54">
        <f t="shared" si="453"/>
        <v>247.97353691504009</v>
      </c>
      <c r="Q795" s="54">
        <f t="shared" si="453"/>
        <v>248.35849344761377</v>
      </c>
      <c r="R795" s="54">
        <f t="shared" si="453"/>
        <v>248.75762637722124</v>
      </c>
    </row>
    <row r="796" spans="1:18" x14ac:dyDescent="0.25">
      <c r="A796" s="28" t="s">
        <v>23</v>
      </c>
      <c r="B796" s="29" t="s">
        <v>15</v>
      </c>
      <c r="C796" s="54">
        <v>171.6</v>
      </c>
      <c r="D796" s="54">
        <v>170.9136</v>
      </c>
      <c r="E796" s="39">
        <v>170.22994560000001</v>
      </c>
      <c r="F796" s="39">
        <v>169.54902581760001</v>
      </c>
      <c r="G796" s="39">
        <v>169.87130610020228</v>
      </c>
      <c r="H796" s="39">
        <v>170.18483303699543</v>
      </c>
      <c r="I796" s="39">
        <v>170.48960569512204</v>
      </c>
      <c r="J796" s="39">
        <v>170.78233970960801</v>
      </c>
      <c r="K796" s="39">
        <f>171.056465145733+'[16]Uued liitujad'!I43</f>
        <v>176.056465145733</v>
      </c>
      <c r="L796" s="39">
        <f>K796+(K796*L$731)</f>
        <v>176.32958888488494</v>
      </c>
      <c r="M796" s="39">
        <f t="shared" si="453"/>
        <v>176.59482423419877</v>
      </c>
      <c r="N796" s="54">
        <f t="shared" si="453"/>
        <v>176.86118654218632</v>
      </c>
      <c r="O796" s="54">
        <f t="shared" si="453"/>
        <v>177.12191390019956</v>
      </c>
      <c r="P796" s="54">
        <f t="shared" si="453"/>
        <v>177.3871492569267</v>
      </c>
      <c r="Q796" s="54">
        <f t="shared" si="453"/>
        <v>177.66252679418574</v>
      </c>
      <c r="R796" s="54">
        <f t="shared" si="453"/>
        <v>177.94804537587979</v>
      </c>
    </row>
    <row r="797" spans="1:18" x14ac:dyDescent="0.25">
      <c r="A797" s="42" t="s">
        <v>24</v>
      </c>
      <c r="B797" s="43" t="s">
        <v>8</v>
      </c>
      <c r="C797" s="45">
        <v>0.66</v>
      </c>
      <c r="D797" s="45">
        <v>0.66</v>
      </c>
      <c r="E797" s="45">
        <v>0.69503125212310635</v>
      </c>
      <c r="F797" s="45">
        <v>0.69503125212310624</v>
      </c>
      <c r="G797" s="45">
        <v>0.69503125212310635</v>
      </c>
      <c r="H797" s="45">
        <v>0.69503125212310624</v>
      </c>
      <c r="I797" s="45">
        <v>0.69503125212310635</v>
      </c>
      <c r="J797" s="45">
        <v>0.69503125212310635</v>
      </c>
      <c r="K797" s="45">
        <f>K796/K795</f>
        <v>0.7153470949511137</v>
      </c>
      <c r="L797" s="45">
        <f>L796/L795</f>
        <v>0.7153470949511137</v>
      </c>
      <c r="M797" s="45">
        <f t="shared" ref="M797:Q797" si="454">M796/M795</f>
        <v>0.71534709495111382</v>
      </c>
      <c r="N797" s="45">
        <f t="shared" si="454"/>
        <v>0.71534709495111382</v>
      </c>
      <c r="O797" s="45">
        <f t="shared" si="454"/>
        <v>0.71534709495111382</v>
      </c>
      <c r="P797" s="45">
        <f t="shared" si="454"/>
        <v>0.71534709495111382</v>
      </c>
      <c r="Q797" s="45">
        <f t="shared" si="454"/>
        <v>0.71534709495111382</v>
      </c>
      <c r="R797" s="45">
        <f>R796/R795</f>
        <v>0.71534709495111382</v>
      </c>
    </row>
    <row r="798" spans="1:18" x14ac:dyDescent="0.25">
      <c r="A798" s="32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</row>
    <row r="799" spans="1:18" x14ac:dyDescent="0.25">
      <c r="A799" s="80" t="s">
        <v>2</v>
      </c>
      <c r="B799" s="81" t="s">
        <v>3</v>
      </c>
      <c r="C799" s="81">
        <v>2020</v>
      </c>
      <c r="D799" s="81">
        <v>2021</v>
      </c>
      <c r="E799" s="81">
        <v>2022</v>
      </c>
      <c r="F799" s="81">
        <v>2023</v>
      </c>
      <c r="G799" s="81">
        <v>2024</v>
      </c>
      <c r="H799" s="81">
        <v>2025</v>
      </c>
      <c r="I799" s="81">
        <v>2026</v>
      </c>
      <c r="J799" s="81">
        <v>2027</v>
      </c>
      <c r="K799" s="81">
        <v>2028</v>
      </c>
      <c r="L799" s="81">
        <v>2029</v>
      </c>
      <c r="M799" s="81">
        <v>2030</v>
      </c>
      <c r="N799" s="81">
        <v>2031</v>
      </c>
      <c r="O799" s="81">
        <v>2032</v>
      </c>
      <c r="P799" s="81">
        <v>2033</v>
      </c>
      <c r="Q799" s="81">
        <v>2034</v>
      </c>
      <c r="R799" s="81">
        <v>2035</v>
      </c>
    </row>
    <row r="800" spans="1:18" x14ac:dyDescent="0.25">
      <c r="A800" s="110" t="s">
        <v>96</v>
      </c>
      <c r="B800" s="110"/>
      <c r="C800" s="110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</row>
    <row r="801" spans="1:18" x14ac:dyDescent="0.25">
      <c r="A801" s="51" t="s">
        <v>5</v>
      </c>
      <c r="B801" s="52" t="s">
        <v>6</v>
      </c>
      <c r="C801" s="53">
        <v>949.54300000000001</v>
      </c>
      <c r="D801" s="53">
        <v>1201.1787499999998</v>
      </c>
      <c r="E801" s="53">
        <v>1196.7340350000002</v>
      </c>
      <c r="F801" s="53">
        <v>1192.30709886</v>
      </c>
      <c r="G801" s="53">
        <v>1194.4023739087477</v>
      </c>
      <c r="H801" s="53">
        <v>1196.4407399002027</v>
      </c>
      <c r="I801" s="53">
        <v>1198.42219076948</v>
      </c>
      <c r="J801" s="53">
        <v>1200.3253735255566</v>
      </c>
      <c r="K801" s="53">
        <v>1202.1075743536771</v>
      </c>
      <c r="L801" s="53">
        <v>1203.8328332289775</v>
      </c>
      <c r="M801" s="53">
        <v>1205.5082629879134</v>
      </c>
      <c r="N801" s="53">
        <v>1207.1908114816029</v>
      </c>
      <c r="O801" s="53">
        <v>1208.837765312283</v>
      </c>
      <c r="P801" s="53">
        <v>1210.5131951180472</v>
      </c>
      <c r="Q801" s="53">
        <v>1212.2526907096415</v>
      </c>
      <c r="R801" s="53">
        <v>1214.0562449106067</v>
      </c>
    </row>
    <row r="802" spans="1:18" x14ac:dyDescent="0.25">
      <c r="A802" s="28" t="s">
        <v>7</v>
      </c>
      <c r="B802" s="29" t="s">
        <v>6</v>
      </c>
      <c r="C802" s="54">
        <v>0</v>
      </c>
      <c r="D802" s="54">
        <v>240.23574999999983</v>
      </c>
      <c r="E802" s="54">
        <v>239.34680700000001</v>
      </c>
      <c r="F802" s="54">
        <v>238.46141977199989</v>
      </c>
      <c r="G802" s="54">
        <v>238.88047478174951</v>
      </c>
      <c r="H802" s="54">
        <v>239.28814798004055</v>
      </c>
      <c r="I802" s="54">
        <v>239.68443815389594</v>
      </c>
      <c r="J802" s="54">
        <v>240.06507470511121</v>
      </c>
      <c r="K802" s="54">
        <v>240.42151487073534</v>
      </c>
      <c r="L802" s="54">
        <v>240.76656664579548</v>
      </c>
      <c r="M802" s="54">
        <v>241.10165259758264</v>
      </c>
      <c r="N802" s="54">
        <v>241.43816229632046</v>
      </c>
      <c r="O802" s="54">
        <v>241.7675530624565</v>
      </c>
      <c r="P802" s="54">
        <v>242.1026390236093</v>
      </c>
      <c r="Q802" s="54">
        <v>242.45053814192829</v>
      </c>
      <c r="R802" s="54">
        <v>242.81124898212136</v>
      </c>
    </row>
    <row r="803" spans="1:18" x14ac:dyDescent="0.25">
      <c r="A803" s="28" t="s">
        <v>7</v>
      </c>
      <c r="B803" s="29" t="s">
        <v>8</v>
      </c>
      <c r="C803" s="55">
        <v>0</v>
      </c>
      <c r="D803" s="55">
        <v>0.2</v>
      </c>
      <c r="E803" s="55">
        <v>0.2</v>
      </c>
      <c r="F803" s="55">
        <v>0.2</v>
      </c>
      <c r="G803" s="55">
        <v>0.2</v>
      </c>
      <c r="H803" s="55">
        <v>0.2</v>
      </c>
      <c r="I803" s="55">
        <v>0.2</v>
      </c>
      <c r="J803" s="55">
        <v>0.2</v>
      </c>
      <c r="K803" s="55">
        <v>0.2</v>
      </c>
      <c r="L803" s="55">
        <v>0.2</v>
      </c>
      <c r="M803" s="55">
        <v>0.2</v>
      </c>
      <c r="N803" s="55">
        <v>0.2</v>
      </c>
      <c r="O803" s="55">
        <v>0.2</v>
      </c>
      <c r="P803" s="55">
        <v>0.2</v>
      </c>
      <c r="Q803" s="55">
        <v>0.2</v>
      </c>
      <c r="R803" s="55">
        <v>0.2</v>
      </c>
    </row>
    <row r="804" spans="1:18" x14ac:dyDescent="0.25">
      <c r="A804" s="28" t="s">
        <v>9</v>
      </c>
      <c r="B804" s="29" t="s">
        <v>6</v>
      </c>
      <c r="C804" s="54">
        <v>949.54300000000001</v>
      </c>
      <c r="D804" s="54">
        <v>960.94299999999998</v>
      </c>
      <c r="E804" s="54">
        <v>957.38722800000016</v>
      </c>
      <c r="F804" s="54">
        <v>953.84567908800011</v>
      </c>
      <c r="G804" s="54">
        <v>955.52189912699816</v>
      </c>
      <c r="H804" s="54">
        <v>957.15259192016219</v>
      </c>
      <c r="I804" s="54">
        <v>958.7377526155841</v>
      </c>
      <c r="J804" s="54">
        <v>960.26029882044543</v>
      </c>
      <c r="K804" s="54">
        <v>961.6860594829418</v>
      </c>
      <c r="L804" s="54">
        <v>963.06626658318203</v>
      </c>
      <c r="M804" s="54">
        <v>964.4066103903308</v>
      </c>
      <c r="N804" s="54">
        <v>965.75264918528239</v>
      </c>
      <c r="O804" s="54">
        <v>967.07021224982645</v>
      </c>
      <c r="P804" s="54">
        <v>968.41055609443788</v>
      </c>
      <c r="Q804" s="54">
        <v>969.80215256771316</v>
      </c>
      <c r="R804" s="54">
        <v>971.24499592848531</v>
      </c>
    </row>
    <row r="805" spans="1:18" x14ac:dyDescent="0.25">
      <c r="A805" s="28" t="s">
        <v>10</v>
      </c>
      <c r="B805" s="29" t="s">
        <v>6</v>
      </c>
      <c r="C805" s="54">
        <v>904.54300000000001</v>
      </c>
      <c r="D805" s="54">
        <v>888.94299999999998</v>
      </c>
      <c r="E805" s="54">
        <v>885.38722800000016</v>
      </c>
      <c r="F805" s="54">
        <v>881.84567908800011</v>
      </c>
      <c r="G805" s="54">
        <v>883.52189912699816</v>
      </c>
      <c r="H805" s="54">
        <v>885.15259192016219</v>
      </c>
      <c r="I805" s="54">
        <v>886.7377526155841</v>
      </c>
      <c r="J805" s="54">
        <v>888.26029882044543</v>
      </c>
      <c r="K805" s="54">
        <v>889.6860594829418</v>
      </c>
      <c r="L805" s="54">
        <v>891.06626658318203</v>
      </c>
      <c r="M805" s="54">
        <v>892.4066103903308</v>
      </c>
      <c r="N805" s="54">
        <v>893.75264918528239</v>
      </c>
      <c r="O805" s="54">
        <v>895.07021224982645</v>
      </c>
      <c r="P805" s="54">
        <v>896.41055609443788</v>
      </c>
      <c r="Q805" s="54">
        <v>897.80215256771316</v>
      </c>
      <c r="R805" s="54">
        <v>899.24499592848531</v>
      </c>
    </row>
    <row r="806" spans="1:18" x14ac:dyDescent="0.25">
      <c r="A806" s="28" t="s">
        <v>11</v>
      </c>
      <c r="B806" s="29" t="s">
        <v>6</v>
      </c>
      <c r="C806" s="29">
        <v>45</v>
      </c>
      <c r="D806" s="29">
        <v>72</v>
      </c>
      <c r="E806" s="29">
        <v>72</v>
      </c>
      <c r="F806" s="29">
        <v>72</v>
      </c>
      <c r="G806" s="29">
        <v>72</v>
      </c>
      <c r="H806" s="29">
        <v>72</v>
      </c>
      <c r="I806" s="29">
        <v>72</v>
      </c>
      <c r="J806" s="29">
        <v>72</v>
      </c>
      <c r="K806" s="29">
        <v>72</v>
      </c>
      <c r="L806" s="29">
        <v>72</v>
      </c>
      <c r="M806" s="29">
        <v>72</v>
      </c>
      <c r="N806" s="29">
        <v>72</v>
      </c>
      <c r="O806" s="29">
        <v>72</v>
      </c>
      <c r="P806" s="29">
        <v>72</v>
      </c>
      <c r="Q806" s="29">
        <v>72</v>
      </c>
      <c r="R806" s="29">
        <v>72</v>
      </c>
    </row>
    <row r="807" spans="1:18" x14ac:dyDescent="0.25">
      <c r="A807" s="42" t="s">
        <v>12</v>
      </c>
      <c r="B807" s="43" t="s">
        <v>13</v>
      </c>
      <c r="C807" s="44">
        <v>51.086373943516797</v>
      </c>
      <c r="D807" s="44">
        <v>50.406951946574239</v>
      </c>
      <c r="E807" s="44">
        <v>50.406951946574239</v>
      </c>
      <c r="F807" s="44">
        <v>50.406951946574239</v>
      </c>
      <c r="G807" s="44">
        <v>50.406951946574239</v>
      </c>
      <c r="H807" s="44">
        <v>50.406951946574239</v>
      </c>
      <c r="I807" s="44">
        <v>50.406951946574239</v>
      </c>
      <c r="J807" s="44">
        <v>50.406951946574239</v>
      </c>
      <c r="K807" s="44">
        <v>50.406951946574239</v>
      </c>
      <c r="L807" s="44">
        <v>50.406951946574239</v>
      </c>
      <c r="M807" s="44">
        <v>50.406951946574239</v>
      </c>
      <c r="N807" s="44">
        <v>50.406951946574239</v>
      </c>
      <c r="O807" s="44">
        <v>50.406951946574239</v>
      </c>
      <c r="P807" s="44">
        <v>50.406951946574239</v>
      </c>
      <c r="Q807" s="44">
        <v>50.406951946574239</v>
      </c>
      <c r="R807" s="44">
        <v>50.406951946574239</v>
      </c>
    </row>
    <row r="808" spans="1:18" x14ac:dyDescent="0.25">
      <c r="A808" s="28" t="s">
        <v>14</v>
      </c>
      <c r="B808" s="29" t="s">
        <v>15</v>
      </c>
      <c r="C808" s="54">
        <v>63</v>
      </c>
      <c r="D808" s="54">
        <v>62.747999999999998</v>
      </c>
      <c r="E808" s="39">
        <v>65.497007999999994</v>
      </c>
      <c r="F808" s="54">
        <v>65.235019967999989</v>
      </c>
      <c r="G808" s="54">
        <v>65.359019268907019</v>
      </c>
      <c r="H808" s="54">
        <v>65.479650666720005</v>
      </c>
      <c r="I808" s="54">
        <v>65.596913802516369</v>
      </c>
      <c r="J808" s="54">
        <v>65.709544996875749</v>
      </c>
      <c r="K808" s="54">
        <v>65.815016427414164</v>
      </c>
      <c r="L808" s="54">
        <v>65.917118008086717</v>
      </c>
      <c r="M808" s="54">
        <v>66.016270679689939</v>
      </c>
      <c r="N808" s="54">
        <v>66.115844641153572</v>
      </c>
      <c r="O808" s="54">
        <v>66.213312094771453</v>
      </c>
      <c r="P808" s="54">
        <v>66.31246476914599</v>
      </c>
      <c r="Q808" s="54">
        <v>66.415408884963853</v>
      </c>
      <c r="R808" s="54">
        <v>66.522144017519025</v>
      </c>
    </row>
    <row r="809" spans="1:18" x14ac:dyDescent="0.25">
      <c r="A809" s="28" t="s">
        <v>23</v>
      </c>
      <c r="B809" s="29" t="s">
        <v>15</v>
      </c>
      <c r="C809" s="54">
        <v>48.51</v>
      </c>
      <c r="D809" s="54">
        <v>48.315959999999997</v>
      </c>
      <c r="E809" s="54">
        <v>48.122696159999997</v>
      </c>
      <c r="F809" s="54">
        <v>47.930205375359996</v>
      </c>
      <c r="G809" s="54">
        <v>48.021311532172561</v>
      </c>
      <c r="H809" s="54">
        <v>48.10994318545832</v>
      </c>
      <c r="I809" s="54">
        <v>48.196100071505654</v>
      </c>
      <c r="J809" s="54">
        <v>48.278853725600726</v>
      </c>
      <c r="K809" s="54">
        <v>48.356346877736172</v>
      </c>
      <c r="L809" s="54">
        <v>48.431364095990801</v>
      </c>
      <c r="M809" s="54">
        <v>48.5042146587068</v>
      </c>
      <c r="N809" s="54">
        <v>48.577374756233112</v>
      </c>
      <c r="O809" s="54">
        <v>48.64898713669394</v>
      </c>
      <c r="P809" s="54">
        <v>48.721837701446113</v>
      </c>
      <c r="Q809" s="54">
        <v>48.797473956570357</v>
      </c>
      <c r="R809" s="54">
        <v>48.875895590021919</v>
      </c>
    </row>
    <row r="810" spans="1:18" x14ac:dyDescent="0.25">
      <c r="A810" s="42" t="s">
        <v>24</v>
      </c>
      <c r="B810" s="43" t="s">
        <v>8</v>
      </c>
      <c r="C810" s="45">
        <v>0.77</v>
      </c>
      <c r="D810" s="45">
        <v>0.77</v>
      </c>
      <c r="E810" s="45">
        <v>0.7347312133708459</v>
      </c>
      <c r="F810" s="45">
        <v>0.7347312133708459</v>
      </c>
      <c r="G810" s="45">
        <v>0.73473121337084601</v>
      </c>
      <c r="H810" s="45">
        <v>0.73473121337084613</v>
      </c>
      <c r="I810" s="45">
        <v>0.73473121337084613</v>
      </c>
      <c r="J810" s="45">
        <v>0.73473121337084601</v>
      </c>
      <c r="K810" s="45">
        <v>0.73473121337084601</v>
      </c>
      <c r="L810" s="45">
        <v>0.73473121337084601</v>
      </c>
      <c r="M810" s="45">
        <v>0.73473121337084613</v>
      </c>
      <c r="N810" s="45">
        <v>0.73473121337084601</v>
      </c>
      <c r="O810" s="45">
        <v>0.7347312133708459</v>
      </c>
      <c r="P810" s="45">
        <v>0.73473121337084601</v>
      </c>
      <c r="Q810" s="45">
        <v>0.73473121337084601</v>
      </c>
      <c r="R810" s="45">
        <v>0.73473121337084601</v>
      </c>
    </row>
    <row r="811" spans="1:18" x14ac:dyDescent="0.25">
      <c r="A811" s="32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</row>
    <row r="812" spans="1:18" x14ac:dyDescent="0.25">
      <c r="A812" s="28" t="s">
        <v>2</v>
      </c>
      <c r="B812" s="29" t="s">
        <v>3</v>
      </c>
      <c r="C812" s="29">
        <v>2020</v>
      </c>
      <c r="D812" s="29">
        <v>2021</v>
      </c>
      <c r="E812" s="29">
        <v>2022</v>
      </c>
      <c r="F812" s="29">
        <v>2023</v>
      </c>
      <c r="G812" s="29">
        <v>2024</v>
      </c>
      <c r="H812" s="29">
        <v>2025</v>
      </c>
      <c r="I812" s="29">
        <v>2026</v>
      </c>
      <c r="J812" s="29">
        <v>2027</v>
      </c>
      <c r="K812" s="29">
        <v>2028</v>
      </c>
      <c r="L812" s="29">
        <v>2029</v>
      </c>
      <c r="M812" s="29">
        <v>2030</v>
      </c>
      <c r="N812" s="29">
        <v>2031</v>
      </c>
      <c r="O812" s="29">
        <v>2032</v>
      </c>
      <c r="P812" s="29">
        <v>2033</v>
      </c>
      <c r="Q812" s="29">
        <v>2034</v>
      </c>
      <c r="R812" s="29">
        <v>2035</v>
      </c>
    </row>
    <row r="813" spans="1:18" x14ac:dyDescent="0.25">
      <c r="A813" s="110" t="s">
        <v>97</v>
      </c>
      <c r="B813" s="110"/>
      <c r="C813" s="110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</row>
    <row r="814" spans="1:18" x14ac:dyDescent="0.25">
      <c r="A814" s="28" t="s">
        <v>5</v>
      </c>
      <c r="B814" s="29" t="s">
        <v>6</v>
      </c>
      <c r="C814" s="54">
        <v>834</v>
      </c>
      <c r="D814" s="54">
        <v>1116</v>
      </c>
      <c r="E814" s="54">
        <v>1111.5359999999998</v>
      </c>
      <c r="F814" s="54">
        <v>1107.0898559999996</v>
      </c>
      <c r="G814" s="54">
        <v>1109.1942221556719</v>
      </c>
      <c r="H814" s="54">
        <v>1111.2414323335697</v>
      </c>
      <c r="I814" s="54">
        <v>1113.2314804424934</v>
      </c>
      <c r="J814" s="54">
        <v>1115.1429208437628</v>
      </c>
      <c r="K814" s="54">
        <v>1116.9328543933218</v>
      </c>
      <c r="L814" s="54">
        <v>1118.6655989268497</v>
      </c>
      <c r="M814" s="54">
        <v>1120.3482981424106</v>
      </c>
      <c r="N814" s="54">
        <v>1122.0381469799242</v>
      </c>
      <c r="O814" s="54">
        <v>1123.6922467141378</v>
      </c>
      <c r="P814" s="54">
        <v>1125.3749459767298</v>
      </c>
      <c r="Q814" s="54">
        <v>1127.1219889976833</v>
      </c>
      <c r="R814" s="54">
        <v>1128.933368569401</v>
      </c>
    </row>
    <row r="815" spans="1:18" x14ac:dyDescent="0.25">
      <c r="A815" s="28" t="s">
        <v>7</v>
      </c>
      <c r="B815" s="29" t="s">
        <v>6</v>
      </c>
      <c r="C815" s="54">
        <v>0</v>
      </c>
      <c r="D815" s="54">
        <v>313.05600000000004</v>
      </c>
      <c r="E815" s="54">
        <v>311.80377599999997</v>
      </c>
      <c r="F815" s="54">
        <v>310.55656089599984</v>
      </c>
      <c r="G815" s="54">
        <v>311.14686954405556</v>
      </c>
      <c r="H815" s="54">
        <v>311.72114501847489</v>
      </c>
      <c r="I815" s="54">
        <v>312.27938561057817</v>
      </c>
      <c r="J815" s="54">
        <v>312.81557547281818</v>
      </c>
      <c r="K815" s="54">
        <v>313.31768070336545</v>
      </c>
      <c r="L815" s="54">
        <v>313.80374349251247</v>
      </c>
      <c r="M815" s="54">
        <v>314.27576776278727</v>
      </c>
      <c r="N815" s="54">
        <v>314.74979761733618</v>
      </c>
      <c r="O815" s="54">
        <v>315.21379927181101</v>
      </c>
      <c r="P815" s="54">
        <v>315.68582355527883</v>
      </c>
      <c r="Q815" s="54">
        <v>316.17589730076952</v>
      </c>
      <c r="R815" s="54">
        <v>316.68401848643578</v>
      </c>
    </row>
    <row r="816" spans="1:18" x14ac:dyDescent="0.25">
      <c r="A816" s="28" t="s">
        <v>7</v>
      </c>
      <c r="B816" s="29" t="s">
        <v>8</v>
      </c>
      <c r="C816" s="41">
        <v>0</v>
      </c>
      <c r="D816" s="41">
        <v>0.28051612903225809</v>
      </c>
      <c r="E816" s="41">
        <v>0.28051612903225809</v>
      </c>
      <c r="F816" s="41">
        <v>0.28051612903225809</v>
      </c>
      <c r="G816" s="41">
        <v>0.28051612903225809</v>
      </c>
      <c r="H816" s="41">
        <v>0.28051612903225809</v>
      </c>
      <c r="I816" s="41">
        <v>0.28051612903225809</v>
      </c>
      <c r="J816" s="41">
        <v>0.28051612903225809</v>
      </c>
      <c r="K816" s="41">
        <v>0.28051612903225809</v>
      </c>
      <c r="L816" s="41">
        <v>0.28051612903225809</v>
      </c>
      <c r="M816" s="41">
        <v>0.28051612903225809</v>
      </c>
      <c r="N816" s="41">
        <v>0.28051612903225809</v>
      </c>
      <c r="O816" s="41">
        <v>0.28051612903225809</v>
      </c>
      <c r="P816" s="41">
        <v>0.28051612903225809</v>
      </c>
      <c r="Q816" s="41">
        <v>0.28051612903225809</v>
      </c>
      <c r="R816" s="41">
        <v>0.28051612903225809</v>
      </c>
    </row>
    <row r="817" spans="1:18" x14ac:dyDescent="0.25">
      <c r="A817" s="28" t="s">
        <v>9</v>
      </c>
      <c r="B817" s="29" t="s">
        <v>6</v>
      </c>
      <c r="C817" s="54">
        <v>834</v>
      </c>
      <c r="D817" s="54">
        <v>802.94399999999996</v>
      </c>
      <c r="E817" s="54">
        <v>799.73222399999986</v>
      </c>
      <c r="F817" s="54">
        <v>796.53329510399976</v>
      </c>
      <c r="G817" s="54">
        <v>798.04735261161636</v>
      </c>
      <c r="H817" s="54">
        <v>799.52028731509483</v>
      </c>
      <c r="I817" s="54">
        <v>800.95209483191525</v>
      </c>
      <c r="J817" s="54">
        <v>802.32734537094461</v>
      </c>
      <c r="K817" s="54">
        <v>803.61517368995635</v>
      </c>
      <c r="L817" s="54">
        <v>804.86185543433726</v>
      </c>
      <c r="M817" s="54">
        <v>806.07253037962334</v>
      </c>
      <c r="N817" s="54">
        <v>807.28834936258806</v>
      </c>
      <c r="O817" s="54">
        <v>808.4784474423268</v>
      </c>
      <c r="P817" s="54">
        <v>809.68912242145097</v>
      </c>
      <c r="Q817" s="54">
        <v>810.94609169691375</v>
      </c>
      <c r="R817" s="54">
        <v>812.24935008296518</v>
      </c>
    </row>
    <row r="818" spans="1:18" x14ac:dyDescent="0.25">
      <c r="A818" s="28" t="s">
        <v>10</v>
      </c>
      <c r="B818" s="29" t="s">
        <v>6</v>
      </c>
      <c r="C818" s="54">
        <v>834</v>
      </c>
      <c r="D818" s="54">
        <v>802.94399999999996</v>
      </c>
      <c r="E818" s="54">
        <v>799.73222399999986</v>
      </c>
      <c r="F818" s="54">
        <v>796.53329510399976</v>
      </c>
      <c r="G818" s="54">
        <v>798.04735261161636</v>
      </c>
      <c r="H818" s="54">
        <v>799.52028731509483</v>
      </c>
      <c r="I818" s="54">
        <v>800.95209483191525</v>
      </c>
      <c r="J818" s="54">
        <v>802.32734537094461</v>
      </c>
      <c r="K818" s="54">
        <v>803.61517368995635</v>
      </c>
      <c r="L818" s="54">
        <v>804.86185543433726</v>
      </c>
      <c r="M818" s="54">
        <v>806.07253037962334</v>
      </c>
      <c r="N818" s="54">
        <v>807.28834936258806</v>
      </c>
      <c r="O818" s="54">
        <v>808.4784474423268</v>
      </c>
      <c r="P818" s="54">
        <v>809.68912242145097</v>
      </c>
      <c r="Q818" s="54">
        <v>810.94609169691375</v>
      </c>
      <c r="R818" s="54">
        <v>812.24935008296518</v>
      </c>
    </row>
    <row r="819" spans="1:18" x14ac:dyDescent="0.25">
      <c r="A819" s="28" t="s">
        <v>11</v>
      </c>
      <c r="B819" s="29" t="s">
        <v>6</v>
      </c>
      <c r="C819" s="29">
        <v>0</v>
      </c>
      <c r="D819" s="29">
        <v>0</v>
      </c>
      <c r="E819" s="29">
        <v>0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29">
        <v>0</v>
      </c>
      <c r="L819" s="29">
        <v>0</v>
      </c>
      <c r="M819" s="29">
        <v>0</v>
      </c>
      <c r="N819" s="29">
        <v>0</v>
      </c>
      <c r="O819" s="29">
        <v>0</v>
      </c>
      <c r="P819" s="29">
        <v>0</v>
      </c>
      <c r="Q819" s="29">
        <v>0</v>
      </c>
      <c r="R819" s="29">
        <v>0</v>
      </c>
    </row>
    <row r="820" spans="1:18" x14ac:dyDescent="0.25">
      <c r="A820" s="42" t="s">
        <v>12</v>
      </c>
      <c r="B820" s="43" t="s">
        <v>13</v>
      </c>
      <c r="C820" s="44">
        <v>66.616078916889663</v>
      </c>
      <c r="D820" s="44">
        <v>64.393040832205372</v>
      </c>
      <c r="E820" s="44">
        <v>64.393040832205372</v>
      </c>
      <c r="F820" s="44">
        <v>64.393040832205372</v>
      </c>
      <c r="G820" s="44">
        <v>64.393040832205372</v>
      </c>
      <c r="H820" s="44">
        <v>64.393040832205372</v>
      </c>
      <c r="I820" s="44">
        <v>64.393040832205372</v>
      </c>
      <c r="J820" s="44">
        <v>64.393040832205372</v>
      </c>
      <c r="K820" s="44">
        <v>64.393040832205372</v>
      </c>
      <c r="L820" s="44">
        <v>64.393040832205372</v>
      </c>
      <c r="M820" s="44">
        <v>64.393040832205372</v>
      </c>
      <c r="N820" s="44">
        <v>64.393040832205372</v>
      </c>
      <c r="O820" s="44">
        <v>64.393040832205372</v>
      </c>
      <c r="P820" s="44">
        <v>64.393040832205372</v>
      </c>
      <c r="Q820" s="44">
        <v>64.393040832205372</v>
      </c>
      <c r="R820" s="44">
        <v>64.393040832205372</v>
      </c>
    </row>
    <row r="821" spans="1:18" x14ac:dyDescent="0.25">
      <c r="A821" s="28" t="s">
        <v>14</v>
      </c>
      <c r="B821" s="29" t="s">
        <v>15</v>
      </c>
      <c r="C821" s="54">
        <v>49</v>
      </c>
      <c r="D821" s="54">
        <v>48.804000000000002</v>
      </c>
      <c r="E821" s="39">
        <v>45.608784</v>
      </c>
      <c r="F821" s="54">
        <v>45.426348863999998</v>
      </c>
      <c r="G821" s="54">
        <v>45.512695668287911</v>
      </c>
      <c r="H821" s="54">
        <v>45.596697236214048</v>
      </c>
      <c r="I821" s="54">
        <v>45.678353317842983</v>
      </c>
      <c r="J821" s="54">
        <v>45.756783951120141</v>
      </c>
      <c r="K821" s="54">
        <v>45.830228889148415</v>
      </c>
      <c r="L821" s="54">
        <v>45.901327235182073</v>
      </c>
      <c r="M821" s="54">
        <v>45.970372110975092</v>
      </c>
      <c r="N821" s="54">
        <v>46.039710351592419</v>
      </c>
      <c r="O821" s="54">
        <v>46.107581727321332</v>
      </c>
      <c r="P821" s="54">
        <v>46.176626605044156</v>
      </c>
      <c r="Q821" s="54">
        <v>46.248311649686315</v>
      </c>
      <c r="R821" s="54">
        <v>46.322636565504155</v>
      </c>
    </row>
    <row r="822" spans="1:18" x14ac:dyDescent="0.25">
      <c r="A822" s="28" t="s">
        <v>23</v>
      </c>
      <c r="B822" s="29" t="s">
        <v>15</v>
      </c>
      <c r="C822" s="54">
        <v>34.299999999999997</v>
      </c>
      <c r="D822" s="54">
        <v>34.162799999999997</v>
      </c>
      <c r="E822" s="54">
        <v>34.026148799999994</v>
      </c>
      <c r="F822" s="54">
        <v>33.890044204799992</v>
      </c>
      <c r="G822" s="54">
        <v>33.954462699515943</v>
      </c>
      <c r="H822" s="54">
        <v>34.01713154527355</v>
      </c>
      <c r="I822" s="54">
        <v>34.078050555610048</v>
      </c>
      <c r="J822" s="54">
        <v>34.136563240323738</v>
      </c>
      <c r="K822" s="54">
        <v>34.191356378197284</v>
      </c>
      <c r="L822" s="54">
        <v>34.244398855751058</v>
      </c>
      <c r="M822" s="54">
        <v>34.295909354641161</v>
      </c>
      <c r="N822" s="54">
        <v>34.347638716528451</v>
      </c>
      <c r="O822" s="54">
        <v>34.398273733015905</v>
      </c>
      <c r="P822" s="54">
        <v>34.449784233345724</v>
      </c>
      <c r="Q822" s="54">
        <v>34.503264413736602</v>
      </c>
      <c r="R822" s="54">
        <v>34.558714053550837</v>
      </c>
    </row>
    <row r="823" spans="1:18" x14ac:dyDescent="0.25">
      <c r="A823" s="42" t="s">
        <v>24</v>
      </c>
      <c r="B823" s="43" t="s">
        <v>8</v>
      </c>
      <c r="C823" s="45">
        <v>0.7</v>
      </c>
      <c r="D823" s="45">
        <v>0.7</v>
      </c>
      <c r="E823" s="45">
        <v>0.74604376209635392</v>
      </c>
      <c r="F823" s="45">
        <v>0.74604376209635392</v>
      </c>
      <c r="G823" s="45">
        <v>0.74604376209635392</v>
      </c>
      <c r="H823" s="45">
        <v>0.74604376209635392</v>
      </c>
      <c r="I823" s="45">
        <v>0.74604376209635392</v>
      </c>
      <c r="J823" s="45">
        <v>0.74604376209635392</v>
      </c>
      <c r="K823" s="45">
        <v>0.74604376209635381</v>
      </c>
      <c r="L823" s="45">
        <v>0.7460437620963537</v>
      </c>
      <c r="M823" s="45">
        <v>0.74604376209635381</v>
      </c>
      <c r="N823" s="45">
        <v>0.74604376209635381</v>
      </c>
      <c r="O823" s="45">
        <v>0.74604376209635381</v>
      </c>
      <c r="P823" s="45">
        <v>0.74604376209635381</v>
      </c>
      <c r="Q823" s="45">
        <v>0.7460437620963537</v>
      </c>
      <c r="R823" s="45">
        <v>0.7460437620963537</v>
      </c>
    </row>
    <row r="824" spans="1:18" x14ac:dyDescent="0.25">
      <c r="A824" s="111" t="s">
        <v>98</v>
      </c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1"/>
      <c r="Q824" s="111"/>
      <c r="R824" s="111"/>
    </row>
    <row r="825" spans="1:18" x14ac:dyDescent="0.25">
      <c r="A825" s="28" t="s">
        <v>1</v>
      </c>
      <c r="B825" s="29"/>
      <c r="C825" s="30">
        <v>-4.0000000000000001E-3</v>
      </c>
      <c r="D825" s="30">
        <v>-4.0000000000000001E-3</v>
      </c>
      <c r="E825" s="30">
        <v>-4.0000000000000001E-3</v>
      </c>
      <c r="F825" s="30">
        <v>-4.0000000000000001E-3</v>
      </c>
      <c r="G825" s="31">
        <v>1.9008088135461722E-3</v>
      </c>
      <c r="H825" s="31">
        <v>1.8456733158230994E-3</v>
      </c>
      <c r="I825" s="31">
        <v>1.7908332528102555E-3</v>
      </c>
      <c r="J825" s="31">
        <v>1.7170197167882086E-3</v>
      </c>
      <c r="K825" s="31">
        <v>1.6051158251579433E-3</v>
      </c>
      <c r="L825" s="31">
        <v>1.5513417182712156E-3</v>
      </c>
      <c r="M825" s="31">
        <v>1.5042021647709452E-3</v>
      </c>
      <c r="N825" s="31">
        <v>1.5083245454254946E-3</v>
      </c>
      <c r="O825" s="31">
        <v>1.4741920661663348E-3</v>
      </c>
      <c r="P825" s="31">
        <v>1.4974734118816549E-3</v>
      </c>
      <c r="Q825" s="31">
        <v>1.5524097343725147E-3</v>
      </c>
      <c r="R825" s="31">
        <v>1.6070838732626979E-3</v>
      </c>
    </row>
    <row r="826" spans="1:18" x14ac:dyDescent="0.25">
      <c r="A826" s="32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</row>
    <row r="827" spans="1:18" x14ac:dyDescent="0.25">
      <c r="A827" s="37" t="s">
        <v>2</v>
      </c>
      <c r="B827" s="38" t="s">
        <v>3</v>
      </c>
      <c r="C827" s="38">
        <v>2020</v>
      </c>
      <c r="D827" s="38">
        <v>2021</v>
      </c>
      <c r="E827" s="38">
        <v>2022</v>
      </c>
      <c r="F827" s="38">
        <v>2023</v>
      </c>
      <c r="G827" s="38">
        <v>2024</v>
      </c>
      <c r="H827" s="38">
        <v>2025</v>
      </c>
      <c r="I827" s="38">
        <v>2026</v>
      </c>
      <c r="J827" s="38">
        <v>2027</v>
      </c>
      <c r="K827" s="38">
        <v>2028</v>
      </c>
      <c r="L827" s="38">
        <v>2029</v>
      </c>
      <c r="M827" s="38">
        <v>2030</v>
      </c>
      <c r="N827" s="38">
        <v>2031</v>
      </c>
      <c r="O827" s="38">
        <v>2032</v>
      </c>
      <c r="P827" s="38">
        <v>2033</v>
      </c>
      <c r="Q827" s="38">
        <v>2034</v>
      </c>
      <c r="R827" s="38">
        <v>2035</v>
      </c>
    </row>
    <row r="828" spans="1:18" x14ac:dyDescent="0.25">
      <c r="A828" s="110" t="s">
        <v>99</v>
      </c>
      <c r="B828" s="110"/>
      <c r="C828" s="110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</row>
    <row r="829" spans="1:18" x14ac:dyDescent="0.25">
      <c r="A829" s="34" t="s">
        <v>5</v>
      </c>
      <c r="B829" s="35" t="s">
        <v>6</v>
      </c>
      <c r="C829" s="36">
        <v>12362</v>
      </c>
      <c r="D829" s="36">
        <v>41054.999999999993</v>
      </c>
      <c r="E829" s="36">
        <v>40913.7765105168</v>
      </c>
      <c r="F829" s="36">
        <f t="shared" ref="F829:R829" si="455">F830+F832</f>
        <v>33580.871008480004</v>
      </c>
      <c r="G829" s="36">
        <f t="shared" si="455"/>
        <v>34029.151200000008</v>
      </c>
      <c r="H829" s="36">
        <f t="shared" si="455"/>
        <v>28404.138738174679</v>
      </c>
      <c r="I829" s="36">
        <f t="shared" si="455"/>
        <v>25775.479302357617</v>
      </c>
      <c r="J829" s="36">
        <f>J830+J832</f>
        <v>24094.084507502674</v>
      </c>
      <c r="K829" s="36">
        <f t="shared" si="455"/>
        <v>24128.704851341226</v>
      </c>
      <c r="L829" s="36">
        <f t="shared" si="455"/>
        <v>24162.219062832421</v>
      </c>
      <c r="M829" s="36">
        <f t="shared" si="455"/>
        <v>24194.765313185635</v>
      </c>
      <c r="N829" s="36">
        <f t="shared" si="455"/>
        <v>24227.449849326276</v>
      </c>
      <c r="O829" s="36">
        <f t="shared" si="455"/>
        <v>24259.442937313172</v>
      </c>
      <c r="P829" s="36">
        <f t="shared" si="455"/>
        <v>24291.989188576048</v>
      </c>
      <c r="Q829" s="36">
        <f t="shared" si="455"/>
        <v>24325.779957010469</v>
      </c>
      <c r="R829" s="36">
        <f t="shared" si="455"/>
        <v>24360.815103209305</v>
      </c>
    </row>
    <row r="830" spans="1:18" x14ac:dyDescent="0.25">
      <c r="A830" s="37" t="s">
        <v>7</v>
      </c>
      <c r="B830" s="38" t="s">
        <v>6</v>
      </c>
      <c r="C830" s="39">
        <v>0</v>
      </c>
      <c r="D830" s="39">
        <v>27529.787999999993</v>
      </c>
      <c r="E830" s="39">
        <v>27435.089358516801</v>
      </c>
      <c r="F830" s="39">
        <f t="shared" ref="F830:R830" si="456">F832/(1-F831)-F832</f>
        <v>20148.522605088001</v>
      </c>
      <c r="G830" s="39">
        <f t="shared" si="456"/>
        <v>17014.575600000004</v>
      </c>
      <c r="H830" s="39">
        <f t="shared" si="456"/>
        <v>11361.655495269872</v>
      </c>
      <c r="I830" s="39">
        <f t="shared" si="456"/>
        <v>7732.6437907072868</v>
      </c>
      <c r="J830" s="39">
        <f t="shared" si="456"/>
        <v>6023.5211268756684</v>
      </c>
      <c r="K830" s="39">
        <f t="shared" si="456"/>
        <v>6032.1762128353075</v>
      </c>
      <c r="L830" s="39">
        <f t="shared" si="456"/>
        <v>6040.5547657081042</v>
      </c>
      <c r="M830" s="39">
        <f t="shared" si="456"/>
        <v>6048.6913282964088</v>
      </c>
      <c r="N830" s="39">
        <f t="shared" si="456"/>
        <v>6056.86246233157</v>
      </c>
      <c r="O830" s="39">
        <f t="shared" si="456"/>
        <v>6064.8607343282929</v>
      </c>
      <c r="P830" s="39">
        <f t="shared" si="456"/>
        <v>6072.9972971440111</v>
      </c>
      <c r="Q830" s="39">
        <f t="shared" si="456"/>
        <v>6081.4449892526172</v>
      </c>
      <c r="R830" s="39">
        <f t="shared" si="456"/>
        <v>6090.2037758023253</v>
      </c>
    </row>
    <row r="831" spans="1:18" x14ac:dyDescent="0.25">
      <c r="A831" s="37" t="s">
        <v>7</v>
      </c>
      <c r="B831" s="38" t="s">
        <v>8</v>
      </c>
      <c r="C831" s="40">
        <v>0</v>
      </c>
      <c r="D831" s="41">
        <v>0.67055871392035071</v>
      </c>
      <c r="E831" s="41">
        <v>0.67055871392035071</v>
      </c>
      <c r="F831" s="41">
        <v>0.6</v>
      </c>
      <c r="G831" s="41">
        <v>0.5</v>
      </c>
      <c r="H831" s="41">
        <v>0.4</v>
      </c>
      <c r="I831" s="41">
        <v>0.3</v>
      </c>
      <c r="J831" s="41">
        <v>0.25</v>
      </c>
      <c r="K831" s="41">
        <f t="shared" ref="K831:R831" si="457">J831</f>
        <v>0.25</v>
      </c>
      <c r="L831" s="41">
        <f t="shared" si="457"/>
        <v>0.25</v>
      </c>
      <c r="M831" s="41">
        <f t="shared" si="457"/>
        <v>0.25</v>
      </c>
      <c r="N831" s="41">
        <f t="shared" si="457"/>
        <v>0.25</v>
      </c>
      <c r="O831" s="41">
        <f t="shared" si="457"/>
        <v>0.25</v>
      </c>
      <c r="P831" s="41">
        <f t="shared" si="457"/>
        <v>0.25</v>
      </c>
      <c r="Q831" s="41">
        <f t="shared" si="457"/>
        <v>0.25</v>
      </c>
      <c r="R831" s="41">
        <f t="shared" si="457"/>
        <v>0.25</v>
      </c>
    </row>
    <row r="832" spans="1:18" x14ac:dyDescent="0.25">
      <c r="A832" s="37" t="s">
        <v>9</v>
      </c>
      <c r="B832" s="38" t="s">
        <v>6</v>
      </c>
      <c r="C832" s="39">
        <v>12362</v>
      </c>
      <c r="D832" s="39">
        <v>13525.212</v>
      </c>
      <c r="E832" s="39">
        <v>13478.687152</v>
      </c>
      <c r="F832" s="39">
        <f t="shared" ref="F832:R832" si="458">F833+F834</f>
        <v>13432.348403392001</v>
      </c>
      <c r="G832" s="39">
        <f t="shared" si="458"/>
        <v>17014.575600000004</v>
      </c>
      <c r="H832" s="39">
        <f t="shared" si="458"/>
        <v>17042.483242904807</v>
      </c>
      <c r="I832" s="39">
        <f t="shared" si="458"/>
        <v>18042.83551165033</v>
      </c>
      <c r="J832" s="39">
        <f t="shared" si="458"/>
        <v>18070.563380627005</v>
      </c>
      <c r="K832" s="39">
        <f t="shared" si="458"/>
        <v>18096.528638505919</v>
      </c>
      <c r="L832" s="39">
        <f t="shared" si="458"/>
        <v>18121.664297124316</v>
      </c>
      <c r="M832" s="39">
        <f t="shared" si="458"/>
        <v>18146.073984889226</v>
      </c>
      <c r="N832" s="39">
        <f t="shared" si="458"/>
        <v>18170.587386994706</v>
      </c>
      <c r="O832" s="39">
        <f t="shared" si="458"/>
        <v>18194.582202984879</v>
      </c>
      <c r="P832" s="39">
        <f t="shared" si="458"/>
        <v>18218.991891432037</v>
      </c>
      <c r="Q832" s="39">
        <f t="shared" si="458"/>
        <v>18244.334967757852</v>
      </c>
      <c r="R832" s="39">
        <f t="shared" si="458"/>
        <v>18270.611327406979</v>
      </c>
    </row>
    <row r="833" spans="1:18" x14ac:dyDescent="0.25">
      <c r="A833" s="37" t="s">
        <v>10</v>
      </c>
      <c r="B833" s="38" t="s">
        <v>6</v>
      </c>
      <c r="C833" s="39">
        <v>10459</v>
      </c>
      <c r="D833" s="39">
        <v>11631.212</v>
      </c>
      <c r="E833" s="39">
        <v>11584.687152</v>
      </c>
      <c r="F833" s="39">
        <f t="shared" ref="F833:R833" si="459">(F835*F837*365)/1000</f>
        <v>11538.348403392001</v>
      </c>
      <c r="G833" s="39">
        <f t="shared" si="459"/>
        <v>15120.575600000002</v>
      </c>
      <c r="H833" s="39">
        <f t="shared" si="459"/>
        <v>15148.483242904807</v>
      </c>
      <c r="I833" s="39">
        <f t="shared" si="459"/>
        <v>16148.83551165033</v>
      </c>
      <c r="J833" s="39">
        <f t="shared" si="459"/>
        <v>16176.563380627005</v>
      </c>
      <c r="K833" s="39">
        <f t="shared" si="459"/>
        <v>16202.528638505919</v>
      </c>
      <c r="L833" s="39">
        <f t="shared" si="459"/>
        <v>16227.664297124316</v>
      </c>
      <c r="M833" s="39">
        <f t="shared" si="459"/>
        <v>16252.073984889226</v>
      </c>
      <c r="N833" s="39">
        <f t="shared" si="459"/>
        <v>16276.587386994706</v>
      </c>
      <c r="O833" s="39">
        <f t="shared" si="459"/>
        <v>16300.582202984879</v>
      </c>
      <c r="P833" s="39">
        <f t="shared" si="459"/>
        <v>16324.991891432039</v>
      </c>
      <c r="Q833" s="39">
        <f t="shared" si="459"/>
        <v>16350.334967757852</v>
      </c>
      <c r="R833" s="39">
        <f t="shared" si="459"/>
        <v>16376.611327406978</v>
      </c>
    </row>
    <row r="834" spans="1:18" x14ac:dyDescent="0.25">
      <c r="A834" s="37" t="s">
        <v>11</v>
      </c>
      <c r="B834" s="38" t="s">
        <v>6</v>
      </c>
      <c r="C834" s="38">
        <v>1903</v>
      </c>
      <c r="D834" s="38">
        <v>1894</v>
      </c>
      <c r="E834" s="38">
        <v>1894</v>
      </c>
      <c r="F834" s="38">
        <f t="shared" ref="F834:R834" si="460">E834</f>
        <v>1894</v>
      </c>
      <c r="G834" s="38">
        <f t="shared" si="460"/>
        <v>1894</v>
      </c>
      <c r="H834" s="38">
        <f t="shared" si="460"/>
        <v>1894</v>
      </c>
      <c r="I834" s="38">
        <f t="shared" si="460"/>
        <v>1894</v>
      </c>
      <c r="J834" s="38">
        <f t="shared" si="460"/>
        <v>1894</v>
      </c>
      <c r="K834" s="38">
        <f t="shared" si="460"/>
        <v>1894</v>
      </c>
      <c r="L834" s="38">
        <f t="shared" si="460"/>
        <v>1894</v>
      </c>
      <c r="M834" s="38">
        <f t="shared" si="460"/>
        <v>1894</v>
      </c>
      <c r="N834" s="38">
        <f t="shared" si="460"/>
        <v>1894</v>
      </c>
      <c r="O834" s="38">
        <f t="shared" si="460"/>
        <v>1894</v>
      </c>
      <c r="P834" s="38">
        <f t="shared" si="460"/>
        <v>1894</v>
      </c>
      <c r="Q834" s="38">
        <f t="shared" si="460"/>
        <v>1894</v>
      </c>
      <c r="R834" s="38">
        <f t="shared" si="460"/>
        <v>1894</v>
      </c>
    </row>
    <row r="835" spans="1:18" x14ac:dyDescent="0.25">
      <c r="A835" s="42" t="s">
        <v>12</v>
      </c>
      <c r="B835" s="43" t="s">
        <v>13</v>
      </c>
      <c r="C835" s="56">
        <v>40.132765434941099</v>
      </c>
      <c r="D835" s="56">
        <v>65.033335197092541</v>
      </c>
      <c r="E835" s="56">
        <v>65.033335197092541</v>
      </c>
      <c r="F835" s="56">
        <v>65.033335197092541</v>
      </c>
      <c r="G835" s="56">
        <v>65.033335197092541</v>
      </c>
      <c r="H835" s="56">
        <v>65.033335197092541</v>
      </c>
      <c r="I835" s="56">
        <v>65.033335197092541</v>
      </c>
      <c r="J835" s="56">
        <v>65.033335197092541</v>
      </c>
      <c r="K835" s="56">
        <v>65.033335197092541</v>
      </c>
      <c r="L835" s="56">
        <v>65.033335197092541</v>
      </c>
      <c r="M835" s="56">
        <v>65.033335197092541</v>
      </c>
      <c r="N835" s="56">
        <v>65.033335197092541</v>
      </c>
      <c r="O835" s="56">
        <v>65.033335197092541</v>
      </c>
      <c r="P835" s="56">
        <v>65.033335197092541</v>
      </c>
      <c r="Q835" s="56">
        <v>65.033335197092541</v>
      </c>
      <c r="R835" s="56">
        <v>65.033335197092541</v>
      </c>
    </row>
    <row r="836" spans="1:18" x14ac:dyDescent="0.25">
      <c r="A836" s="37" t="s">
        <v>14</v>
      </c>
      <c r="B836" s="38" t="s">
        <v>15</v>
      </c>
      <c r="C836" s="39">
        <v>714</v>
      </c>
      <c r="D836" s="39">
        <v>685</v>
      </c>
      <c r="E836" s="39">
        <v>680</v>
      </c>
      <c r="F836" s="39">
        <f>E836+(E836*F$825)</f>
        <v>677.28</v>
      </c>
      <c r="G836" s="39">
        <f t="shared" ref="G836:R837" si="461">F836+(F836*G$825)</f>
        <v>678.5673797932385</v>
      </c>
      <c r="H836" s="39">
        <f t="shared" si="461"/>
        <v>679.81979349911092</v>
      </c>
      <c r="I836" s="39">
        <f t="shared" si="461"/>
        <v>681.03723739122768</v>
      </c>
      <c r="J836" s="39">
        <f t="shared" si="461"/>
        <v>682.2065917556954</v>
      </c>
      <c r="K836" s="39">
        <f t="shared" si="461"/>
        <v>683.3016123521495</v>
      </c>
      <c r="L836" s="39">
        <f t="shared" si="461"/>
        <v>684.36164664955334</v>
      </c>
      <c r="M836" s="39">
        <f t="shared" si="461"/>
        <v>685.39106491992982</v>
      </c>
      <c r="N836" s="39">
        <f t="shared" si="461"/>
        <v>686.42485708636389</v>
      </c>
      <c r="O836" s="39">
        <f t="shared" si="461"/>
        <v>687.43677916469994</v>
      </c>
      <c r="P836" s="39">
        <f t="shared" si="461"/>
        <v>688.46619746384863</v>
      </c>
      <c r="Q836" s="39">
        <f t="shared" si="461"/>
        <v>689.53497909057796</v>
      </c>
      <c r="R836" s="39">
        <f t="shared" si="461"/>
        <v>690.64311963552495</v>
      </c>
    </row>
    <row r="837" spans="1:18" x14ac:dyDescent="0.25">
      <c r="A837" s="37" t="s">
        <v>23</v>
      </c>
      <c r="B837" s="38" t="s">
        <v>15</v>
      </c>
      <c r="C837" s="39">
        <v>714</v>
      </c>
      <c r="D837" s="39">
        <v>490</v>
      </c>
      <c r="E837" s="39">
        <f>D837+(D837*E$825)</f>
        <v>488.04</v>
      </c>
      <c r="F837" s="39">
        <f>E837+(E837*F$825)</f>
        <v>486.08784000000003</v>
      </c>
      <c r="G837" s="39">
        <v>637</v>
      </c>
      <c r="H837" s="39">
        <f>G837+(G837*H$825)</f>
        <v>638.17569390217932</v>
      </c>
      <c r="I837" s="39">
        <f>H837+(H837*I$825)+41</f>
        <v>680.31856015595463</v>
      </c>
      <c r="J837" s="39">
        <f t="shared" si="461"/>
        <v>681.48668053743938</v>
      </c>
      <c r="K837" s="39">
        <f t="shared" si="461"/>
        <v>682.58054559300433</v>
      </c>
      <c r="L837" s="39">
        <f t="shared" si="461"/>
        <v>683.63946126946314</v>
      </c>
      <c r="M837" s="39">
        <f t="shared" si="461"/>
        <v>684.66779322702746</v>
      </c>
      <c r="N837" s="39">
        <f t="shared" si="461"/>
        <v>685.70049446501412</v>
      </c>
      <c r="O837" s="39">
        <f t="shared" si="461"/>
        <v>686.71134869372077</v>
      </c>
      <c r="P837" s="39">
        <f t="shared" si="461"/>
        <v>687.73968068002705</v>
      </c>
      <c r="Q837" s="39">
        <f t="shared" si="461"/>
        <v>688.80733445502892</v>
      </c>
      <c r="R837" s="39">
        <f t="shared" si="461"/>
        <v>689.91430561401671</v>
      </c>
    </row>
    <row r="838" spans="1:18" x14ac:dyDescent="0.25">
      <c r="A838" s="42" t="s">
        <v>24</v>
      </c>
      <c r="B838" s="43" t="s">
        <v>8</v>
      </c>
      <c r="C838" s="45">
        <v>1</v>
      </c>
      <c r="D838" s="45">
        <f>D837/D836</f>
        <v>0.71532846715328469</v>
      </c>
      <c r="E838" s="45">
        <f>E837/E836</f>
        <v>0.71770588235294119</v>
      </c>
      <c r="F838" s="45">
        <f>F837/F836</f>
        <v>0.71770588235294119</v>
      </c>
      <c r="G838" s="45">
        <f>G837/G836</f>
        <v>0.93874244322516032</v>
      </c>
      <c r="H838" s="45">
        <f t="shared" ref="H838:R838" si="462">H837/H836</f>
        <v>0.93874244322516032</v>
      </c>
      <c r="I838" s="45">
        <f t="shared" si="462"/>
        <v>0.99894473136590001</v>
      </c>
      <c r="J838" s="45">
        <f t="shared" si="462"/>
        <v>0.99894473136590001</v>
      </c>
      <c r="K838" s="45">
        <f t="shared" si="462"/>
        <v>0.99894473136590001</v>
      </c>
      <c r="L838" s="45">
        <f t="shared" si="462"/>
        <v>0.99894473136590012</v>
      </c>
      <c r="M838" s="45">
        <f t="shared" si="462"/>
        <v>0.99894473136590001</v>
      </c>
      <c r="N838" s="45">
        <f t="shared" si="462"/>
        <v>0.99894473136590012</v>
      </c>
      <c r="O838" s="45">
        <f t="shared" si="462"/>
        <v>0.99894473136590012</v>
      </c>
      <c r="P838" s="45">
        <f t="shared" si="462"/>
        <v>0.99894473136590012</v>
      </c>
      <c r="Q838" s="45">
        <f t="shared" si="462"/>
        <v>0.99894473136590012</v>
      </c>
      <c r="R838" s="45">
        <f t="shared" si="462"/>
        <v>0.99894473136590012</v>
      </c>
    </row>
    <row r="839" spans="1:18" x14ac:dyDescent="0.25">
      <c r="A839" s="72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</row>
    <row r="840" spans="1:18" x14ac:dyDescent="0.25">
      <c r="A840" s="37" t="s">
        <v>2</v>
      </c>
      <c r="B840" s="38" t="s">
        <v>3</v>
      </c>
      <c r="C840" s="38">
        <v>2020</v>
      </c>
      <c r="D840" s="38">
        <v>2021</v>
      </c>
      <c r="E840" s="38">
        <v>2022</v>
      </c>
      <c r="F840" s="38">
        <v>2023</v>
      </c>
      <c r="G840" s="38">
        <v>2024</v>
      </c>
      <c r="H840" s="38">
        <v>2025</v>
      </c>
      <c r="I840" s="38">
        <v>2026</v>
      </c>
      <c r="J840" s="38">
        <v>2027</v>
      </c>
      <c r="K840" s="38">
        <v>2028</v>
      </c>
      <c r="L840" s="38">
        <v>2029</v>
      </c>
      <c r="M840" s="38">
        <v>2030</v>
      </c>
      <c r="N840" s="38">
        <v>2031</v>
      </c>
      <c r="O840" s="38">
        <v>2032</v>
      </c>
      <c r="P840" s="38">
        <v>2033</v>
      </c>
      <c r="Q840" s="38">
        <v>2034</v>
      </c>
      <c r="R840" s="38">
        <v>2035</v>
      </c>
    </row>
    <row r="841" spans="1:18" x14ac:dyDescent="0.25">
      <c r="A841" s="110" t="s">
        <v>100</v>
      </c>
      <c r="B841" s="110"/>
      <c r="C841" s="110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</row>
    <row r="842" spans="1:18" x14ac:dyDescent="0.25">
      <c r="A842" s="34" t="s">
        <v>5</v>
      </c>
      <c r="B842" s="35" t="s">
        <v>6</v>
      </c>
      <c r="C842" s="36">
        <v>13552.683000000001</v>
      </c>
      <c r="D842" s="36">
        <v>19472</v>
      </c>
      <c r="E842" s="36">
        <v>19413.03204609788</v>
      </c>
      <c r="F842" s="36">
        <v>19354.299964011367</v>
      </c>
      <c r="G842" s="36">
        <v>19382.097940369087</v>
      </c>
      <c r="H842" s="36">
        <v>19409.140905288052</v>
      </c>
      <c r="I842" s="36">
        <v>19435.428778305519</v>
      </c>
      <c r="J842" s="36">
        <v>19460.678269673954</v>
      </c>
      <c r="K842" s="36">
        <f>K843+K845</f>
        <v>18448.958555307468</v>
      </c>
      <c r="L842" s="36">
        <f t="shared" ref="L842:R842" si="463">L843+L845</f>
        <v>18470.631251930743</v>
      </c>
      <c r="M842" s="36">
        <f t="shared" si="463"/>
        <v>18491.677995349291</v>
      </c>
      <c r="N842" s="36">
        <f t="shared" si="463"/>
        <v>18512.814164291671</v>
      </c>
      <c r="O842" s="36">
        <f t="shared" si="463"/>
        <v>18533.503193188077</v>
      </c>
      <c r="P842" s="36">
        <f t="shared" si="463"/>
        <v>18554.549937194886</v>
      </c>
      <c r="Q842" s="36">
        <f t="shared" si="463"/>
        <v>18576.401475403942</v>
      </c>
      <c r="R842" s="36">
        <f t="shared" si="463"/>
        <v>18599.0577176646</v>
      </c>
    </row>
    <row r="843" spans="1:18" x14ac:dyDescent="0.25">
      <c r="A843" s="37" t="s">
        <v>7</v>
      </c>
      <c r="B843" s="38" t="s">
        <v>6</v>
      </c>
      <c r="C843" s="39">
        <v>0</v>
      </c>
      <c r="D843" s="39">
        <v>5644.0319999999992</v>
      </c>
      <c r="E843" s="39">
        <v>5626.939918097878</v>
      </c>
      <c r="F843" s="39">
        <v>5609.9162045233661</v>
      </c>
      <c r="G843" s="39">
        <v>5617.9735518989928</v>
      </c>
      <c r="H843" s="39">
        <v>5625.8120563863358</v>
      </c>
      <c r="I843" s="39">
        <v>5633.4316946629624</v>
      </c>
      <c r="J843" s="39">
        <v>5640.7503541364222</v>
      </c>
      <c r="K843" s="39">
        <f>K845/(1-K844)-K845</f>
        <v>4612.239638826868</v>
      </c>
      <c r="L843" s="39">
        <f t="shared" ref="L843:R843" si="464">L845/(1-L844)-L845</f>
        <v>4617.6578129826867</v>
      </c>
      <c r="M843" s="39">
        <f t="shared" si="464"/>
        <v>4622.919498837322</v>
      </c>
      <c r="N843" s="39">
        <f t="shared" si="464"/>
        <v>4628.2035410729186</v>
      </c>
      <c r="O843" s="39">
        <f t="shared" si="464"/>
        <v>4633.3757982970201</v>
      </c>
      <c r="P843" s="39">
        <f t="shared" si="464"/>
        <v>4638.6374842987207</v>
      </c>
      <c r="Q843" s="39">
        <f t="shared" si="464"/>
        <v>4644.1003688509845</v>
      </c>
      <c r="R843" s="39">
        <f t="shared" si="464"/>
        <v>4649.764429416151</v>
      </c>
    </row>
    <row r="844" spans="1:18" x14ac:dyDescent="0.25">
      <c r="A844" s="37" t="s">
        <v>7</v>
      </c>
      <c r="B844" s="38" t="s">
        <v>8</v>
      </c>
      <c r="C844" s="40">
        <v>0</v>
      </c>
      <c r="D844" s="41">
        <v>0.28985373870172554</v>
      </c>
      <c r="E844" s="41">
        <v>0.28985373870172554</v>
      </c>
      <c r="F844" s="41">
        <v>0.28985373870172554</v>
      </c>
      <c r="G844" s="41">
        <v>0.28985373870172554</v>
      </c>
      <c r="H844" s="41">
        <v>0.28985373870172554</v>
      </c>
      <c r="I844" s="41">
        <v>0.28985373870172554</v>
      </c>
      <c r="J844" s="41">
        <v>0.28985373870172554</v>
      </c>
      <c r="K844" s="41">
        <v>0.25</v>
      </c>
      <c r="L844" s="41">
        <f t="shared" ref="L844:R844" si="465">K844</f>
        <v>0.25</v>
      </c>
      <c r="M844" s="41">
        <f t="shared" si="465"/>
        <v>0.25</v>
      </c>
      <c r="N844" s="41">
        <f t="shared" si="465"/>
        <v>0.25</v>
      </c>
      <c r="O844" s="41">
        <f t="shared" si="465"/>
        <v>0.25</v>
      </c>
      <c r="P844" s="41">
        <f t="shared" si="465"/>
        <v>0.25</v>
      </c>
      <c r="Q844" s="41">
        <f t="shared" si="465"/>
        <v>0.25</v>
      </c>
      <c r="R844" s="41">
        <f t="shared" si="465"/>
        <v>0.25</v>
      </c>
    </row>
    <row r="845" spans="1:18" x14ac:dyDescent="0.25">
      <c r="A845" s="37" t="s">
        <v>9</v>
      </c>
      <c r="B845" s="38" t="s">
        <v>6</v>
      </c>
      <c r="C845" s="39">
        <v>13552.683000000001</v>
      </c>
      <c r="D845" s="39">
        <v>13827.968000000001</v>
      </c>
      <c r="E845" s="39">
        <v>13786.092128000002</v>
      </c>
      <c r="F845" s="39">
        <v>13744.383759488001</v>
      </c>
      <c r="G845" s="39">
        <v>13764.124388470094</v>
      </c>
      <c r="H845" s="39">
        <v>13783.328848901716</v>
      </c>
      <c r="I845" s="39">
        <v>13801.997083642556</v>
      </c>
      <c r="J845" s="39">
        <v>13819.927915537532</v>
      </c>
      <c r="K845" s="39">
        <f t="shared" ref="K845:R845" si="466">K846+K847</f>
        <v>13836.7189164806</v>
      </c>
      <c r="L845" s="39">
        <f t="shared" si="466"/>
        <v>13852.973438948056</v>
      </c>
      <c r="M845" s="39">
        <f t="shared" si="466"/>
        <v>13868.758496511969</v>
      </c>
      <c r="N845" s="39">
        <f t="shared" si="466"/>
        <v>13884.610623218752</v>
      </c>
      <c r="O845" s="39">
        <f t="shared" si="466"/>
        <v>13900.127394891057</v>
      </c>
      <c r="P845" s="39">
        <f t="shared" si="466"/>
        <v>13915.912452896166</v>
      </c>
      <c r="Q845" s="39">
        <f t="shared" si="466"/>
        <v>13932.301106552957</v>
      </c>
      <c r="R845" s="39">
        <f t="shared" si="466"/>
        <v>13949.293288248449</v>
      </c>
    </row>
    <row r="846" spans="1:18" x14ac:dyDescent="0.25">
      <c r="A846" s="37" t="s">
        <v>10</v>
      </c>
      <c r="B846" s="38" t="s">
        <v>6</v>
      </c>
      <c r="C846" s="39">
        <v>10216.683000000001</v>
      </c>
      <c r="D846" s="39">
        <v>10468.968000000001</v>
      </c>
      <c r="E846" s="39">
        <v>10427.092128000002</v>
      </c>
      <c r="F846" s="39">
        <v>10385.383759488001</v>
      </c>
      <c r="G846" s="39">
        <v>10405.124388470094</v>
      </c>
      <c r="H846" s="39">
        <v>10424.328848901716</v>
      </c>
      <c r="I846" s="39">
        <v>10442.997083642556</v>
      </c>
      <c r="J846" s="39">
        <v>10460.927915537532</v>
      </c>
      <c r="K846" s="39">
        <f t="shared" ref="K846:R846" si="467">(K848*K850*365)/1000</f>
        <v>10477.7189164806</v>
      </c>
      <c r="L846" s="39">
        <f t="shared" si="467"/>
        <v>10493.973438948056</v>
      </c>
      <c r="M846" s="39">
        <f t="shared" si="467"/>
        <v>10509.758496511969</v>
      </c>
      <c r="N846" s="39">
        <f t="shared" si="467"/>
        <v>10525.610623218752</v>
      </c>
      <c r="O846" s="39">
        <f t="shared" si="467"/>
        <v>10541.127394891057</v>
      </c>
      <c r="P846" s="39">
        <f t="shared" si="467"/>
        <v>10556.912452896166</v>
      </c>
      <c r="Q846" s="39">
        <f t="shared" si="467"/>
        <v>10573.301106552957</v>
      </c>
      <c r="R846" s="39">
        <f t="shared" si="467"/>
        <v>10590.293288248449</v>
      </c>
    </row>
    <row r="847" spans="1:18" x14ac:dyDescent="0.25">
      <c r="A847" s="37" t="s">
        <v>11</v>
      </c>
      <c r="B847" s="38" t="s">
        <v>6</v>
      </c>
      <c r="C847" s="38">
        <v>3336</v>
      </c>
      <c r="D847" s="38">
        <v>3359</v>
      </c>
      <c r="E847" s="38">
        <v>3359</v>
      </c>
      <c r="F847" s="38">
        <v>3359</v>
      </c>
      <c r="G847" s="38">
        <v>3359</v>
      </c>
      <c r="H847" s="38">
        <v>3359</v>
      </c>
      <c r="I847" s="38">
        <v>3359</v>
      </c>
      <c r="J847" s="38">
        <v>3359</v>
      </c>
      <c r="K847" s="38">
        <f t="shared" ref="K847:R847" si="468">J847</f>
        <v>3359</v>
      </c>
      <c r="L847" s="38">
        <f t="shared" si="468"/>
        <v>3359</v>
      </c>
      <c r="M847" s="38">
        <f t="shared" si="468"/>
        <v>3359</v>
      </c>
      <c r="N847" s="38">
        <f t="shared" si="468"/>
        <v>3359</v>
      </c>
      <c r="O847" s="38">
        <f t="shared" si="468"/>
        <v>3359</v>
      </c>
      <c r="P847" s="38">
        <f t="shared" si="468"/>
        <v>3359</v>
      </c>
      <c r="Q847" s="38">
        <f t="shared" si="468"/>
        <v>3359</v>
      </c>
      <c r="R847" s="38">
        <f t="shared" si="468"/>
        <v>3359</v>
      </c>
    </row>
    <row r="848" spans="1:18" x14ac:dyDescent="0.25">
      <c r="A848" s="42" t="s">
        <v>12</v>
      </c>
      <c r="B848" s="43" t="s">
        <v>13</v>
      </c>
      <c r="C848" s="56">
        <v>73.660295602018749</v>
      </c>
      <c r="D848" s="56">
        <v>81.948868884540133</v>
      </c>
      <c r="E848" s="56">
        <v>81.948868884540133</v>
      </c>
      <c r="F848" s="56">
        <v>81.948868884540133</v>
      </c>
      <c r="G848" s="56">
        <v>81.948868884540133</v>
      </c>
      <c r="H848" s="56">
        <v>81.948868884540133</v>
      </c>
      <c r="I848" s="56">
        <v>81.948868884540133</v>
      </c>
      <c r="J848" s="56">
        <v>81.948868884540133</v>
      </c>
      <c r="K848" s="56">
        <v>81.948868884540133</v>
      </c>
      <c r="L848" s="56">
        <v>81.948868884540133</v>
      </c>
      <c r="M848" s="56">
        <v>81.948868884540133</v>
      </c>
      <c r="N848" s="56">
        <v>81.948868884540133</v>
      </c>
      <c r="O848" s="56">
        <v>81.948868884540133</v>
      </c>
      <c r="P848" s="56">
        <v>81.948868884540133</v>
      </c>
      <c r="Q848" s="56">
        <v>81.948868884540133</v>
      </c>
      <c r="R848" s="56">
        <v>81.948868884540133</v>
      </c>
    </row>
    <row r="849" spans="1:18" x14ac:dyDescent="0.25">
      <c r="A849" s="37" t="s">
        <v>14</v>
      </c>
      <c r="B849" s="38" t="s">
        <v>15</v>
      </c>
      <c r="C849" s="39">
        <v>380</v>
      </c>
      <c r="D849" s="39">
        <v>377</v>
      </c>
      <c r="E849" s="39">
        <v>450</v>
      </c>
      <c r="F849" s="39">
        <f>E849+(E849*F$825)</f>
        <v>448.2</v>
      </c>
      <c r="G849" s="39">
        <f t="shared" ref="G849:R850" si="469">F849+(F849*G$825)</f>
        <v>449.05194251023136</v>
      </c>
      <c r="H849" s="39">
        <f t="shared" si="469"/>
        <v>449.88074569794099</v>
      </c>
      <c r="I849" s="39">
        <f t="shared" si="469"/>
        <v>450.68640709713594</v>
      </c>
      <c r="J849" s="39">
        <f t="shared" si="469"/>
        <v>451.46024454421018</v>
      </c>
      <c r="K849" s="39">
        <f t="shared" si="469"/>
        <v>452.18489052715779</v>
      </c>
      <c r="L849" s="39">
        <f t="shared" si="469"/>
        <v>452.88638381220449</v>
      </c>
      <c r="M849" s="39">
        <f t="shared" si="469"/>
        <v>453.56761649113008</v>
      </c>
      <c r="N849" s="39">
        <f t="shared" si="469"/>
        <v>454.25174366009378</v>
      </c>
      <c r="O849" s="39">
        <f t="shared" si="469"/>
        <v>454.9213979766397</v>
      </c>
      <c r="P849" s="39">
        <f t="shared" si="469"/>
        <v>455.60263067460573</v>
      </c>
      <c r="Q849" s="39">
        <f t="shared" si="469"/>
        <v>456.30991263347073</v>
      </c>
      <c r="R849" s="39">
        <f t="shared" si="469"/>
        <v>457.0432409352739</v>
      </c>
    </row>
    <row r="850" spans="1:18" x14ac:dyDescent="0.25">
      <c r="A850" s="37" t="s">
        <v>23</v>
      </c>
      <c r="B850" s="38" t="s">
        <v>15</v>
      </c>
      <c r="C850" s="39">
        <v>380</v>
      </c>
      <c r="D850" s="39">
        <v>350</v>
      </c>
      <c r="E850" s="39">
        <f>D850+(D850*E$825)</f>
        <v>348.6</v>
      </c>
      <c r="F850" s="39">
        <f>E850+(E850*F$825)</f>
        <v>347.2056</v>
      </c>
      <c r="G850" s="39">
        <f t="shared" si="469"/>
        <v>347.86557146459256</v>
      </c>
      <c r="H850" s="39">
        <f t="shared" si="469"/>
        <v>348.50761766733831</v>
      </c>
      <c r="I850" s="39">
        <f t="shared" si="469"/>
        <v>349.13173669791468</v>
      </c>
      <c r="J850" s="39">
        <f t="shared" si="469"/>
        <v>349.73120277358151</v>
      </c>
      <c r="K850" s="39">
        <f t="shared" si="469"/>
        <v>350.29256186170494</v>
      </c>
      <c r="L850" s="39">
        <f t="shared" si="469"/>
        <v>350.8359853265211</v>
      </c>
      <c r="M850" s="39">
        <f t="shared" si="469"/>
        <v>351.36371357512877</v>
      </c>
      <c r="N850" s="39">
        <f t="shared" si="469"/>
        <v>351.89368408868597</v>
      </c>
      <c r="O850" s="39">
        <f t="shared" si="469"/>
        <v>352.41244296590355</v>
      </c>
      <c r="P850" s="39">
        <f t="shared" si="469"/>
        <v>352.94017122926124</v>
      </c>
      <c r="Q850" s="39">
        <f t="shared" si="469"/>
        <v>353.48807898672862</v>
      </c>
      <c r="R850" s="39">
        <f t="shared" si="469"/>
        <v>354.05616397785883</v>
      </c>
    </row>
    <row r="851" spans="1:18" x14ac:dyDescent="0.25">
      <c r="A851" s="42" t="s">
        <v>24</v>
      </c>
      <c r="B851" s="43" t="s">
        <v>8</v>
      </c>
      <c r="C851" s="45">
        <v>1</v>
      </c>
      <c r="D851" s="45">
        <v>0.92838196286472152</v>
      </c>
      <c r="E851" s="45">
        <f>E850/E849</f>
        <v>0.77466666666666673</v>
      </c>
      <c r="F851" s="45">
        <f>F850/F849</f>
        <v>0.77466666666666673</v>
      </c>
      <c r="G851" s="45">
        <f>G850/G849</f>
        <v>0.77466666666666673</v>
      </c>
      <c r="H851" s="45">
        <f>H850/H849</f>
        <v>0.77466666666666673</v>
      </c>
      <c r="I851" s="45">
        <f>I850/I849</f>
        <v>0.77466666666666673</v>
      </c>
      <c r="J851" s="45">
        <f t="shared" ref="J851:R851" si="470">J850/J849</f>
        <v>0.77466666666666673</v>
      </c>
      <c r="K851" s="45">
        <f t="shared" si="470"/>
        <v>0.77466666666666673</v>
      </c>
      <c r="L851" s="45">
        <f t="shared" si="470"/>
        <v>0.77466666666666673</v>
      </c>
      <c r="M851" s="45">
        <f t="shared" si="470"/>
        <v>0.77466666666666661</v>
      </c>
      <c r="N851" s="45">
        <f t="shared" si="470"/>
        <v>0.77466666666666661</v>
      </c>
      <c r="O851" s="45">
        <f t="shared" si="470"/>
        <v>0.77466666666666661</v>
      </c>
      <c r="P851" s="45">
        <f t="shared" si="470"/>
        <v>0.77466666666666661</v>
      </c>
      <c r="Q851" s="45">
        <f t="shared" si="470"/>
        <v>0.77466666666666661</v>
      </c>
      <c r="R851" s="45">
        <f t="shared" si="470"/>
        <v>0.77466666666666661</v>
      </c>
    </row>
    <row r="852" spans="1:18" x14ac:dyDescent="0.25">
      <c r="A852" s="72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</row>
    <row r="853" spans="1:18" x14ac:dyDescent="0.25">
      <c r="A853" s="37" t="s">
        <v>2</v>
      </c>
      <c r="B853" s="38" t="s">
        <v>3</v>
      </c>
      <c r="C853" s="38">
        <v>2020</v>
      </c>
      <c r="D853" s="38">
        <v>2021</v>
      </c>
      <c r="E853" s="38">
        <v>2022</v>
      </c>
      <c r="F853" s="38">
        <v>2023</v>
      </c>
      <c r="G853" s="38">
        <v>2024</v>
      </c>
      <c r="H853" s="38">
        <v>2025</v>
      </c>
      <c r="I853" s="38">
        <v>2026</v>
      </c>
      <c r="J853" s="38">
        <v>2027</v>
      </c>
      <c r="K853" s="38">
        <v>2028</v>
      </c>
      <c r="L853" s="38">
        <v>2029</v>
      </c>
      <c r="M853" s="38">
        <v>2030</v>
      </c>
      <c r="N853" s="38">
        <v>2031</v>
      </c>
      <c r="O853" s="38">
        <v>2032</v>
      </c>
      <c r="P853" s="38">
        <v>2033</v>
      </c>
      <c r="Q853" s="38">
        <v>2034</v>
      </c>
      <c r="R853" s="38">
        <v>2035</v>
      </c>
    </row>
    <row r="854" spans="1:18" x14ac:dyDescent="0.25">
      <c r="A854" s="110" t="s">
        <v>101</v>
      </c>
      <c r="B854" s="110"/>
      <c r="C854" s="110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</row>
    <row r="855" spans="1:18" x14ac:dyDescent="0.25">
      <c r="A855" s="34" t="s">
        <v>5</v>
      </c>
      <c r="B855" s="35" t="s">
        <v>6</v>
      </c>
      <c r="C855" s="36">
        <v>9799</v>
      </c>
      <c r="D855" s="36">
        <v>13480</v>
      </c>
      <c r="E855" s="36">
        <v>13428.290787654503</v>
      </c>
      <c r="F855" s="36">
        <v>13376.78841215839</v>
      </c>
      <c r="G855" s="36">
        <v>13401.164558304523</v>
      </c>
      <c r="H855" s="36">
        <v>13424.87863218552</v>
      </c>
      <c r="I855" s="36">
        <v>13447.930563243333</v>
      </c>
      <c r="J855" s="36">
        <f t="shared" ref="J855:R855" si="471">J856+J858</f>
        <v>13376.561792809205</v>
      </c>
      <c r="K855" s="36">
        <f t="shared" si="471"/>
        <v>13397.172381746763</v>
      </c>
      <c r="L855" s="36">
        <f t="shared" si="471"/>
        <v>13417.124455008445</v>
      </c>
      <c r="M855" s="36">
        <f t="shared" si="471"/>
        <v>13436.500270298353</v>
      </c>
      <c r="N855" s="36">
        <f t="shared" si="471"/>
        <v>13455.958411504311</v>
      </c>
      <c r="O855" s="36">
        <f t="shared" si="471"/>
        <v>13475.00491168975</v>
      </c>
      <c r="P855" s="36">
        <f t="shared" si="471"/>
        <v>13494.380727521209</v>
      </c>
      <c r="Q855" s="36">
        <f t="shared" si="471"/>
        <v>13514.497443904316</v>
      </c>
      <c r="R855" s="36">
        <f t="shared" si="471"/>
        <v>13535.354977845598</v>
      </c>
    </row>
    <row r="856" spans="1:18" x14ac:dyDescent="0.25">
      <c r="A856" s="37" t="s">
        <v>7</v>
      </c>
      <c r="B856" s="38" t="s">
        <v>6</v>
      </c>
      <c r="C856" s="39">
        <v>0</v>
      </c>
      <c r="D856" s="39">
        <v>3675.4220000000005</v>
      </c>
      <c r="E856" s="39">
        <v>3661.3230996545026</v>
      </c>
      <c r="F856" s="39">
        <v>3647.2805949103877</v>
      </c>
      <c r="G856" s="39">
        <v>3653.9269319890755</v>
      </c>
      <c r="H856" s="39">
        <v>3660.392750153158</v>
      </c>
      <c r="I856" s="39">
        <v>3666.6780301644612</v>
      </c>
      <c r="J856" s="39">
        <f t="shared" ref="J856:R856" si="472">J858/(1-J857)-J858</f>
        <v>3344.1404482023008</v>
      </c>
      <c r="K856" s="39">
        <f t="shared" si="472"/>
        <v>3349.2930954366911</v>
      </c>
      <c r="L856" s="39">
        <f t="shared" si="472"/>
        <v>3354.2811137521112</v>
      </c>
      <c r="M856" s="39">
        <f t="shared" si="472"/>
        <v>3359.1250675745887</v>
      </c>
      <c r="N856" s="39">
        <f t="shared" si="472"/>
        <v>3363.9896028760777</v>
      </c>
      <c r="O856" s="39">
        <f t="shared" si="472"/>
        <v>3368.7512279224375</v>
      </c>
      <c r="P856" s="39">
        <f t="shared" si="472"/>
        <v>3373.5951818803023</v>
      </c>
      <c r="Q856" s="39">
        <f t="shared" si="472"/>
        <v>3378.6243609760786</v>
      </c>
      <c r="R856" s="39">
        <f t="shared" si="472"/>
        <v>3383.8387444614</v>
      </c>
    </row>
    <row r="857" spans="1:18" x14ac:dyDescent="0.25">
      <c r="A857" s="37" t="s">
        <v>7</v>
      </c>
      <c r="B857" s="38" t="s">
        <v>8</v>
      </c>
      <c r="C857" s="40">
        <v>0</v>
      </c>
      <c r="D857" s="41">
        <v>0.27265741839762614</v>
      </c>
      <c r="E857" s="41">
        <v>0.27265741839762614</v>
      </c>
      <c r="F857" s="41">
        <v>0.27265741839762614</v>
      </c>
      <c r="G857" s="41">
        <v>0.27265741839762614</v>
      </c>
      <c r="H857" s="41">
        <v>0.27265741839762614</v>
      </c>
      <c r="I857" s="41">
        <v>0.27265741839762614</v>
      </c>
      <c r="J857" s="41">
        <v>0.25</v>
      </c>
      <c r="K857" s="41">
        <f t="shared" ref="K857:R857" si="473">J857</f>
        <v>0.25</v>
      </c>
      <c r="L857" s="41">
        <f t="shared" si="473"/>
        <v>0.25</v>
      </c>
      <c r="M857" s="41">
        <f t="shared" si="473"/>
        <v>0.25</v>
      </c>
      <c r="N857" s="41">
        <f t="shared" si="473"/>
        <v>0.25</v>
      </c>
      <c r="O857" s="41">
        <f t="shared" si="473"/>
        <v>0.25</v>
      </c>
      <c r="P857" s="41">
        <f t="shared" si="473"/>
        <v>0.25</v>
      </c>
      <c r="Q857" s="41">
        <f t="shared" si="473"/>
        <v>0.25</v>
      </c>
      <c r="R857" s="41">
        <f t="shared" si="473"/>
        <v>0.25</v>
      </c>
    </row>
    <row r="858" spans="1:18" x14ac:dyDescent="0.25">
      <c r="A858" s="37" t="s">
        <v>9</v>
      </c>
      <c r="B858" s="38" t="s">
        <v>6</v>
      </c>
      <c r="C858" s="39">
        <v>9799</v>
      </c>
      <c r="D858" s="39">
        <v>9804.5779999999995</v>
      </c>
      <c r="E858" s="39">
        <v>9766.9676880000006</v>
      </c>
      <c r="F858" s="39">
        <v>9729.5078172480025</v>
      </c>
      <c r="G858" s="39">
        <v>9747.2376263154474</v>
      </c>
      <c r="H858" s="39">
        <v>9764.4858820323625</v>
      </c>
      <c r="I858" s="39">
        <v>9781.2525330788721</v>
      </c>
      <c r="J858" s="39">
        <f t="shared" ref="J858:R858" si="474">J859+J860</f>
        <v>10032.421344606904</v>
      </c>
      <c r="K858" s="39">
        <f t="shared" si="474"/>
        <v>10047.879286310072</v>
      </c>
      <c r="L858" s="39">
        <f t="shared" si="474"/>
        <v>10062.843341256334</v>
      </c>
      <c r="M858" s="39">
        <f t="shared" si="474"/>
        <v>10077.375202723764</v>
      </c>
      <c r="N858" s="39">
        <f t="shared" si="474"/>
        <v>10091.968808628233</v>
      </c>
      <c r="O858" s="39">
        <f t="shared" si="474"/>
        <v>10106.253683767312</v>
      </c>
      <c r="P858" s="39">
        <f t="shared" si="474"/>
        <v>10120.785545640907</v>
      </c>
      <c r="Q858" s="39">
        <f t="shared" si="474"/>
        <v>10135.873082928238</v>
      </c>
      <c r="R858" s="39">
        <f t="shared" si="474"/>
        <v>10151.516233384198</v>
      </c>
    </row>
    <row r="859" spans="1:18" x14ac:dyDescent="0.25">
      <c r="A859" s="37" t="s">
        <v>10</v>
      </c>
      <c r="B859" s="38" t="s">
        <v>6</v>
      </c>
      <c r="C859" s="39">
        <v>9423</v>
      </c>
      <c r="D859" s="39">
        <v>9402.5779999999995</v>
      </c>
      <c r="E859" s="39">
        <v>9364.9676880000006</v>
      </c>
      <c r="F859" s="39">
        <v>9327.5078172480025</v>
      </c>
      <c r="G859" s="39">
        <v>9345.2376263154474</v>
      </c>
      <c r="H859" s="39">
        <v>9362.4858820323625</v>
      </c>
      <c r="I859" s="39">
        <v>9379.2525330788721</v>
      </c>
      <c r="J859" s="39">
        <f>(J861*J863*365)/1000</f>
        <v>9630.4213446069043</v>
      </c>
      <c r="K859" s="39">
        <f t="shared" ref="K859:R859" si="475">(K861*K863*365)/1000</f>
        <v>9645.8792863100716</v>
      </c>
      <c r="L859" s="39">
        <f t="shared" si="475"/>
        <v>9660.8433412563336</v>
      </c>
      <c r="M859" s="39">
        <f t="shared" si="475"/>
        <v>9675.3752027237642</v>
      </c>
      <c r="N859" s="39">
        <f t="shared" si="475"/>
        <v>9689.9688086282331</v>
      </c>
      <c r="O859" s="39">
        <f t="shared" si="475"/>
        <v>9704.2536837673124</v>
      </c>
      <c r="P859" s="39">
        <f t="shared" si="475"/>
        <v>9718.785545640907</v>
      </c>
      <c r="Q859" s="39">
        <f t="shared" si="475"/>
        <v>9733.8730829282376</v>
      </c>
      <c r="R859" s="39">
        <f t="shared" si="475"/>
        <v>9749.5162333841981</v>
      </c>
    </row>
    <row r="860" spans="1:18" x14ac:dyDescent="0.25">
      <c r="A860" s="37" t="s">
        <v>11</v>
      </c>
      <c r="B860" s="38" t="s">
        <v>6</v>
      </c>
      <c r="C860" s="38">
        <v>376</v>
      </c>
      <c r="D860" s="38">
        <v>402</v>
      </c>
      <c r="E860" s="38">
        <v>402</v>
      </c>
      <c r="F860" s="38">
        <v>402</v>
      </c>
      <c r="G860" s="38">
        <v>402</v>
      </c>
      <c r="H860" s="38">
        <v>402</v>
      </c>
      <c r="I860" s="38">
        <v>402</v>
      </c>
      <c r="J860" s="38">
        <f>I860</f>
        <v>402</v>
      </c>
      <c r="K860" s="38">
        <f t="shared" ref="K860:R860" si="476">J860</f>
        <v>402</v>
      </c>
      <c r="L860" s="38">
        <f t="shared" si="476"/>
        <v>402</v>
      </c>
      <c r="M860" s="38">
        <f t="shared" si="476"/>
        <v>402</v>
      </c>
      <c r="N860" s="38">
        <f t="shared" si="476"/>
        <v>402</v>
      </c>
      <c r="O860" s="38">
        <f t="shared" si="476"/>
        <v>402</v>
      </c>
      <c r="P860" s="38">
        <f t="shared" si="476"/>
        <v>402</v>
      </c>
      <c r="Q860" s="38">
        <f t="shared" si="476"/>
        <v>402</v>
      </c>
      <c r="R860" s="38">
        <f t="shared" si="476"/>
        <v>402</v>
      </c>
    </row>
    <row r="861" spans="1:18" x14ac:dyDescent="0.25">
      <c r="A861" s="42" t="s">
        <v>12</v>
      </c>
      <c r="B861" s="43" t="s">
        <v>13</v>
      </c>
      <c r="C861" s="56">
        <v>83.546892447623733</v>
      </c>
      <c r="D861" s="56">
        <v>85.86829223744293</v>
      </c>
      <c r="E861" s="56">
        <v>85.86829223744293</v>
      </c>
      <c r="F861" s="56">
        <v>85.86829223744293</v>
      </c>
      <c r="G861" s="56">
        <v>85.86829223744293</v>
      </c>
      <c r="H861" s="56">
        <v>85.86829223744293</v>
      </c>
      <c r="I861" s="56">
        <v>85.86829223744293</v>
      </c>
      <c r="J861" s="56">
        <v>85.86829223744293</v>
      </c>
      <c r="K861" s="56">
        <v>85.86829223744293</v>
      </c>
      <c r="L861" s="56">
        <v>85.86829223744293</v>
      </c>
      <c r="M861" s="56">
        <v>85.86829223744293</v>
      </c>
      <c r="N861" s="56">
        <v>85.86829223744293</v>
      </c>
      <c r="O861" s="56">
        <v>85.86829223744293</v>
      </c>
      <c r="P861" s="56">
        <v>85.86829223744293</v>
      </c>
      <c r="Q861" s="56">
        <v>85.86829223744293</v>
      </c>
      <c r="R861" s="56">
        <v>85.86829223744293</v>
      </c>
    </row>
    <row r="862" spans="1:18" x14ac:dyDescent="0.25">
      <c r="A862" s="37" t="s">
        <v>14</v>
      </c>
      <c r="B862" s="38" t="s">
        <v>15</v>
      </c>
      <c r="C862" s="39">
        <v>353</v>
      </c>
      <c r="D862" s="39">
        <v>352</v>
      </c>
      <c r="E862" s="39">
        <v>373</v>
      </c>
      <c r="F862" s="39">
        <f>E862+(E862*F$825)</f>
        <v>371.50799999999998</v>
      </c>
      <c r="G862" s="39">
        <f t="shared" ref="G862:R863" si="477">F862+(F862*G$825)</f>
        <v>372.21416568070288</v>
      </c>
      <c r="H862" s="39">
        <f t="shared" si="477"/>
        <v>372.9011514340711</v>
      </c>
      <c r="I862" s="39">
        <f t="shared" si="477"/>
        <v>373.56895521607044</v>
      </c>
      <c r="J862" s="39">
        <f>I862+(I862*J$825)</f>
        <v>374.21038047775642</v>
      </c>
      <c r="K862" s="39">
        <f t="shared" si="477"/>
        <v>374.81103148139965</v>
      </c>
      <c r="L862" s="39">
        <f t="shared" si="477"/>
        <v>375.39249147100503</v>
      </c>
      <c r="M862" s="39">
        <f t="shared" si="477"/>
        <v>375.95715766931448</v>
      </c>
      <c r="N862" s="39">
        <f t="shared" si="477"/>
        <v>376.52422307825549</v>
      </c>
      <c r="O862" s="39">
        <f t="shared" si="477"/>
        <v>377.07929210063691</v>
      </c>
      <c r="P862" s="39">
        <f t="shared" si="477"/>
        <v>377.64395831472876</v>
      </c>
      <c r="Q862" s="39">
        <f t="shared" si="477"/>
        <v>378.23021647174352</v>
      </c>
      <c r="R862" s="39">
        <f t="shared" si="477"/>
        <v>378.83806415301592</v>
      </c>
    </row>
    <row r="863" spans="1:18" x14ac:dyDescent="0.25">
      <c r="A863" s="37" t="s">
        <v>23</v>
      </c>
      <c r="B863" s="38" t="s">
        <v>15</v>
      </c>
      <c r="C863" s="39">
        <v>309.00536931818181</v>
      </c>
      <c r="D863" s="39">
        <v>300</v>
      </c>
      <c r="E863" s="39">
        <f>D863+(D863*E$825)</f>
        <v>298.8</v>
      </c>
      <c r="F863" s="39">
        <f>E863+(E863*F$825)</f>
        <v>297.60480000000001</v>
      </c>
      <c r="G863" s="39">
        <f t="shared" si="477"/>
        <v>298.17048982679364</v>
      </c>
      <c r="H863" s="39">
        <f t="shared" si="477"/>
        <v>298.72081514343284</v>
      </c>
      <c r="I863" s="39">
        <f t="shared" si="477"/>
        <v>299.25577431249826</v>
      </c>
      <c r="J863" s="39">
        <f>I863+(I863*J$825)+'[16]Uued liitujad'!I87</f>
        <v>307.26960237735557</v>
      </c>
      <c r="K863" s="39">
        <f>J863+(J863*K$825)</f>
        <v>307.76280567872146</v>
      </c>
      <c r="L863" s="39">
        <f t="shared" si="477"/>
        <v>308.24025095850305</v>
      </c>
      <c r="M863" s="39">
        <f t="shared" si="477"/>
        <v>308.70390661126436</v>
      </c>
      <c r="N863" s="39">
        <f t="shared" si="477"/>
        <v>309.16953229087488</v>
      </c>
      <c r="O863" s="39">
        <f t="shared" si="477"/>
        <v>309.62530756247844</v>
      </c>
      <c r="P863" s="39">
        <f t="shared" si="477"/>
        <v>310.08896322819891</v>
      </c>
      <c r="Q863" s="39">
        <f t="shared" si="477"/>
        <v>310.57034835323583</v>
      </c>
      <c r="R863" s="39">
        <f t="shared" si="477"/>
        <v>311.06946095158787</v>
      </c>
    </row>
    <row r="864" spans="1:18" x14ac:dyDescent="0.25">
      <c r="A864" s="42" t="s">
        <v>24</v>
      </c>
      <c r="B864" s="43" t="s">
        <v>8</v>
      </c>
      <c r="C864" s="45">
        <v>0.87536931818181818</v>
      </c>
      <c r="D864" s="45">
        <v>0.85227272727272729</v>
      </c>
      <c r="E864" s="45">
        <f t="shared" ref="E864:R864" si="478">E863/E862</f>
        <v>0.80107238605898123</v>
      </c>
      <c r="F864" s="45">
        <f t="shared" si="478"/>
        <v>0.80107238605898134</v>
      </c>
      <c r="G864" s="45">
        <f t="shared" si="478"/>
        <v>0.80107238605898134</v>
      </c>
      <c r="H864" s="45">
        <f t="shared" si="478"/>
        <v>0.80107238605898123</v>
      </c>
      <c r="I864" s="45">
        <f t="shared" si="478"/>
        <v>0.80107238605898123</v>
      </c>
      <c r="J864" s="45">
        <f t="shared" si="478"/>
        <v>0.8211145879626931</v>
      </c>
      <c r="K864" s="45">
        <f t="shared" si="478"/>
        <v>0.8211145879626931</v>
      </c>
      <c r="L864" s="45">
        <f t="shared" si="478"/>
        <v>0.82111458796269299</v>
      </c>
      <c r="M864" s="45">
        <f t="shared" si="478"/>
        <v>0.82111458796269299</v>
      </c>
      <c r="N864" s="45">
        <f t="shared" si="478"/>
        <v>0.8211145879626931</v>
      </c>
      <c r="O864" s="45">
        <f t="shared" si="478"/>
        <v>0.82111458796269299</v>
      </c>
      <c r="P864" s="45">
        <f t="shared" si="478"/>
        <v>0.82111458796269299</v>
      </c>
      <c r="Q864" s="45">
        <f t="shared" si="478"/>
        <v>0.82111458796269288</v>
      </c>
      <c r="R864" s="45">
        <f t="shared" si="478"/>
        <v>0.82111458796269288</v>
      </c>
    </row>
    <row r="865" spans="1:18" x14ac:dyDescent="0.25">
      <c r="A865" s="72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</row>
    <row r="866" spans="1:18" x14ac:dyDescent="0.25">
      <c r="A866" s="37" t="s">
        <v>2</v>
      </c>
      <c r="B866" s="38" t="s">
        <v>3</v>
      </c>
      <c r="C866" s="38">
        <v>2020</v>
      </c>
      <c r="D866" s="38">
        <v>2021</v>
      </c>
      <c r="E866" s="38">
        <v>2022</v>
      </c>
      <c r="F866" s="38">
        <v>2023</v>
      </c>
      <c r="G866" s="38">
        <v>2024</v>
      </c>
      <c r="H866" s="38">
        <v>2025</v>
      </c>
      <c r="I866" s="38">
        <v>2026</v>
      </c>
      <c r="J866" s="38">
        <v>2027</v>
      </c>
      <c r="K866" s="38">
        <v>2028</v>
      </c>
      <c r="L866" s="38">
        <v>2029</v>
      </c>
      <c r="M866" s="38">
        <v>2030</v>
      </c>
      <c r="N866" s="38">
        <v>2031</v>
      </c>
      <c r="O866" s="38">
        <v>2032</v>
      </c>
      <c r="P866" s="38">
        <v>2033</v>
      </c>
      <c r="Q866" s="38">
        <v>2034</v>
      </c>
      <c r="R866" s="38">
        <v>2035</v>
      </c>
    </row>
    <row r="867" spans="1:18" x14ac:dyDescent="0.25">
      <c r="A867" s="110" t="s">
        <v>102</v>
      </c>
      <c r="B867" s="110"/>
      <c r="C867" s="110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</row>
    <row r="868" spans="1:18" x14ac:dyDescent="0.25">
      <c r="A868" s="34" t="s">
        <v>5</v>
      </c>
      <c r="B868" s="35" t="s">
        <v>6</v>
      </c>
      <c r="C868" s="36">
        <v>10278</v>
      </c>
      <c r="D868" s="36">
        <v>15365.999999999998</v>
      </c>
      <c r="E868" s="36">
        <v>15305.320301409061</v>
      </c>
      <c r="F868" s="36">
        <v>15244.883321612486</v>
      </c>
      <c r="G868" s="36">
        <v>15273.488228433987</v>
      </c>
      <c r="H868" s="36">
        <v>15301.316207051179</v>
      </c>
      <c r="I868" s="36">
        <v>15328.36717466564</v>
      </c>
      <c r="J868" s="36">
        <v>15354.349618084891</v>
      </c>
      <c r="K868" s="36">
        <f>K869+K871</f>
        <v>15178.616063804629</v>
      </c>
      <c r="L868" s="36">
        <f t="shared" ref="L868:R868" si="479">L869+L871</f>
        <v>14188.429243357272</v>
      </c>
      <c r="M868" s="36">
        <f t="shared" si="479"/>
        <v>14209.52281458192</v>
      </c>
      <c r="N868" s="36">
        <f t="shared" si="479"/>
        <v>14230.706010297094</v>
      </c>
      <c r="O868" s="36">
        <f t="shared" si="479"/>
        <v>14251.441071105148</v>
      </c>
      <c r="P868" s="36">
        <f t="shared" si="479"/>
        <v>14272.534642919361</v>
      </c>
      <c r="Q868" s="36">
        <f t="shared" si="479"/>
        <v>14294.434799557117</v>
      </c>
      <c r="R868" s="36">
        <f t="shared" si="479"/>
        <v>14317.141450667177</v>
      </c>
    </row>
    <row r="869" spans="1:18" x14ac:dyDescent="0.25">
      <c r="A869" s="37" t="s">
        <v>7</v>
      </c>
      <c r="B869" s="38" t="s">
        <v>6</v>
      </c>
      <c r="C869" s="39">
        <v>0</v>
      </c>
      <c r="D869" s="39">
        <v>5648.3889999999974</v>
      </c>
      <c r="E869" s="39">
        <v>5626.0837454090597</v>
      </c>
      <c r="F869" s="39">
        <v>5603.8677118364831</v>
      </c>
      <c r="G869" s="39">
        <v>5614.3825915082653</v>
      </c>
      <c r="H869" s="39">
        <v>5624.6118800878285</v>
      </c>
      <c r="I869" s="39">
        <v>5634.5555471392981</v>
      </c>
      <c r="J869" s="39">
        <v>5644.1064353081401</v>
      </c>
      <c r="K869" s="39">
        <f>K871/(1-K870)-K871</f>
        <v>4553.5848191413897</v>
      </c>
      <c r="L869" s="39">
        <f t="shared" ref="L869:R869" si="480">L871/(1-L870)-L871</f>
        <v>3547.1073108393175</v>
      </c>
      <c r="M869" s="39">
        <f t="shared" si="480"/>
        <v>3552.38070364548</v>
      </c>
      <c r="N869" s="39">
        <f t="shared" si="480"/>
        <v>3557.6765025742734</v>
      </c>
      <c r="O869" s="39">
        <f t="shared" si="480"/>
        <v>3562.8602677762865</v>
      </c>
      <c r="P869" s="39">
        <f t="shared" si="480"/>
        <v>3568.1336607298399</v>
      </c>
      <c r="Q869" s="39">
        <f t="shared" si="480"/>
        <v>3573.6086998892788</v>
      </c>
      <c r="R869" s="39">
        <f t="shared" si="480"/>
        <v>3579.2853626667948</v>
      </c>
    </row>
    <row r="870" spans="1:18" x14ac:dyDescent="0.25">
      <c r="A870" s="37" t="s">
        <v>7</v>
      </c>
      <c r="B870" s="38" t="s">
        <v>8</v>
      </c>
      <c r="C870" s="40">
        <v>0</v>
      </c>
      <c r="D870" s="41">
        <v>0.36759006898346996</v>
      </c>
      <c r="E870" s="41">
        <v>0.36759006898346996</v>
      </c>
      <c r="F870" s="41">
        <v>0.36759006898346996</v>
      </c>
      <c r="G870" s="41">
        <v>0.36759006898346996</v>
      </c>
      <c r="H870" s="41">
        <v>0.36759006898346996</v>
      </c>
      <c r="I870" s="41">
        <v>0.36759006898346996</v>
      </c>
      <c r="J870" s="41">
        <v>0.36759006898346996</v>
      </c>
      <c r="K870" s="41">
        <v>0.3</v>
      </c>
      <c r="L870" s="41">
        <v>0.25</v>
      </c>
      <c r="M870" s="41">
        <f t="shared" ref="M870:R870" si="481">L870</f>
        <v>0.25</v>
      </c>
      <c r="N870" s="41">
        <f t="shared" si="481"/>
        <v>0.25</v>
      </c>
      <c r="O870" s="41">
        <f t="shared" si="481"/>
        <v>0.25</v>
      </c>
      <c r="P870" s="41">
        <f t="shared" si="481"/>
        <v>0.25</v>
      </c>
      <c r="Q870" s="41">
        <f t="shared" si="481"/>
        <v>0.25</v>
      </c>
      <c r="R870" s="41">
        <f t="shared" si="481"/>
        <v>0.25</v>
      </c>
    </row>
    <row r="871" spans="1:18" x14ac:dyDescent="0.25">
      <c r="A871" s="37" t="s">
        <v>9</v>
      </c>
      <c r="B871" s="38" t="s">
        <v>6</v>
      </c>
      <c r="C871" s="39">
        <v>10278</v>
      </c>
      <c r="D871" s="39">
        <v>9717.6110000000008</v>
      </c>
      <c r="E871" s="39">
        <v>9679.2365560000017</v>
      </c>
      <c r="F871" s="39">
        <v>9641.0156097760027</v>
      </c>
      <c r="G871" s="39">
        <v>9659.1056369257221</v>
      </c>
      <c r="H871" s="39">
        <v>9676.7043269633505</v>
      </c>
      <c r="I871" s="39">
        <v>9693.8116275263419</v>
      </c>
      <c r="J871" s="39">
        <v>9710.2431827767505</v>
      </c>
      <c r="K871" s="39">
        <f>K872+K873</f>
        <v>10625.03124466324</v>
      </c>
      <c r="L871" s="39">
        <f t="shared" ref="L871:R871" si="482">L872+L873</f>
        <v>10641.321932517954</v>
      </c>
      <c r="M871" s="39">
        <f t="shared" si="482"/>
        <v>10657.14211093644</v>
      </c>
      <c r="N871" s="39">
        <f t="shared" si="482"/>
        <v>10673.02950772282</v>
      </c>
      <c r="O871" s="39">
        <f t="shared" si="482"/>
        <v>10688.580803328861</v>
      </c>
      <c r="P871" s="39">
        <f t="shared" si="482"/>
        <v>10704.400982189522</v>
      </c>
      <c r="Q871" s="39">
        <f t="shared" si="482"/>
        <v>10720.826099667838</v>
      </c>
      <c r="R871" s="39">
        <f t="shared" si="482"/>
        <v>10737.856088000382</v>
      </c>
    </row>
    <row r="872" spans="1:18" x14ac:dyDescent="0.25">
      <c r="A872" s="37" t="s">
        <v>10</v>
      </c>
      <c r="B872" s="38" t="s">
        <v>6</v>
      </c>
      <c r="C872" s="39">
        <v>10243</v>
      </c>
      <c r="D872" s="39">
        <v>9593.6110000000008</v>
      </c>
      <c r="E872" s="39">
        <v>9555.2365560000017</v>
      </c>
      <c r="F872" s="39">
        <v>9517.0156097760027</v>
      </c>
      <c r="G872" s="39">
        <v>9535.1056369257221</v>
      </c>
      <c r="H872" s="39">
        <v>9552.7043269633505</v>
      </c>
      <c r="I872" s="39">
        <v>9569.8116275263419</v>
      </c>
      <c r="J872" s="39">
        <v>9586.2431827767505</v>
      </c>
      <c r="K872" s="39">
        <f>(K874*K876*365)/1000</f>
        <v>10501.03124466324</v>
      </c>
      <c r="L872" s="39">
        <f t="shared" ref="L872:R872" si="483">(L874*L876*365)/1000</f>
        <v>10517.321932517954</v>
      </c>
      <c r="M872" s="39">
        <f t="shared" si="483"/>
        <v>10533.14211093644</v>
      </c>
      <c r="N872" s="39">
        <f t="shared" si="483"/>
        <v>10549.02950772282</v>
      </c>
      <c r="O872" s="39">
        <f t="shared" si="483"/>
        <v>10564.580803328861</v>
      </c>
      <c r="P872" s="39">
        <f t="shared" si="483"/>
        <v>10580.400982189522</v>
      </c>
      <c r="Q872" s="39">
        <f t="shared" si="483"/>
        <v>10596.826099667838</v>
      </c>
      <c r="R872" s="39">
        <f t="shared" si="483"/>
        <v>10613.856088000382</v>
      </c>
    </row>
    <row r="873" spans="1:18" x14ac:dyDescent="0.25">
      <c r="A873" s="37" t="s">
        <v>11</v>
      </c>
      <c r="B873" s="38" t="s">
        <v>6</v>
      </c>
      <c r="C873" s="38">
        <v>35</v>
      </c>
      <c r="D873" s="38">
        <v>124</v>
      </c>
      <c r="E873" s="38">
        <v>124</v>
      </c>
      <c r="F873" s="38">
        <v>124</v>
      </c>
      <c r="G873" s="38">
        <v>124</v>
      </c>
      <c r="H873" s="38">
        <v>124</v>
      </c>
      <c r="I873" s="38">
        <v>124</v>
      </c>
      <c r="J873" s="38">
        <v>124</v>
      </c>
      <c r="K873" s="38">
        <f>J873</f>
        <v>124</v>
      </c>
      <c r="L873" s="38">
        <f t="shared" ref="L873:R873" si="484">K873</f>
        <v>124</v>
      </c>
      <c r="M873" s="38">
        <f t="shared" si="484"/>
        <v>124</v>
      </c>
      <c r="N873" s="38">
        <f t="shared" si="484"/>
        <v>124</v>
      </c>
      <c r="O873" s="38">
        <f t="shared" si="484"/>
        <v>124</v>
      </c>
      <c r="P873" s="38">
        <f t="shared" si="484"/>
        <v>124</v>
      </c>
      <c r="Q873" s="38">
        <f t="shared" si="484"/>
        <v>124</v>
      </c>
      <c r="R873" s="38">
        <f t="shared" si="484"/>
        <v>124</v>
      </c>
    </row>
    <row r="874" spans="1:18" x14ac:dyDescent="0.25">
      <c r="A874" s="42" t="s">
        <v>12</v>
      </c>
      <c r="B874" s="43" t="s">
        <v>13</v>
      </c>
      <c r="C874" s="56">
        <v>72.639247217034693</v>
      </c>
      <c r="D874" s="56">
        <v>65.709664383561659</v>
      </c>
      <c r="E874" s="56">
        <v>65.709664383561659</v>
      </c>
      <c r="F874" s="56">
        <v>65.709664383561659</v>
      </c>
      <c r="G874" s="56">
        <v>65.709664383561659</v>
      </c>
      <c r="H874" s="56">
        <v>65.709664383561659</v>
      </c>
      <c r="I874" s="56">
        <v>65.709664383561659</v>
      </c>
      <c r="J874" s="56">
        <v>65.709664383561659</v>
      </c>
      <c r="K874" s="56">
        <v>65.709664383561659</v>
      </c>
      <c r="L874" s="56">
        <v>65.709664383561659</v>
      </c>
      <c r="M874" s="56">
        <v>65.709664383561659</v>
      </c>
      <c r="N874" s="56">
        <v>65.709664383561659</v>
      </c>
      <c r="O874" s="56">
        <v>65.709664383561659</v>
      </c>
      <c r="P874" s="56">
        <v>65.709664383561659</v>
      </c>
      <c r="Q874" s="56">
        <v>65.709664383561659</v>
      </c>
      <c r="R874" s="56">
        <v>65.709664383561659</v>
      </c>
    </row>
    <row r="875" spans="1:18" x14ac:dyDescent="0.25">
      <c r="A875" s="37" t="s">
        <v>14</v>
      </c>
      <c r="B875" s="38" t="s">
        <v>15</v>
      </c>
      <c r="C875" s="39">
        <v>486</v>
      </c>
      <c r="D875" s="39">
        <v>473</v>
      </c>
      <c r="E875" s="39">
        <v>470</v>
      </c>
      <c r="F875" s="39">
        <f>E875+(E875*F$825)</f>
        <v>468.12</v>
      </c>
      <c r="G875" s="39">
        <f t="shared" ref="G875:R876" si="485">F875+(F875*G$825)</f>
        <v>469.00980662179722</v>
      </c>
      <c r="H875" s="39">
        <f t="shared" si="485"/>
        <v>469.8754455067384</v>
      </c>
      <c r="I875" s="39">
        <f t="shared" si="485"/>
        <v>470.71691407923089</v>
      </c>
      <c r="J875" s="39">
        <f t="shared" si="485"/>
        <v>471.52514430173062</v>
      </c>
      <c r="K875" s="39">
        <f t="shared" si="485"/>
        <v>472.28199677280924</v>
      </c>
      <c r="L875" s="39">
        <f>K875+(K875*L$825)</f>
        <v>473.01466753719131</v>
      </c>
      <c r="M875" s="39">
        <f t="shared" si="485"/>
        <v>473.72617722406915</v>
      </c>
      <c r="N875" s="39">
        <f t="shared" si="485"/>
        <v>474.44071004498682</v>
      </c>
      <c r="O875" s="39">
        <f t="shared" si="485"/>
        <v>475.14012677560146</v>
      </c>
      <c r="P875" s="39">
        <f t="shared" si="485"/>
        <v>475.85163648236602</v>
      </c>
      <c r="Q875" s="39">
        <f t="shared" si="485"/>
        <v>476.59035319495831</v>
      </c>
      <c r="R875" s="39">
        <f t="shared" si="485"/>
        <v>477.35627386573049</v>
      </c>
    </row>
    <row r="876" spans="1:18" x14ac:dyDescent="0.25">
      <c r="A876" s="37" t="s">
        <v>23</v>
      </c>
      <c r="B876" s="38" t="s">
        <v>15</v>
      </c>
      <c r="C876" s="39">
        <v>386.33403805496829</v>
      </c>
      <c r="D876" s="39">
        <v>400</v>
      </c>
      <c r="E876" s="39">
        <f>D876+(D876*E$825)</f>
        <v>398.4</v>
      </c>
      <c r="F876" s="39">
        <f>E876+(E876*F$825)</f>
        <v>396.8064</v>
      </c>
      <c r="G876" s="39">
        <f t="shared" si="485"/>
        <v>397.56065310239154</v>
      </c>
      <c r="H876" s="39">
        <f t="shared" si="485"/>
        <v>398.29442019124383</v>
      </c>
      <c r="I876" s="39">
        <f t="shared" si="485"/>
        <v>399.00769908333109</v>
      </c>
      <c r="J876" s="39">
        <f t="shared" si="485"/>
        <v>399.69280316980746</v>
      </c>
      <c r="K876" s="39">
        <f>J876+(J876*K$825)+'[16]Uued liitujad'!I88</f>
        <v>437.83435641337707</v>
      </c>
      <c r="L876" s="39">
        <f>K876+(K876*L$825)</f>
        <v>438.51358711617354</v>
      </c>
      <c r="M876" s="39">
        <f t="shared" si="485"/>
        <v>439.17320020319517</v>
      </c>
      <c r="N876" s="39">
        <f t="shared" si="485"/>
        <v>439.83561592075472</v>
      </c>
      <c r="O876" s="39">
        <f t="shared" si="485"/>
        <v>440.48401809616246</v>
      </c>
      <c r="P876" s="39">
        <f t="shared" si="485"/>
        <v>441.14363120162028</v>
      </c>
      <c r="Q876" s="39">
        <f t="shared" si="485"/>
        <v>441.82846686895414</v>
      </c>
      <c r="R876" s="39">
        <f t="shared" si="485"/>
        <v>442.5385222728076</v>
      </c>
    </row>
    <row r="877" spans="1:18" x14ac:dyDescent="0.25">
      <c r="A877" s="42" t="s">
        <v>24</v>
      </c>
      <c r="B877" s="43" t="s">
        <v>8</v>
      </c>
      <c r="C877" s="45">
        <v>0.79492600422832982</v>
      </c>
      <c r="D877" s="45">
        <v>0.84566596194503174</v>
      </c>
      <c r="E877" s="45">
        <f>E876/E875</f>
        <v>0.84765957446808504</v>
      </c>
      <c r="F877" s="45">
        <f>F876/F875</f>
        <v>0.84765957446808504</v>
      </c>
      <c r="G877" s="45">
        <f>G876/G875</f>
        <v>0.84765957446808515</v>
      </c>
      <c r="H877" s="45">
        <f>H876/H875</f>
        <v>0.84765957446808515</v>
      </c>
      <c r="I877" s="45">
        <f>I876/I875</f>
        <v>0.84765957446808526</v>
      </c>
      <c r="J877" s="45">
        <f t="shared" ref="J877:R877" si="486">J876/J875</f>
        <v>0.84765957446808526</v>
      </c>
      <c r="K877" s="45">
        <f>K876/K875</f>
        <v>0.92706128839375779</v>
      </c>
      <c r="L877" s="45">
        <f t="shared" si="486"/>
        <v>0.92706128839375768</v>
      </c>
      <c r="M877" s="45">
        <f t="shared" si="486"/>
        <v>0.92706128839375779</v>
      </c>
      <c r="N877" s="45">
        <f t="shared" si="486"/>
        <v>0.92706128839375779</v>
      </c>
      <c r="O877" s="45">
        <f t="shared" si="486"/>
        <v>0.92706128839375768</v>
      </c>
      <c r="P877" s="45">
        <f t="shared" si="486"/>
        <v>0.92706128839375768</v>
      </c>
      <c r="Q877" s="45">
        <f t="shared" si="486"/>
        <v>0.92706128839375779</v>
      </c>
      <c r="R877" s="45">
        <f t="shared" si="486"/>
        <v>0.92706128839375779</v>
      </c>
    </row>
    <row r="878" spans="1:18" x14ac:dyDescent="0.25">
      <c r="A878" s="72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</row>
    <row r="879" spans="1:18" x14ac:dyDescent="0.25">
      <c r="A879" s="37" t="s">
        <v>2</v>
      </c>
      <c r="B879" s="38" t="s">
        <v>3</v>
      </c>
      <c r="C879" s="38">
        <v>2020</v>
      </c>
      <c r="D879" s="38">
        <v>2021</v>
      </c>
      <c r="E879" s="38">
        <v>2022</v>
      </c>
      <c r="F879" s="38">
        <v>2023</v>
      </c>
      <c r="G879" s="38">
        <v>2024</v>
      </c>
      <c r="H879" s="38">
        <v>2025</v>
      </c>
      <c r="I879" s="38">
        <v>2026</v>
      </c>
      <c r="J879" s="38">
        <v>2027</v>
      </c>
      <c r="K879" s="38">
        <v>2028</v>
      </c>
      <c r="L879" s="38">
        <v>2029</v>
      </c>
      <c r="M879" s="38">
        <v>2030</v>
      </c>
      <c r="N879" s="38">
        <v>2031</v>
      </c>
      <c r="O879" s="38">
        <v>2032</v>
      </c>
      <c r="P879" s="38">
        <v>2033</v>
      </c>
      <c r="Q879" s="38">
        <v>2034</v>
      </c>
      <c r="R879" s="38">
        <v>2035</v>
      </c>
    </row>
    <row r="880" spans="1:18" x14ac:dyDescent="0.25">
      <c r="A880" s="110" t="s">
        <v>103</v>
      </c>
      <c r="B880" s="110"/>
      <c r="C880" s="110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</row>
    <row r="881" spans="1:18" x14ac:dyDescent="0.25">
      <c r="A881" s="34" t="s">
        <v>5</v>
      </c>
      <c r="B881" s="35" t="s">
        <v>6</v>
      </c>
      <c r="C881" s="36">
        <v>5182.4260000000004</v>
      </c>
      <c r="D881" s="36">
        <v>6184</v>
      </c>
      <c r="E881" s="36">
        <v>6163.1092607642122</v>
      </c>
      <c r="F881" s="36">
        <v>6142.3020844853681</v>
      </c>
      <c r="G881" s="36">
        <f>G882+G884</f>
        <v>7447.8543965297258</v>
      </c>
      <c r="H881" s="36">
        <f t="shared" ref="H881:R881" si="487">H882+H884</f>
        <v>7459.8264288533137</v>
      </c>
      <c r="I881" s="36">
        <f t="shared" si="487"/>
        <v>7471.4641788717281</v>
      </c>
      <c r="J881" s="36">
        <f t="shared" si="487"/>
        <v>7482.6422330430414</v>
      </c>
      <c r="K881" s="36">
        <f t="shared" si="487"/>
        <v>7493.1097182791691</v>
      </c>
      <c r="L881" s="36">
        <f t="shared" si="487"/>
        <v>7503.2427636244311</v>
      </c>
      <c r="M881" s="36">
        <f t="shared" si="487"/>
        <v>7513.0831452408684</v>
      </c>
      <c r="N881" s="36">
        <f t="shared" si="487"/>
        <v>7522.9653376621009</v>
      </c>
      <c r="O881" s="36">
        <f t="shared" si="487"/>
        <v>7532.6384702491914</v>
      </c>
      <c r="P881" s="36">
        <f t="shared" si="487"/>
        <v>7542.4788521406663</v>
      </c>
      <c r="Q881" s="36">
        <f t="shared" si="487"/>
        <v>7552.6955146716382</v>
      </c>
      <c r="R881" s="36">
        <f t="shared" si="487"/>
        <v>7563.2884156922655</v>
      </c>
    </row>
    <row r="882" spans="1:18" x14ac:dyDescent="0.25">
      <c r="A882" s="37" t="s">
        <v>7</v>
      </c>
      <c r="B882" s="38" t="s">
        <v>6</v>
      </c>
      <c r="C882" s="39">
        <v>0</v>
      </c>
      <c r="D882" s="39">
        <v>819</v>
      </c>
      <c r="E882" s="39">
        <v>816.23326076421199</v>
      </c>
      <c r="F882" s="39">
        <v>813.47758848536796</v>
      </c>
      <c r="G882" s="39">
        <f>G884/(1-G883)-G884</f>
        <v>986.38304507727116</v>
      </c>
      <c r="H882" s="39">
        <f t="shared" ref="H882:R882" si="488">H884/(1-H883)-H884</f>
        <v>987.96860369192473</v>
      </c>
      <c r="I882" s="39">
        <f t="shared" si="488"/>
        <v>989.50989044242306</v>
      </c>
      <c r="J882" s="39">
        <f t="shared" si="488"/>
        <v>990.99029574098495</v>
      </c>
      <c r="K882" s="39">
        <f t="shared" si="488"/>
        <v>992.37659431931388</v>
      </c>
      <c r="L882" s="39">
        <f t="shared" si="488"/>
        <v>993.71860016306709</v>
      </c>
      <c r="M882" s="39">
        <f t="shared" si="488"/>
        <v>995.02184604661579</v>
      </c>
      <c r="N882" s="39">
        <f t="shared" si="488"/>
        <v>996.33062929257085</v>
      </c>
      <c r="O882" s="39">
        <f t="shared" si="488"/>
        <v>997.61172495699975</v>
      </c>
      <c r="P882" s="39">
        <f t="shared" si="488"/>
        <v>998.91497087697371</v>
      </c>
      <c r="Q882" s="39">
        <f t="shared" si="488"/>
        <v>1000.2680508596495</v>
      </c>
      <c r="R882" s="39">
        <f t="shared" si="488"/>
        <v>1001.6709593227624</v>
      </c>
    </row>
    <row r="883" spans="1:18" x14ac:dyDescent="0.25">
      <c r="A883" s="37" t="s">
        <v>7</v>
      </c>
      <c r="B883" s="38" t="s">
        <v>8</v>
      </c>
      <c r="C883" s="40">
        <v>0</v>
      </c>
      <c r="D883" s="41">
        <v>0.13243855109961189</v>
      </c>
      <c r="E883" s="41">
        <v>0.13243855109961189</v>
      </c>
      <c r="F883" s="41">
        <v>0.13243855109961189</v>
      </c>
      <c r="G883" s="41">
        <f>F883</f>
        <v>0.13243855109961189</v>
      </c>
      <c r="H883" s="41">
        <f t="shared" ref="H883:R883" si="489">G883</f>
        <v>0.13243855109961189</v>
      </c>
      <c r="I883" s="41">
        <f t="shared" si="489"/>
        <v>0.13243855109961189</v>
      </c>
      <c r="J883" s="41">
        <f t="shared" si="489"/>
        <v>0.13243855109961189</v>
      </c>
      <c r="K883" s="41">
        <f t="shared" si="489"/>
        <v>0.13243855109961189</v>
      </c>
      <c r="L883" s="41">
        <f t="shared" si="489"/>
        <v>0.13243855109961189</v>
      </c>
      <c r="M883" s="41">
        <f t="shared" si="489"/>
        <v>0.13243855109961189</v>
      </c>
      <c r="N883" s="41">
        <f t="shared" si="489"/>
        <v>0.13243855109961189</v>
      </c>
      <c r="O883" s="41">
        <f t="shared" si="489"/>
        <v>0.13243855109961189</v>
      </c>
      <c r="P883" s="41">
        <f t="shared" si="489"/>
        <v>0.13243855109961189</v>
      </c>
      <c r="Q883" s="41">
        <f t="shared" si="489"/>
        <v>0.13243855109961189</v>
      </c>
      <c r="R883" s="41">
        <f t="shared" si="489"/>
        <v>0.13243855109961189</v>
      </c>
    </row>
    <row r="884" spans="1:18" x14ac:dyDescent="0.25">
      <c r="A884" s="37" t="s">
        <v>9</v>
      </c>
      <c r="B884" s="38" t="s">
        <v>6</v>
      </c>
      <c r="C884" s="39">
        <v>5182.4260000000004</v>
      </c>
      <c r="D884" s="39">
        <v>5365</v>
      </c>
      <c r="E884" s="39">
        <v>5346.8760000000002</v>
      </c>
      <c r="F884" s="39">
        <v>5328.8244960000002</v>
      </c>
      <c r="G884" s="39">
        <f>G885+G886</f>
        <v>6461.4713514524547</v>
      </c>
      <c r="H884" s="39">
        <f t="shared" ref="H884:R884" si="490">H885+H886</f>
        <v>6471.857825161389</v>
      </c>
      <c r="I884" s="39">
        <f t="shared" si="490"/>
        <v>6481.9542884293051</v>
      </c>
      <c r="J884" s="39">
        <f t="shared" si="490"/>
        <v>6491.6519373020565</v>
      </c>
      <c r="K884" s="39">
        <f t="shared" si="490"/>
        <v>6500.7331239598552</v>
      </c>
      <c r="L884" s="39">
        <f t="shared" si="490"/>
        <v>6509.524163461364</v>
      </c>
      <c r="M884" s="39">
        <f t="shared" si="490"/>
        <v>6518.0612991942526</v>
      </c>
      <c r="N884" s="39">
        <f t="shared" si="490"/>
        <v>6526.63470836953</v>
      </c>
      <c r="O884" s="39">
        <f t="shared" si="490"/>
        <v>6535.0267452921917</v>
      </c>
      <c r="P884" s="39">
        <f t="shared" si="490"/>
        <v>6543.5638812636926</v>
      </c>
      <c r="Q884" s="39">
        <f t="shared" si="490"/>
        <v>6552.4274638119887</v>
      </c>
      <c r="R884" s="39">
        <f t="shared" si="490"/>
        <v>6561.6174563695031</v>
      </c>
    </row>
    <row r="885" spans="1:18" x14ac:dyDescent="0.25">
      <c r="A885" s="37" t="s">
        <v>10</v>
      </c>
      <c r="B885" s="38" t="s">
        <v>6</v>
      </c>
      <c r="C885" s="39">
        <v>4357.4260000000004</v>
      </c>
      <c r="D885" s="39">
        <v>4531</v>
      </c>
      <c r="E885" s="39">
        <v>4512.8760000000002</v>
      </c>
      <c r="F885" s="39">
        <v>4494.8244960000002</v>
      </c>
      <c r="G885" s="39">
        <f>(G887*G889*365)/1000</f>
        <v>5627.4713514524547</v>
      </c>
      <c r="H885" s="39">
        <f t="shared" ref="H885:R885" si="491">(H887*H889*365)/1000</f>
        <v>5637.857825161389</v>
      </c>
      <c r="I885" s="39">
        <f t="shared" si="491"/>
        <v>5647.9542884293051</v>
      </c>
      <c r="J885" s="39">
        <f t="shared" si="491"/>
        <v>5657.6519373020565</v>
      </c>
      <c r="K885" s="39">
        <f t="shared" si="491"/>
        <v>5666.7331239598552</v>
      </c>
      <c r="L885" s="39">
        <f t="shared" si="491"/>
        <v>5675.524163461364</v>
      </c>
      <c r="M885" s="39">
        <f t="shared" si="491"/>
        <v>5684.0612991942526</v>
      </c>
      <c r="N885" s="39">
        <f t="shared" si="491"/>
        <v>5692.63470836953</v>
      </c>
      <c r="O885" s="39">
        <f t="shared" si="491"/>
        <v>5701.0267452921917</v>
      </c>
      <c r="P885" s="39">
        <f t="shared" si="491"/>
        <v>5709.5638812636926</v>
      </c>
      <c r="Q885" s="39">
        <f t="shared" si="491"/>
        <v>5718.4274638119887</v>
      </c>
      <c r="R885" s="39">
        <f t="shared" si="491"/>
        <v>5727.6174563695031</v>
      </c>
    </row>
    <row r="886" spans="1:18" x14ac:dyDescent="0.25">
      <c r="A886" s="37" t="s">
        <v>11</v>
      </c>
      <c r="B886" s="38" t="s">
        <v>6</v>
      </c>
      <c r="C886" s="38">
        <v>825</v>
      </c>
      <c r="D886" s="38">
        <v>834</v>
      </c>
      <c r="E886" s="38">
        <v>834</v>
      </c>
      <c r="F886" s="38">
        <v>834</v>
      </c>
      <c r="G886" s="38">
        <f>F886</f>
        <v>834</v>
      </c>
      <c r="H886" s="38">
        <f t="shared" ref="H886:R886" si="492">G886</f>
        <v>834</v>
      </c>
      <c r="I886" s="38">
        <f t="shared" si="492"/>
        <v>834</v>
      </c>
      <c r="J886" s="38">
        <f t="shared" si="492"/>
        <v>834</v>
      </c>
      <c r="K886" s="38">
        <f t="shared" si="492"/>
        <v>834</v>
      </c>
      <c r="L886" s="38">
        <f t="shared" si="492"/>
        <v>834</v>
      </c>
      <c r="M886" s="38">
        <f t="shared" si="492"/>
        <v>834</v>
      </c>
      <c r="N886" s="38">
        <f t="shared" si="492"/>
        <v>834</v>
      </c>
      <c r="O886" s="38">
        <f t="shared" si="492"/>
        <v>834</v>
      </c>
      <c r="P886" s="38">
        <f t="shared" si="492"/>
        <v>834</v>
      </c>
      <c r="Q886" s="38">
        <f t="shared" si="492"/>
        <v>834</v>
      </c>
      <c r="R886" s="38">
        <f t="shared" si="492"/>
        <v>834</v>
      </c>
    </row>
    <row r="887" spans="1:18" x14ac:dyDescent="0.25">
      <c r="A887" s="42" t="s">
        <v>12</v>
      </c>
      <c r="B887" s="43" t="s">
        <v>13</v>
      </c>
      <c r="C887" s="56">
        <v>80.055852377115244</v>
      </c>
      <c r="D887" s="56">
        <v>94.761058245320513</v>
      </c>
      <c r="E887" s="56">
        <v>94.761058245320513</v>
      </c>
      <c r="F887" s="56">
        <v>94.761058245320513</v>
      </c>
      <c r="G887" s="56">
        <v>94.761058245320513</v>
      </c>
      <c r="H887" s="56">
        <v>94.761058245320513</v>
      </c>
      <c r="I887" s="56">
        <v>94.761058245320513</v>
      </c>
      <c r="J887" s="56">
        <v>94.761058245320513</v>
      </c>
      <c r="K887" s="56">
        <v>94.761058245320513</v>
      </c>
      <c r="L887" s="56">
        <v>94.761058245320513</v>
      </c>
      <c r="M887" s="56">
        <v>94.761058245320513</v>
      </c>
      <c r="N887" s="56">
        <v>94.761058245320513</v>
      </c>
      <c r="O887" s="56">
        <v>94.761058245320513</v>
      </c>
      <c r="P887" s="56">
        <v>94.761058245320513</v>
      </c>
      <c r="Q887" s="56">
        <v>94.761058245320513</v>
      </c>
      <c r="R887" s="56">
        <v>94.761058245320513</v>
      </c>
    </row>
    <row r="888" spans="1:18" x14ac:dyDescent="0.25">
      <c r="A888" s="37" t="s">
        <v>14</v>
      </c>
      <c r="B888" s="38" t="s">
        <v>15</v>
      </c>
      <c r="C888" s="39">
        <v>170</v>
      </c>
      <c r="D888" s="39">
        <v>171</v>
      </c>
      <c r="E888" s="39">
        <v>206</v>
      </c>
      <c r="F888" s="39">
        <f>E888+(E888*F$825)</f>
        <v>205.17599999999999</v>
      </c>
      <c r="G888" s="39">
        <f t="shared" ref="G888:R889" si="493">F888+(F888*G$825)</f>
        <v>205.56600034912813</v>
      </c>
      <c r="H888" s="39">
        <f t="shared" si="493"/>
        <v>205.94540803061301</v>
      </c>
      <c r="I888" s="39">
        <f t="shared" si="493"/>
        <v>206.3142219155778</v>
      </c>
      <c r="J888" s="39">
        <f t="shared" si="493"/>
        <v>206.66846750246066</v>
      </c>
      <c r="K888" s="39">
        <f t="shared" si="493"/>
        <v>207.00019433021001</v>
      </c>
      <c r="L888" s="39">
        <f t="shared" si="493"/>
        <v>207.3213223673647</v>
      </c>
      <c r="M888" s="39">
        <f t="shared" si="493"/>
        <v>207.63317554927286</v>
      </c>
      <c r="N888" s="39">
        <f t="shared" si="493"/>
        <v>207.94635376439848</v>
      </c>
      <c r="O888" s="39">
        <f t="shared" si="493"/>
        <v>208.25290662930618</v>
      </c>
      <c r="P888" s="39">
        <f t="shared" si="493"/>
        <v>208.56475981993063</v>
      </c>
      <c r="Q888" s="39">
        <f t="shared" si="493"/>
        <v>208.88853778332216</v>
      </c>
      <c r="R888" s="39">
        <f t="shared" si="493"/>
        <v>209.22423918370316</v>
      </c>
    </row>
    <row r="889" spans="1:18" x14ac:dyDescent="0.25">
      <c r="A889" s="37" t="s">
        <v>23</v>
      </c>
      <c r="B889" s="38" t="s">
        <v>15</v>
      </c>
      <c r="C889" s="39">
        <v>149.12280701754386</v>
      </c>
      <c r="D889" s="39">
        <v>131</v>
      </c>
      <c r="E889" s="39">
        <f>D889+(D889*E$825)</f>
        <v>130.476</v>
      </c>
      <c r="F889" s="39">
        <f>E889+(E889*F$825)</f>
        <v>129.95409599999999</v>
      </c>
      <c r="G889" s="39">
        <f>F889+(F889*G$825)+'[16]Uued liitujad'!I85</f>
        <v>162.70111389103323</v>
      </c>
      <c r="H889" s="39">
        <f t="shared" si="493"/>
        <v>163.00140699539659</v>
      </c>
      <c r="I889" s="39">
        <f t="shared" si="493"/>
        <v>163.29331533529881</v>
      </c>
      <c r="J889" s="39">
        <f t="shared" si="493"/>
        <v>163.57369317734924</v>
      </c>
      <c r="K889" s="39">
        <f t="shared" si="493"/>
        <v>163.83624790084772</v>
      </c>
      <c r="L889" s="39">
        <f t="shared" si="493"/>
        <v>164.09041390718133</v>
      </c>
      <c r="M889" s="39">
        <f t="shared" si="493"/>
        <v>164.33723906299866</v>
      </c>
      <c r="N889" s="39">
        <f t="shared" si="493"/>
        <v>164.58511295440485</v>
      </c>
      <c r="O889" s="39">
        <f t="shared" si="493"/>
        <v>164.82774302213133</v>
      </c>
      <c r="P889" s="39">
        <f t="shared" si="493"/>
        <v>165.07456818484744</v>
      </c>
      <c r="Q889" s="39">
        <f t="shared" si="493"/>
        <v>165.33083155139494</v>
      </c>
      <c r="R889" s="39">
        <f t="shared" si="493"/>
        <v>165.5965320645343</v>
      </c>
    </row>
    <row r="890" spans="1:18" x14ac:dyDescent="0.25">
      <c r="A890" s="42" t="s">
        <v>24</v>
      </c>
      <c r="B890" s="43" t="s">
        <v>8</v>
      </c>
      <c r="C890" s="45">
        <v>0.8771929824561403</v>
      </c>
      <c r="D890" s="45">
        <v>0.76608187134502925</v>
      </c>
      <c r="E890" s="45">
        <f>E889/E888</f>
        <v>0.63337864077669903</v>
      </c>
      <c r="F890" s="45">
        <f>F889/F888</f>
        <v>0.63337864077669903</v>
      </c>
      <c r="G890" s="45">
        <f>G889/G888</f>
        <v>0.79147871542329828</v>
      </c>
      <c r="H890" s="45">
        <f>H889/H888</f>
        <v>0.79147871542329828</v>
      </c>
      <c r="I890" s="45">
        <f>I889/I888</f>
        <v>0.79147871542329828</v>
      </c>
      <c r="J890" s="45">
        <f t="shared" ref="J890:R890" si="494">J889/J888</f>
        <v>0.7914787154232984</v>
      </c>
      <c r="K890" s="45">
        <f t="shared" si="494"/>
        <v>0.79147871542329828</v>
      </c>
      <c r="L890" s="45">
        <f t="shared" si="494"/>
        <v>0.79147871542329828</v>
      </c>
      <c r="M890" s="45">
        <f t="shared" si="494"/>
        <v>0.79147871542329828</v>
      </c>
      <c r="N890" s="45">
        <f t="shared" si="494"/>
        <v>0.79147871542329828</v>
      </c>
      <c r="O890" s="45">
        <f t="shared" si="494"/>
        <v>0.79147871542329828</v>
      </c>
      <c r="P890" s="45">
        <f t="shared" si="494"/>
        <v>0.79147871542329828</v>
      </c>
      <c r="Q890" s="45">
        <f t="shared" si="494"/>
        <v>0.79147871542329828</v>
      </c>
      <c r="R890" s="45">
        <f t="shared" si="494"/>
        <v>0.7914787154232984</v>
      </c>
    </row>
    <row r="891" spans="1:18" x14ac:dyDescent="0.25">
      <c r="A891" s="72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</row>
    <row r="892" spans="1:18" x14ac:dyDescent="0.25">
      <c r="A892" s="37" t="s">
        <v>2</v>
      </c>
      <c r="B892" s="38" t="s">
        <v>3</v>
      </c>
      <c r="C892" s="38">
        <v>2020</v>
      </c>
      <c r="D892" s="38">
        <v>2021</v>
      </c>
      <c r="E892" s="38">
        <v>2022</v>
      </c>
      <c r="F892" s="38">
        <v>2023</v>
      </c>
      <c r="G892" s="38">
        <v>2024</v>
      </c>
      <c r="H892" s="38">
        <v>2025</v>
      </c>
      <c r="I892" s="38">
        <v>2026</v>
      </c>
      <c r="J892" s="38">
        <v>2027</v>
      </c>
      <c r="K892" s="38">
        <v>2028</v>
      </c>
      <c r="L892" s="38">
        <v>2029</v>
      </c>
      <c r="M892" s="38">
        <v>2030</v>
      </c>
      <c r="N892" s="38">
        <v>2031</v>
      </c>
      <c r="O892" s="38">
        <v>2032</v>
      </c>
      <c r="P892" s="38">
        <v>2033</v>
      </c>
      <c r="Q892" s="38">
        <v>2034</v>
      </c>
      <c r="R892" s="38">
        <v>2035</v>
      </c>
    </row>
    <row r="893" spans="1:18" x14ac:dyDescent="0.25">
      <c r="A893" s="110" t="s">
        <v>104</v>
      </c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</row>
    <row r="894" spans="1:18" x14ac:dyDescent="0.25">
      <c r="A894" s="34" t="s">
        <v>5</v>
      </c>
      <c r="B894" s="35" t="s">
        <v>6</v>
      </c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>
        <v>1277.5</v>
      </c>
      <c r="N894" s="36">
        <v>2555</v>
      </c>
      <c r="O894" s="36">
        <v>4599</v>
      </c>
      <c r="P894" s="36">
        <v>4605.8868802212437</v>
      </c>
      <c r="Q894" s="36">
        <v>4613.0371038495177</v>
      </c>
      <c r="R894" s="36">
        <v>4620.4506413858762</v>
      </c>
    </row>
    <row r="895" spans="1:18" x14ac:dyDescent="0.25">
      <c r="A895" s="37" t="s">
        <v>7</v>
      </c>
      <c r="B895" s="38" t="s">
        <v>6</v>
      </c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>
        <v>0</v>
      </c>
      <c r="N895" s="39">
        <v>0</v>
      </c>
      <c r="O895" s="39">
        <v>0</v>
      </c>
      <c r="P895" s="39">
        <v>0</v>
      </c>
      <c r="Q895" s="39">
        <v>0</v>
      </c>
      <c r="R895" s="39">
        <v>0</v>
      </c>
    </row>
    <row r="896" spans="1:18" x14ac:dyDescent="0.25">
      <c r="A896" s="37" t="s">
        <v>7</v>
      </c>
      <c r="B896" s="38" t="s">
        <v>8</v>
      </c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>
        <v>0</v>
      </c>
      <c r="N896" s="40">
        <v>0</v>
      </c>
      <c r="O896" s="40">
        <v>0</v>
      </c>
      <c r="P896" s="40">
        <v>0</v>
      </c>
      <c r="Q896" s="40">
        <v>0</v>
      </c>
      <c r="R896" s="40">
        <v>0</v>
      </c>
    </row>
    <row r="897" spans="1:18" x14ac:dyDescent="0.25">
      <c r="A897" s="37" t="s">
        <v>9</v>
      </c>
      <c r="B897" s="38" t="s">
        <v>6</v>
      </c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>
        <v>1277.5</v>
      </c>
      <c r="N897" s="39">
        <v>2555</v>
      </c>
      <c r="O897" s="39">
        <v>4599</v>
      </c>
      <c r="P897" s="39">
        <v>4605.8868802212437</v>
      </c>
      <c r="Q897" s="39">
        <v>4613.0371038495177</v>
      </c>
      <c r="R897" s="39">
        <v>4620.4506413858762</v>
      </c>
    </row>
    <row r="898" spans="1:18" x14ac:dyDescent="0.25">
      <c r="A898" s="37" t="s">
        <v>10</v>
      </c>
      <c r="B898" s="38" t="s">
        <v>6</v>
      </c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>
        <v>1277.5</v>
      </c>
      <c r="N898" s="39">
        <v>2555</v>
      </c>
      <c r="O898" s="39">
        <v>4599</v>
      </c>
      <c r="P898" s="39">
        <v>4605.8868802212437</v>
      </c>
      <c r="Q898" s="39">
        <v>4613.0371038495177</v>
      </c>
      <c r="R898" s="39">
        <v>4620.4506413858762</v>
      </c>
    </row>
    <row r="899" spans="1:18" x14ac:dyDescent="0.25">
      <c r="A899" s="37" t="s">
        <v>11</v>
      </c>
      <c r="B899" s="38" t="s">
        <v>6</v>
      </c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>
        <v>0</v>
      </c>
      <c r="N899" s="38">
        <v>0</v>
      </c>
      <c r="O899" s="38">
        <v>0</v>
      </c>
      <c r="P899" s="38">
        <v>0</v>
      </c>
      <c r="Q899" s="38">
        <v>0</v>
      </c>
      <c r="R899" s="38">
        <v>0</v>
      </c>
    </row>
    <row r="900" spans="1:18" x14ac:dyDescent="0.25">
      <c r="A900" s="42" t="s">
        <v>12</v>
      </c>
      <c r="B900" s="43" t="s">
        <v>13</v>
      </c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>
        <v>70</v>
      </c>
      <c r="N900" s="56">
        <v>70</v>
      </c>
      <c r="O900" s="56">
        <v>70</v>
      </c>
      <c r="P900" s="56">
        <v>70</v>
      </c>
      <c r="Q900" s="56">
        <v>70</v>
      </c>
      <c r="R900" s="56">
        <v>70</v>
      </c>
    </row>
    <row r="901" spans="1:18" x14ac:dyDescent="0.25">
      <c r="A901" s="37" t="s">
        <v>14</v>
      </c>
      <c r="B901" s="38" t="s">
        <v>15</v>
      </c>
      <c r="C901" s="39">
        <v>240</v>
      </c>
      <c r="D901" s="39">
        <v>240</v>
      </c>
      <c r="E901" s="39">
        <v>239.04</v>
      </c>
      <c r="F901" s="39">
        <v>238.08383999999998</v>
      </c>
      <c r="G901" s="39">
        <v>238.53639186143491</v>
      </c>
      <c r="H901" s="39">
        <v>238.97665211474629</v>
      </c>
      <c r="I901" s="39">
        <v>239.40461944999865</v>
      </c>
      <c r="J901" s="39">
        <v>239.81568190188446</v>
      </c>
      <c r="K901" s="39">
        <v>240.20061384802622</v>
      </c>
      <c r="L901" s="39">
        <v>240.57324708104301</v>
      </c>
      <c r="M901" s="39">
        <v>240.93511788008828</v>
      </c>
      <c r="N901" s="39">
        <v>241.29852623224181</v>
      </c>
      <c r="O901" s="39">
        <v>241.65424660519102</v>
      </c>
      <c r="P901" s="39">
        <v>242.01611741435059</v>
      </c>
      <c r="Q901" s="39">
        <v>242.39182559089966</v>
      </c>
      <c r="R901" s="39">
        <v>242.7813695848175</v>
      </c>
    </row>
    <row r="902" spans="1:18" x14ac:dyDescent="0.25">
      <c r="A902" s="37" t="s">
        <v>23</v>
      </c>
      <c r="B902" s="38" t="s">
        <v>15</v>
      </c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>
        <v>50</v>
      </c>
      <c r="N902" s="39">
        <v>100</v>
      </c>
      <c r="O902" s="39">
        <v>180</v>
      </c>
      <c r="P902" s="39">
        <v>180.2695452141387</v>
      </c>
      <c r="Q902" s="39">
        <v>180.54939741094003</v>
      </c>
      <c r="R902" s="39">
        <v>180.83955543584645</v>
      </c>
    </row>
    <row r="903" spans="1:18" x14ac:dyDescent="0.25">
      <c r="A903" s="42" t="s">
        <v>24</v>
      </c>
      <c r="B903" s="43" t="s">
        <v>8</v>
      </c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>
        <v>0.2075247495671621</v>
      </c>
      <c r="N903" s="45">
        <v>0.41442441262054508</v>
      </c>
      <c r="O903" s="45">
        <v>0.74486586736495364</v>
      </c>
      <c r="P903" s="45">
        <v>0.74486586736495364</v>
      </c>
      <c r="Q903" s="45">
        <v>0.74486586736495364</v>
      </c>
      <c r="R903" s="45">
        <v>0.74486586736495364</v>
      </c>
    </row>
    <row r="904" spans="1:18" x14ac:dyDescent="0.25">
      <c r="A904" s="72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</row>
    <row r="905" spans="1:18" x14ac:dyDescent="0.25">
      <c r="A905" s="37" t="s">
        <v>2</v>
      </c>
      <c r="B905" s="38" t="s">
        <v>3</v>
      </c>
      <c r="C905" s="38">
        <v>2020</v>
      </c>
      <c r="D905" s="38">
        <v>2021</v>
      </c>
      <c r="E905" s="38">
        <v>2022</v>
      </c>
      <c r="F905" s="38">
        <v>2023</v>
      </c>
      <c r="G905" s="38">
        <v>2024</v>
      </c>
      <c r="H905" s="38">
        <v>2025</v>
      </c>
      <c r="I905" s="38">
        <v>2026</v>
      </c>
      <c r="J905" s="38">
        <v>2027</v>
      </c>
      <c r="K905" s="38">
        <v>2028</v>
      </c>
      <c r="L905" s="38">
        <v>2029</v>
      </c>
      <c r="M905" s="38">
        <v>2030</v>
      </c>
      <c r="N905" s="38">
        <v>2031</v>
      </c>
      <c r="O905" s="38">
        <v>2032</v>
      </c>
      <c r="P905" s="38">
        <v>2033</v>
      </c>
      <c r="Q905" s="38">
        <v>2034</v>
      </c>
      <c r="R905" s="38">
        <v>2035</v>
      </c>
    </row>
    <row r="906" spans="1:18" x14ac:dyDescent="0.25">
      <c r="A906" s="110" t="s">
        <v>105</v>
      </c>
      <c r="B906" s="110"/>
      <c r="C906" s="110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</row>
    <row r="907" spans="1:18" x14ac:dyDescent="0.25">
      <c r="A907" s="34" t="s">
        <v>5</v>
      </c>
      <c r="B907" s="35" t="s">
        <v>6</v>
      </c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>
        <v>1022</v>
      </c>
      <c r="N907" s="36">
        <v>2044</v>
      </c>
      <c r="O907" s="36">
        <v>3066</v>
      </c>
      <c r="P907" s="36">
        <v>3070.5912534808294</v>
      </c>
      <c r="Q907" s="36">
        <v>3075.3580692330115</v>
      </c>
      <c r="R907" s="36">
        <v>3080.3004275905846</v>
      </c>
    </row>
    <row r="908" spans="1:18" x14ac:dyDescent="0.25">
      <c r="A908" s="37" t="s">
        <v>7</v>
      </c>
      <c r="B908" s="38" t="s">
        <v>6</v>
      </c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>
        <v>0</v>
      </c>
      <c r="N908" s="39">
        <v>0</v>
      </c>
      <c r="O908" s="39">
        <v>0</v>
      </c>
      <c r="P908" s="39">
        <v>0</v>
      </c>
      <c r="Q908" s="39">
        <v>0</v>
      </c>
      <c r="R908" s="39">
        <v>0</v>
      </c>
    </row>
    <row r="909" spans="1:18" x14ac:dyDescent="0.25">
      <c r="A909" s="37" t="s">
        <v>7</v>
      </c>
      <c r="B909" s="38" t="s">
        <v>8</v>
      </c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>
        <v>0</v>
      </c>
      <c r="N909" s="40">
        <v>0</v>
      </c>
      <c r="O909" s="40">
        <v>0</v>
      </c>
      <c r="P909" s="40">
        <v>0</v>
      </c>
      <c r="Q909" s="40">
        <v>0</v>
      </c>
      <c r="R909" s="40">
        <v>0</v>
      </c>
    </row>
    <row r="910" spans="1:18" x14ac:dyDescent="0.25">
      <c r="A910" s="37" t="s">
        <v>9</v>
      </c>
      <c r="B910" s="38" t="s">
        <v>6</v>
      </c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>
        <v>1022</v>
      </c>
      <c r="N910" s="39">
        <v>2044</v>
      </c>
      <c r="O910" s="39">
        <v>3066</v>
      </c>
      <c r="P910" s="39">
        <v>3070.5912534808294</v>
      </c>
      <c r="Q910" s="39">
        <v>3075.3580692330115</v>
      </c>
      <c r="R910" s="39">
        <v>3080.3004275905846</v>
      </c>
    </row>
    <row r="911" spans="1:18" x14ac:dyDescent="0.25">
      <c r="A911" s="37" t="s">
        <v>10</v>
      </c>
      <c r="B911" s="38" t="s">
        <v>6</v>
      </c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>
        <v>1022</v>
      </c>
      <c r="N911" s="39">
        <v>2044</v>
      </c>
      <c r="O911" s="39">
        <v>3066</v>
      </c>
      <c r="P911" s="39">
        <v>3070.5912534808294</v>
      </c>
      <c r="Q911" s="39">
        <v>3075.3580692330115</v>
      </c>
      <c r="R911" s="39">
        <v>3080.3004275905846</v>
      </c>
    </row>
    <row r="912" spans="1:18" x14ac:dyDescent="0.25">
      <c r="A912" s="37" t="s">
        <v>11</v>
      </c>
      <c r="B912" s="38" t="s">
        <v>6</v>
      </c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>
        <v>0</v>
      </c>
      <c r="N912" s="38">
        <v>0</v>
      </c>
      <c r="O912" s="38">
        <v>0</v>
      </c>
      <c r="P912" s="38">
        <v>0</v>
      </c>
      <c r="Q912" s="38">
        <v>0</v>
      </c>
      <c r="R912" s="38">
        <v>0</v>
      </c>
    </row>
    <row r="913" spans="1:18" x14ac:dyDescent="0.25">
      <c r="A913" s="42" t="s">
        <v>12</v>
      </c>
      <c r="B913" s="43" t="s">
        <v>13</v>
      </c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>
        <v>70</v>
      </c>
      <c r="N913" s="56">
        <v>70</v>
      </c>
      <c r="O913" s="56">
        <v>70</v>
      </c>
      <c r="P913" s="56">
        <v>70</v>
      </c>
      <c r="Q913" s="56">
        <v>70</v>
      </c>
      <c r="R913" s="56">
        <v>70</v>
      </c>
    </row>
    <row r="914" spans="1:18" x14ac:dyDescent="0.25">
      <c r="A914" s="37" t="s">
        <v>14</v>
      </c>
      <c r="B914" s="38" t="s">
        <v>15</v>
      </c>
      <c r="C914" s="39">
        <v>160</v>
      </c>
      <c r="D914" s="39">
        <v>152</v>
      </c>
      <c r="E914" s="39">
        <v>151.392</v>
      </c>
      <c r="F914" s="39">
        <v>150.78643199999999</v>
      </c>
      <c r="G914" s="39">
        <v>151.07304817890878</v>
      </c>
      <c r="H914" s="39">
        <v>151.35187967267265</v>
      </c>
      <c r="I914" s="39">
        <v>151.62292565166581</v>
      </c>
      <c r="J914" s="39">
        <v>151.88326520452682</v>
      </c>
      <c r="K914" s="39">
        <v>152.12705543708327</v>
      </c>
      <c r="L914" s="39">
        <v>152.36305648466058</v>
      </c>
      <c r="M914" s="39">
        <v>152.59224132405592</v>
      </c>
      <c r="N914" s="39">
        <v>152.8223999470865</v>
      </c>
      <c r="O914" s="39">
        <v>153.04768951662098</v>
      </c>
      <c r="P914" s="39">
        <v>153.27687436242203</v>
      </c>
      <c r="Q914" s="39">
        <v>153.51482287423644</v>
      </c>
      <c r="R914" s="39">
        <v>153.76153407038441</v>
      </c>
    </row>
    <row r="915" spans="1:18" x14ac:dyDescent="0.25">
      <c r="A915" s="37" t="s">
        <v>23</v>
      </c>
      <c r="B915" s="38" t="s">
        <v>15</v>
      </c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>
        <v>40</v>
      </c>
      <c r="N915" s="39">
        <v>80</v>
      </c>
      <c r="O915" s="39">
        <v>120</v>
      </c>
      <c r="P915" s="39">
        <v>120.17969680942579</v>
      </c>
      <c r="Q915" s="39">
        <v>120.36626494062668</v>
      </c>
      <c r="R915" s="39">
        <v>120.55970362389762</v>
      </c>
    </row>
    <row r="916" spans="1:18" x14ac:dyDescent="0.25">
      <c r="A916" s="42" t="s">
        <v>24</v>
      </c>
      <c r="B916" s="43" t="s">
        <v>8</v>
      </c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>
        <v>0.26213652576904684</v>
      </c>
      <c r="N916" s="45">
        <v>0.52348346857332007</v>
      </c>
      <c r="O916" s="45">
        <v>0.7840693340683722</v>
      </c>
      <c r="P916" s="45">
        <v>0.7840693340683722</v>
      </c>
      <c r="Q916" s="45">
        <v>0.7840693340683722</v>
      </c>
      <c r="R916" s="45">
        <v>0.78406933406837209</v>
      </c>
    </row>
    <row r="917" spans="1:18" x14ac:dyDescent="0.25">
      <c r="A917" s="72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</row>
    <row r="918" spans="1:18" x14ac:dyDescent="0.25">
      <c r="A918" s="37" t="s">
        <v>2</v>
      </c>
      <c r="B918" s="38" t="s">
        <v>3</v>
      </c>
      <c r="C918" s="38">
        <v>2020</v>
      </c>
      <c r="D918" s="38">
        <v>2021</v>
      </c>
      <c r="E918" s="38">
        <v>2022</v>
      </c>
      <c r="F918" s="38">
        <v>2023</v>
      </c>
      <c r="G918" s="38">
        <v>2024</v>
      </c>
      <c r="H918" s="38">
        <v>2025</v>
      </c>
      <c r="I918" s="38">
        <v>2026</v>
      </c>
      <c r="J918" s="38">
        <v>2027</v>
      </c>
      <c r="K918" s="38">
        <v>2028</v>
      </c>
      <c r="L918" s="38">
        <v>2029</v>
      </c>
      <c r="M918" s="38">
        <v>2030</v>
      </c>
      <c r="N918" s="38">
        <v>2031</v>
      </c>
      <c r="O918" s="38">
        <v>2032</v>
      </c>
      <c r="P918" s="38">
        <v>2033</v>
      </c>
      <c r="Q918" s="38">
        <v>2034</v>
      </c>
      <c r="R918" s="38">
        <v>2035</v>
      </c>
    </row>
    <row r="919" spans="1:18" x14ac:dyDescent="0.25">
      <c r="A919" s="110" t="s">
        <v>106</v>
      </c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</row>
    <row r="920" spans="1:18" x14ac:dyDescent="0.25">
      <c r="A920" s="34" t="s">
        <v>5</v>
      </c>
      <c r="B920" s="35" t="s">
        <v>6</v>
      </c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>
        <v>1022</v>
      </c>
      <c r="N920" s="36">
        <v>2044</v>
      </c>
      <c r="O920" s="36">
        <v>3066</v>
      </c>
      <c r="P920" s="36">
        <v>3070.5912534808294</v>
      </c>
      <c r="Q920" s="36">
        <v>3075.3580692330115</v>
      </c>
      <c r="R920" s="36">
        <v>3080.3004275905846</v>
      </c>
    </row>
    <row r="921" spans="1:18" x14ac:dyDescent="0.25">
      <c r="A921" s="37" t="s">
        <v>7</v>
      </c>
      <c r="B921" s="38" t="s">
        <v>6</v>
      </c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>
        <v>0</v>
      </c>
      <c r="N921" s="39">
        <v>0</v>
      </c>
      <c r="O921" s="39">
        <v>0</v>
      </c>
      <c r="P921" s="39">
        <v>0</v>
      </c>
      <c r="Q921" s="39">
        <v>0</v>
      </c>
      <c r="R921" s="39">
        <v>0</v>
      </c>
    </row>
    <row r="922" spans="1:18" x14ac:dyDescent="0.25">
      <c r="A922" s="37" t="s">
        <v>7</v>
      </c>
      <c r="B922" s="38" t="s">
        <v>8</v>
      </c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>
        <v>0</v>
      </c>
      <c r="N922" s="40">
        <v>0</v>
      </c>
      <c r="O922" s="40">
        <v>0</v>
      </c>
      <c r="P922" s="40">
        <v>0</v>
      </c>
      <c r="Q922" s="40">
        <v>0</v>
      </c>
      <c r="R922" s="40">
        <v>0</v>
      </c>
    </row>
    <row r="923" spans="1:18" x14ac:dyDescent="0.25">
      <c r="A923" s="37" t="s">
        <v>9</v>
      </c>
      <c r="B923" s="38" t="s">
        <v>6</v>
      </c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>
        <v>1022</v>
      </c>
      <c r="N923" s="39">
        <v>2044</v>
      </c>
      <c r="O923" s="39">
        <v>3066</v>
      </c>
      <c r="P923" s="39">
        <v>3070.5912534808294</v>
      </c>
      <c r="Q923" s="39">
        <v>3075.3580692330115</v>
      </c>
      <c r="R923" s="39">
        <v>3080.3004275905846</v>
      </c>
    </row>
    <row r="924" spans="1:18" x14ac:dyDescent="0.25">
      <c r="A924" s="37" t="s">
        <v>10</v>
      </c>
      <c r="B924" s="38" t="s">
        <v>6</v>
      </c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>
        <v>1022</v>
      </c>
      <c r="N924" s="39">
        <v>2044</v>
      </c>
      <c r="O924" s="39">
        <v>3066</v>
      </c>
      <c r="P924" s="39">
        <v>3070.5912534808294</v>
      </c>
      <c r="Q924" s="39">
        <v>3075.3580692330115</v>
      </c>
      <c r="R924" s="39">
        <v>3080.3004275905846</v>
      </c>
    </row>
    <row r="925" spans="1:18" x14ac:dyDescent="0.25">
      <c r="A925" s="37" t="s">
        <v>11</v>
      </c>
      <c r="B925" s="38" t="s">
        <v>6</v>
      </c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>
        <v>0</v>
      </c>
      <c r="N925" s="38">
        <v>0</v>
      </c>
      <c r="O925" s="38">
        <v>0</v>
      </c>
      <c r="P925" s="38">
        <v>0</v>
      </c>
      <c r="Q925" s="38">
        <v>0</v>
      </c>
      <c r="R925" s="38">
        <v>0</v>
      </c>
    </row>
    <row r="926" spans="1:18" x14ac:dyDescent="0.25">
      <c r="A926" s="42" t="s">
        <v>12</v>
      </c>
      <c r="B926" s="43" t="s">
        <v>13</v>
      </c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>
        <v>70</v>
      </c>
      <c r="N926" s="56">
        <v>70</v>
      </c>
      <c r="O926" s="56">
        <v>70</v>
      </c>
      <c r="P926" s="56">
        <v>70</v>
      </c>
      <c r="Q926" s="56">
        <v>70</v>
      </c>
      <c r="R926" s="56">
        <v>70</v>
      </c>
    </row>
    <row r="927" spans="1:18" x14ac:dyDescent="0.25">
      <c r="A927" s="37" t="s">
        <v>14</v>
      </c>
      <c r="B927" s="38" t="s">
        <v>15</v>
      </c>
      <c r="C927" s="39">
        <v>169</v>
      </c>
      <c r="D927" s="39">
        <v>161</v>
      </c>
      <c r="E927" s="39">
        <v>160.35599999999999</v>
      </c>
      <c r="F927" s="39">
        <v>159.71457599999999</v>
      </c>
      <c r="G927" s="39">
        <v>160.01816287371258</v>
      </c>
      <c r="H927" s="39">
        <v>160.31350412697563</v>
      </c>
      <c r="I927" s="39">
        <v>160.60059888104075</v>
      </c>
      <c r="J927" s="39">
        <v>160.87635327584749</v>
      </c>
      <c r="K927" s="39">
        <v>161.13457845638425</v>
      </c>
      <c r="L927" s="39">
        <v>161.38455325019967</v>
      </c>
      <c r="M927" s="39">
        <v>161.6273082445592</v>
      </c>
      <c r="N927" s="39">
        <v>161.87109468079552</v>
      </c>
      <c r="O927" s="39">
        <v>162.10972376431562</v>
      </c>
      <c r="P927" s="39">
        <v>162.35247876546015</v>
      </c>
      <c r="Q927" s="39">
        <v>162.60451633389516</v>
      </c>
      <c r="R927" s="39">
        <v>162.86583542981504</v>
      </c>
    </row>
    <row r="928" spans="1:18" x14ac:dyDescent="0.25">
      <c r="A928" s="37" t="s">
        <v>23</v>
      </c>
      <c r="B928" s="38" t="s">
        <v>15</v>
      </c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>
        <v>40</v>
      </c>
      <c r="N928" s="39">
        <v>80</v>
      </c>
      <c r="O928" s="39">
        <v>120</v>
      </c>
      <c r="P928" s="39">
        <v>120.17969680942579</v>
      </c>
      <c r="Q928" s="39">
        <v>120.36626494062668</v>
      </c>
      <c r="R928" s="39">
        <v>120.55970362389762</v>
      </c>
    </row>
    <row r="929" spans="1:18" x14ac:dyDescent="0.25">
      <c r="A929" s="42" t="s">
        <v>24</v>
      </c>
      <c r="B929" s="43" t="s">
        <v>8</v>
      </c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>
        <v>0.2474829311608393</v>
      </c>
      <c r="N929" s="45">
        <v>0.49422041753506002</v>
      </c>
      <c r="O929" s="45">
        <v>0.7402393712943639</v>
      </c>
      <c r="P929" s="45">
        <v>0.7402393712943639</v>
      </c>
      <c r="Q929" s="45">
        <v>0.7402393712943639</v>
      </c>
      <c r="R929" s="45">
        <v>0.7402393712943639</v>
      </c>
    </row>
    <row r="930" spans="1:18" x14ac:dyDescent="0.25">
      <c r="A930" s="111" t="s">
        <v>107</v>
      </c>
      <c r="B930" s="111"/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1"/>
      <c r="Q930" s="111"/>
      <c r="R930" s="111"/>
    </row>
    <row r="931" spans="1:18" x14ac:dyDescent="0.25">
      <c r="A931" s="28" t="s">
        <v>1</v>
      </c>
      <c r="B931" s="29"/>
      <c r="C931" s="30">
        <v>-4.0000000000000001E-3</v>
      </c>
      <c r="D931" s="30">
        <v>-4.0000000000000001E-3</v>
      </c>
      <c r="E931" s="30">
        <v>-4.0000000000000001E-3</v>
      </c>
      <c r="F931" s="30">
        <v>-4.0000000000000001E-3</v>
      </c>
      <c r="G931" s="82">
        <v>-1.1182649949169773E-2</v>
      </c>
      <c r="H931" s="82">
        <v>-1.1482433590402743E-2</v>
      </c>
      <c r="I931" s="82">
        <v>-1.1352803535834994E-2</v>
      </c>
      <c r="J931" s="82">
        <v>-1.1438839461804795E-2</v>
      </c>
      <c r="K931" s="82">
        <v>-1.152635545506938E-2</v>
      </c>
      <c r="L931" s="82">
        <v>-1.1887672707697829E-2</v>
      </c>
      <c r="M931" s="83">
        <v>-1.2030689608208108E-2</v>
      </c>
      <c r="N931" s="82">
        <v>-1.2456333884905314E-2</v>
      </c>
      <c r="O931" s="83">
        <v>-1.261345124505469E-2</v>
      </c>
      <c r="P931" s="82">
        <v>-1.2679110105580694E-2</v>
      </c>
      <c r="Q931" s="83">
        <v>-1.2890289315382412E-2</v>
      </c>
      <c r="R931" s="82">
        <v>-1.3009624220147991E-2</v>
      </c>
    </row>
    <row r="932" spans="1:18" x14ac:dyDescent="0.25">
      <c r="A932" s="32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</row>
    <row r="933" spans="1:18" x14ac:dyDescent="0.25">
      <c r="A933" s="28" t="s">
        <v>2</v>
      </c>
      <c r="B933" s="29" t="s">
        <v>3</v>
      </c>
      <c r="C933" s="29">
        <v>2020</v>
      </c>
      <c r="D933" s="29">
        <v>2021</v>
      </c>
      <c r="E933" s="29">
        <v>2022</v>
      </c>
      <c r="F933" s="29">
        <v>2023</v>
      </c>
      <c r="G933" s="29">
        <v>2024</v>
      </c>
      <c r="H933" s="29">
        <v>2025</v>
      </c>
      <c r="I933" s="29">
        <v>2026</v>
      </c>
      <c r="J933" s="29">
        <v>2027</v>
      </c>
      <c r="K933" s="29">
        <v>2028</v>
      </c>
      <c r="L933" s="29">
        <v>2029</v>
      </c>
      <c r="M933" s="29">
        <v>2030</v>
      </c>
      <c r="N933" s="29">
        <v>2031</v>
      </c>
      <c r="O933" s="29">
        <v>2032</v>
      </c>
      <c r="P933" s="29">
        <v>2033</v>
      </c>
      <c r="Q933" s="29">
        <v>2034</v>
      </c>
      <c r="R933" s="29">
        <v>2035</v>
      </c>
    </row>
    <row r="934" spans="1:18" x14ac:dyDescent="0.25">
      <c r="A934" s="110" t="s">
        <v>108</v>
      </c>
      <c r="B934" s="110"/>
      <c r="C934" s="110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</row>
    <row r="935" spans="1:18" x14ac:dyDescent="0.25">
      <c r="A935" s="34" t="s">
        <v>5</v>
      </c>
      <c r="B935" s="35" t="s">
        <v>6</v>
      </c>
      <c r="C935" s="36">
        <v>8445.6811336356823</v>
      </c>
      <c r="D935" s="36">
        <v>11180.000000000002</v>
      </c>
      <c r="E935" s="36">
        <v>11691.920945125979</v>
      </c>
      <c r="F935" s="36">
        <f>F936+F938</f>
        <v>8440.28617596</v>
      </c>
      <c r="G935" s="36">
        <f>G936+G938</f>
        <v>6687.5235679976358</v>
      </c>
      <c r="H935" s="36">
        <f>H936+H938</f>
        <v>7766.5600833864837</v>
      </c>
      <c r="I935" s="36">
        <f t="shared" ref="I935:R935" si="495">I936+I938</f>
        <v>6589.3087366773307</v>
      </c>
      <c r="J935" s="36">
        <f t="shared" si="495"/>
        <v>6087.0389916959984</v>
      </c>
      <c r="K935" s="36">
        <f t="shared" si="495"/>
        <v>6024.3005895219076</v>
      </c>
      <c r="L935" s="36">
        <f t="shared" si="495"/>
        <v>5960.3413370446387</v>
      </c>
      <c r="M935" s="36">
        <f t="shared" si="495"/>
        <v>5896.3820845673681</v>
      </c>
      <c r="N935" s="36">
        <f t="shared" si="495"/>
        <v>5830.9566596309014</v>
      </c>
      <c r="O935" s="36">
        <f t="shared" si="495"/>
        <v>5765.5312346944365</v>
      </c>
      <c r="P935" s="36">
        <f t="shared" si="495"/>
        <v>5700.5947762605747</v>
      </c>
      <c r="Q935" s="36">
        <f t="shared" si="495"/>
        <v>5635.4138066439236</v>
      </c>
      <c r="R935" s="36">
        <f t="shared" si="495"/>
        <v>5570.4773886922276</v>
      </c>
    </row>
    <row r="936" spans="1:18" x14ac:dyDescent="0.25">
      <c r="A936" s="37" t="s">
        <v>7</v>
      </c>
      <c r="B936" s="38" t="s">
        <v>6</v>
      </c>
      <c r="C936" s="39">
        <v>5877.6811336356823</v>
      </c>
      <c r="D936" s="39">
        <v>7780.6010000000024</v>
      </c>
      <c r="E936" s="39">
        <v>8136.8668870812289</v>
      </c>
      <c r="F936" s="39">
        <f>F938/(1-F937)-F938</f>
        <v>5064.171705576</v>
      </c>
      <c r="G936" s="39">
        <f>G938/(1-G937)-G938</f>
        <v>3343.7617839988179</v>
      </c>
      <c r="H936" s="39">
        <f>H938/(1-H937)-H938</f>
        <v>3106.6240333545938</v>
      </c>
      <c r="I936" s="39">
        <f t="shared" ref="I936:R936" si="496">I938/(1-I937)-I938</f>
        <v>1976.7926210031992</v>
      </c>
      <c r="J936" s="39">
        <f t="shared" si="496"/>
        <v>1521.7597479239994</v>
      </c>
      <c r="K936" s="39">
        <f t="shared" si="496"/>
        <v>1506.0751473804767</v>
      </c>
      <c r="L936" s="39">
        <f t="shared" si="496"/>
        <v>1490.0853342611599</v>
      </c>
      <c r="M936" s="39">
        <f t="shared" si="496"/>
        <v>1474.0955211418423</v>
      </c>
      <c r="N936" s="39">
        <f t="shared" si="496"/>
        <v>1457.7391649077254</v>
      </c>
      <c r="O936" s="39">
        <f t="shared" si="496"/>
        <v>1441.3828086736094</v>
      </c>
      <c r="P936" s="39">
        <f t="shared" si="496"/>
        <v>1425.1486940651439</v>
      </c>
      <c r="Q936" s="39">
        <f t="shared" si="496"/>
        <v>1408.8534516609807</v>
      </c>
      <c r="R936" s="39">
        <f t="shared" si="496"/>
        <v>1392.6193471730567</v>
      </c>
    </row>
    <row r="937" spans="1:18" x14ac:dyDescent="0.25">
      <c r="A937" s="37" t="s">
        <v>7</v>
      </c>
      <c r="B937" s="38" t="s">
        <v>8</v>
      </c>
      <c r="C937" s="41">
        <v>0.69593926654740612</v>
      </c>
      <c r="D937" s="41">
        <v>0.69593926654740612</v>
      </c>
      <c r="E937" s="41">
        <v>0.69593926654740612</v>
      </c>
      <c r="F937" s="41">
        <v>0.6</v>
      </c>
      <c r="G937" s="41">
        <v>0.5</v>
      </c>
      <c r="H937" s="41">
        <v>0.4</v>
      </c>
      <c r="I937" s="41">
        <v>0.3</v>
      </c>
      <c r="J937" s="41">
        <v>0.25</v>
      </c>
      <c r="K937" s="41">
        <f>J937</f>
        <v>0.25</v>
      </c>
      <c r="L937" s="41">
        <f t="shared" ref="L937:R937" si="497">K937</f>
        <v>0.25</v>
      </c>
      <c r="M937" s="41">
        <f t="shared" si="497"/>
        <v>0.25</v>
      </c>
      <c r="N937" s="41">
        <f t="shared" si="497"/>
        <v>0.25</v>
      </c>
      <c r="O937" s="41">
        <f t="shared" si="497"/>
        <v>0.25</v>
      </c>
      <c r="P937" s="41">
        <f t="shared" si="497"/>
        <v>0.25</v>
      </c>
      <c r="Q937" s="41">
        <f t="shared" si="497"/>
        <v>0.25</v>
      </c>
      <c r="R937" s="41">
        <f t="shared" si="497"/>
        <v>0.25</v>
      </c>
    </row>
    <row r="938" spans="1:18" x14ac:dyDescent="0.25">
      <c r="A938" s="37" t="s">
        <v>9</v>
      </c>
      <c r="B938" s="38" t="s">
        <v>6</v>
      </c>
      <c r="C938" s="39">
        <v>2568</v>
      </c>
      <c r="D938" s="39">
        <v>3399.3989999999999</v>
      </c>
      <c r="E938" s="39">
        <v>3555.05405804475</v>
      </c>
      <c r="F938" s="39">
        <f>F939+F940</f>
        <v>3376.114470384</v>
      </c>
      <c r="G938" s="39">
        <f>G939+G940</f>
        <v>3343.7617839988179</v>
      </c>
      <c r="H938" s="39">
        <f>H939+H940</f>
        <v>4659.9360500318899</v>
      </c>
      <c r="I938" s="39">
        <f t="shared" ref="I938:R938" si="498">I939+I940</f>
        <v>4612.5161156741315</v>
      </c>
      <c r="J938" s="39">
        <f t="shared" si="498"/>
        <v>4565.2792437719991</v>
      </c>
      <c r="K938" s="39">
        <f t="shared" si="498"/>
        <v>4518.2254421414309</v>
      </c>
      <c r="L938" s="39">
        <f t="shared" si="498"/>
        <v>4470.2560027834788</v>
      </c>
      <c r="M938" s="39">
        <f t="shared" si="498"/>
        <v>4422.2865634255259</v>
      </c>
      <c r="N938" s="39">
        <f t="shared" si="498"/>
        <v>4373.2174947231761</v>
      </c>
      <c r="O938" s="39">
        <f t="shared" si="498"/>
        <v>4324.1484260208272</v>
      </c>
      <c r="P938" s="39">
        <f t="shared" si="498"/>
        <v>4275.4460821954308</v>
      </c>
      <c r="Q938" s="39">
        <f t="shared" si="498"/>
        <v>4226.560354982943</v>
      </c>
      <c r="R938" s="39">
        <f t="shared" si="498"/>
        <v>4177.8580415191709</v>
      </c>
    </row>
    <row r="939" spans="1:18" x14ac:dyDescent="0.25">
      <c r="A939" s="37" t="s">
        <v>10</v>
      </c>
      <c r="B939" s="38" t="s">
        <v>6</v>
      </c>
      <c r="C939" s="39">
        <v>2358</v>
      </c>
      <c r="D939" s="39">
        <v>2916.3989999999999</v>
      </c>
      <c r="E939" s="39">
        <v>3072.05405804475</v>
      </c>
      <c r="F939" s="39">
        <f>(F941*F943*365)/1000</f>
        <v>2893.114470384</v>
      </c>
      <c r="G939" s="39">
        <f>(G941*G943*365)/1000</f>
        <v>2860.7617839988179</v>
      </c>
      <c r="H939" s="39">
        <f>(H941*H943*365)/1000</f>
        <v>4176.9360500318899</v>
      </c>
      <c r="I939" s="39">
        <f t="shared" ref="I939" si="499">(I941*I943*365)/1000</f>
        <v>4129.5161156741315</v>
      </c>
      <c r="J939" s="39">
        <f>(J941*J943*365)/1000</f>
        <v>4082.2792437719991</v>
      </c>
      <c r="K939" s="39">
        <f>(K941*K943*365)/1000</f>
        <v>4035.2254421414309</v>
      </c>
      <c r="L939" s="39">
        <f t="shared" ref="L939:R939" si="500">(L941*L943*365)/1000</f>
        <v>3987.2560027834784</v>
      </c>
      <c r="M939" s="39">
        <f t="shared" si="500"/>
        <v>3939.2865634255259</v>
      </c>
      <c r="N939" s="39">
        <f t="shared" si="500"/>
        <v>3890.2174947231761</v>
      </c>
      <c r="O939" s="39">
        <f t="shared" si="500"/>
        <v>3841.1484260208272</v>
      </c>
      <c r="P939" s="39">
        <f t="shared" si="500"/>
        <v>3792.4460821954308</v>
      </c>
      <c r="Q939" s="39">
        <f t="shared" si="500"/>
        <v>3743.5603549829434</v>
      </c>
      <c r="R939" s="39">
        <f t="shared" si="500"/>
        <v>3694.8580415191709</v>
      </c>
    </row>
    <row r="940" spans="1:18" x14ac:dyDescent="0.25">
      <c r="A940" s="37" t="s">
        <v>11</v>
      </c>
      <c r="B940" s="38" t="s">
        <v>6</v>
      </c>
      <c r="C940" s="38">
        <v>210</v>
      </c>
      <c r="D940" s="38">
        <v>483</v>
      </c>
      <c r="E940" s="38">
        <v>483</v>
      </c>
      <c r="F940" s="38">
        <f t="shared" ref="F940:R940" si="501">E940</f>
        <v>483</v>
      </c>
      <c r="G940" s="38">
        <f t="shared" si="501"/>
        <v>483</v>
      </c>
      <c r="H940" s="38">
        <f t="shared" si="501"/>
        <v>483</v>
      </c>
      <c r="I940" s="38">
        <f t="shared" si="501"/>
        <v>483</v>
      </c>
      <c r="J940" s="38">
        <f t="shared" si="501"/>
        <v>483</v>
      </c>
      <c r="K940" s="38">
        <f t="shared" si="501"/>
        <v>483</v>
      </c>
      <c r="L940" s="38">
        <f t="shared" si="501"/>
        <v>483</v>
      </c>
      <c r="M940" s="38">
        <f t="shared" si="501"/>
        <v>483</v>
      </c>
      <c r="N940" s="38">
        <f t="shared" si="501"/>
        <v>483</v>
      </c>
      <c r="O940" s="38">
        <f t="shared" si="501"/>
        <v>483</v>
      </c>
      <c r="P940" s="38">
        <f t="shared" si="501"/>
        <v>483</v>
      </c>
      <c r="Q940" s="38">
        <f t="shared" si="501"/>
        <v>483</v>
      </c>
      <c r="R940" s="38">
        <f t="shared" si="501"/>
        <v>483</v>
      </c>
    </row>
    <row r="941" spans="1:18" x14ac:dyDescent="0.25">
      <c r="A941" s="42" t="s">
        <v>12</v>
      </c>
      <c r="B941" s="43" t="s">
        <v>13</v>
      </c>
      <c r="C941" s="44">
        <v>46.144814090019565</v>
      </c>
      <c r="D941" s="44">
        <v>57.301593850941927</v>
      </c>
      <c r="E941" s="44">
        <v>57.301593850941927</v>
      </c>
      <c r="F941" s="44">
        <v>57.301593850941927</v>
      </c>
      <c r="G941" s="44">
        <v>57.301593850941927</v>
      </c>
      <c r="H941" s="44">
        <v>57.301593850941927</v>
      </c>
      <c r="I941" s="44">
        <v>57.301593850941927</v>
      </c>
      <c r="J941" s="44">
        <v>57.301593850941927</v>
      </c>
      <c r="K941" s="44">
        <v>57.301593850941927</v>
      </c>
      <c r="L941" s="44">
        <v>57.301593850941927</v>
      </c>
      <c r="M941" s="44">
        <v>57.301593850941927</v>
      </c>
      <c r="N941" s="44">
        <v>57.301593850941927</v>
      </c>
      <c r="O941" s="44">
        <v>57.301593850941927</v>
      </c>
      <c r="P941" s="44">
        <v>57.301593850941927</v>
      </c>
      <c r="Q941" s="44">
        <v>57.301593850941927</v>
      </c>
      <c r="R941" s="44">
        <v>57.301593850941927</v>
      </c>
    </row>
    <row r="942" spans="1:18" x14ac:dyDescent="0.25">
      <c r="A942" s="37" t="s">
        <v>109</v>
      </c>
      <c r="B942" s="38" t="s">
        <v>15</v>
      </c>
      <c r="C942" s="39">
        <v>207</v>
      </c>
      <c r="D942" s="39">
        <v>211</v>
      </c>
      <c r="E942" s="39">
        <v>205</v>
      </c>
      <c r="F942" s="39">
        <f>E942+(E942*F$931)</f>
        <v>204.18</v>
      </c>
      <c r="G942" s="39">
        <f t="shared" ref="G942:J942" si="502">F942+(F942*G931)</f>
        <v>201.89672653337851</v>
      </c>
      <c r="H942" s="39">
        <f t="shared" si="502"/>
        <v>199.57846077883929</v>
      </c>
      <c r="I942" s="39">
        <f t="shared" si="502"/>
        <v>197.31268572363277</v>
      </c>
      <c r="J942" s="39">
        <f t="shared" si="502"/>
        <v>195.05565758786258</v>
      </c>
      <c r="K942" s="39">
        <f>J942+(J942*K931)</f>
        <v>192.80737674498258</v>
      </c>
      <c r="L942" s="39">
        <f t="shared" ref="L942:Q942" si="503">K942+(K942*L931)</f>
        <v>190.51534575460843</v>
      </c>
      <c r="M942" s="39">
        <f t="shared" si="503"/>
        <v>188.22331476423429</v>
      </c>
      <c r="N942" s="39">
        <f t="shared" si="503"/>
        <v>185.87874231060735</v>
      </c>
      <c r="O942" s="39">
        <f t="shared" si="503"/>
        <v>183.53416985698041</v>
      </c>
      <c r="P942" s="39">
        <f t="shared" si="503"/>
        <v>181.2071199092274</v>
      </c>
      <c r="Q942" s="39">
        <f t="shared" si="503"/>
        <v>178.87130770759026</v>
      </c>
      <c r="R942" s="39">
        <f>Q942+(Q942*R931)</f>
        <v>176.54425921054806</v>
      </c>
    </row>
    <row r="943" spans="1:18" x14ac:dyDescent="0.25">
      <c r="A943" s="37" t="s">
        <v>110</v>
      </c>
      <c r="B943" s="38" t="s">
        <v>15</v>
      </c>
      <c r="C943" s="39">
        <v>140</v>
      </c>
      <c r="D943" s="39">
        <v>139.44</v>
      </c>
      <c r="E943" s="39">
        <f>D943+(D943*E$825)</f>
        <v>138.88224</v>
      </c>
      <c r="F943" s="39">
        <f>E943+(E943*F$931)</f>
        <v>138.32671103999999</v>
      </c>
      <c r="G943" s="39">
        <f t="shared" ref="G943:J943" si="504">F943+(F943*G931)</f>
        <v>136.77985185181973</v>
      </c>
      <c r="H943" s="39">
        <f>G943+(G943*H931)+'[16]Uued liitujad'!I63-23</f>
        <v>199.70928628642608</v>
      </c>
      <c r="I943" s="39">
        <f t="shared" si="504"/>
        <v>197.44202599493445</v>
      </c>
      <c r="J943" s="39">
        <f t="shared" si="504"/>
        <v>195.18351835656492</v>
      </c>
      <c r="K943" s="39">
        <f>J943+(J943*K931)</f>
        <v>192.93376374501608</v>
      </c>
      <c r="L943" s="39">
        <f t="shared" ref="L943:R943" si="505">K943+(K943*L931)</f>
        <v>190.64023030735103</v>
      </c>
      <c r="M943" s="39">
        <f t="shared" si="505"/>
        <v>188.34669686968599</v>
      </c>
      <c r="N943" s="39">
        <f t="shared" si="505"/>
        <v>186.00058752735814</v>
      </c>
      <c r="O943" s="39">
        <f t="shared" si="505"/>
        <v>183.65447818503029</v>
      </c>
      <c r="P943" s="39">
        <f t="shared" si="505"/>
        <v>181.32590283473931</v>
      </c>
      <c r="Q943" s="39">
        <f t="shared" si="505"/>
        <v>178.9885594868266</v>
      </c>
      <c r="R943" s="39">
        <f t="shared" si="505"/>
        <v>176.65998558819737</v>
      </c>
    </row>
    <row r="944" spans="1:18" x14ac:dyDescent="0.25">
      <c r="A944" s="42" t="s">
        <v>24</v>
      </c>
      <c r="B944" s="43" t="s">
        <v>8</v>
      </c>
      <c r="C944" s="45">
        <v>0.67632850241545894</v>
      </c>
      <c r="D944" s="45">
        <f t="shared" ref="D944:J944" si="506">D943/D942</f>
        <v>0.66085308056872039</v>
      </c>
      <c r="E944" s="45">
        <f t="shared" si="506"/>
        <v>0.67747434146341456</v>
      </c>
      <c r="F944" s="45">
        <f t="shared" si="506"/>
        <v>0.67747434146341456</v>
      </c>
      <c r="G944" s="45">
        <f t="shared" si="506"/>
        <v>0.67747434146341468</v>
      </c>
      <c r="H944" s="45">
        <f t="shared" si="506"/>
        <v>1.0006555091520211</v>
      </c>
      <c r="I944" s="45">
        <f t="shared" si="506"/>
        <v>1.0006555091520211</v>
      </c>
      <c r="J944" s="45">
        <f t="shared" si="506"/>
        <v>1.0006555091520211</v>
      </c>
      <c r="K944" s="45">
        <f>K943/K942</f>
        <v>1.0006555091520211</v>
      </c>
      <c r="L944" s="45">
        <f t="shared" ref="L944:Q944" si="507">L943/L942</f>
        <v>1.0006555091520211</v>
      </c>
      <c r="M944" s="45">
        <f t="shared" si="507"/>
        <v>1.0006555091520211</v>
      </c>
      <c r="N944" s="45">
        <f t="shared" si="507"/>
        <v>1.0006555091520211</v>
      </c>
      <c r="O944" s="45">
        <f t="shared" si="507"/>
        <v>1.0006555091520213</v>
      </c>
      <c r="P944" s="45">
        <f t="shared" si="507"/>
        <v>1.0006555091520213</v>
      </c>
      <c r="Q944" s="45">
        <f t="shared" si="507"/>
        <v>1.0006555091520213</v>
      </c>
      <c r="R944" s="45">
        <f>R943/R942</f>
        <v>1.0006555091520211</v>
      </c>
    </row>
    <row r="945" spans="1:18" x14ac:dyDescent="0.25">
      <c r="A945" s="46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8"/>
      <c r="O945" s="48"/>
      <c r="P945" s="48"/>
      <c r="Q945" s="48"/>
      <c r="R945" s="48"/>
    </row>
    <row r="946" spans="1:18" x14ac:dyDescent="0.25">
      <c r="A946" s="37" t="s">
        <v>2</v>
      </c>
      <c r="B946" s="38" t="s">
        <v>3</v>
      </c>
      <c r="C946" s="38">
        <v>2020</v>
      </c>
      <c r="D946" s="38">
        <v>2021</v>
      </c>
      <c r="E946" s="38">
        <v>2022</v>
      </c>
      <c r="F946" s="38">
        <v>2023</v>
      </c>
      <c r="G946" s="38">
        <v>2024</v>
      </c>
      <c r="H946" s="38">
        <v>2025</v>
      </c>
      <c r="I946" s="38">
        <v>2026</v>
      </c>
      <c r="J946" s="38">
        <v>2027</v>
      </c>
      <c r="K946" s="38">
        <v>2028</v>
      </c>
      <c r="L946" s="38">
        <v>2029</v>
      </c>
      <c r="M946" s="38">
        <v>2030</v>
      </c>
      <c r="N946" s="38">
        <v>2031</v>
      </c>
      <c r="O946" s="38">
        <v>2032</v>
      </c>
      <c r="P946" s="38">
        <v>2033</v>
      </c>
      <c r="Q946" s="38">
        <v>2034</v>
      </c>
      <c r="R946" s="38">
        <v>2035</v>
      </c>
    </row>
    <row r="947" spans="1:18" x14ac:dyDescent="0.25">
      <c r="A947" s="110" t="s">
        <v>111</v>
      </c>
      <c r="B947" s="110"/>
      <c r="C947" s="110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</row>
    <row r="948" spans="1:18" x14ac:dyDescent="0.25">
      <c r="A948" s="34" t="s">
        <v>5</v>
      </c>
      <c r="B948" s="35" t="s">
        <v>6</v>
      </c>
      <c r="C948" s="36">
        <v>762.7292418772563</v>
      </c>
      <c r="D948" s="36">
        <v>884</v>
      </c>
      <c r="E948" s="36">
        <v>880.46399999999983</v>
      </c>
      <c r="F948" s="36">
        <v>876.94214399999987</v>
      </c>
      <c r="G948" s="36">
        <v>867.13560697797357</v>
      </c>
      <c r="H948" s="36">
        <v>857.17877995697529</v>
      </c>
      <c r="I948" s="36">
        <v>847.4473976730369</v>
      </c>
      <c r="J948" s="36">
        <f t="shared" ref="J948:R948" si="508">J949+J951</f>
        <v>750.02502415652373</v>
      </c>
      <c r="K948" s="36">
        <f>K949+K951</f>
        <v>691.95463785270533</v>
      </c>
      <c r="L948" s="36">
        <f t="shared" si="508"/>
        <v>683.72890758933875</v>
      </c>
      <c r="M948" s="36">
        <f>M949+M951</f>
        <v>675.50317732597216</v>
      </c>
      <c r="N948" s="36">
        <f t="shared" si="508"/>
        <v>667.08888420888547</v>
      </c>
      <c r="O948" s="36">
        <f t="shared" si="508"/>
        <v>658.67459109179867</v>
      </c>
      <c r="P948" s="36">
        <f t="shared" si="508"/>
        <v>650.32318342759743</v>
      </c>
      <c r="Q948" s="36">
        <f t="shared" si="508"/>
        <v>641.94032944471519</v>
      </c>
      <c r="R948" s="36">
        <f t="shared" si="508"/>
        <v>633.58892698688146</v>
      </c>
    </row>
    <row r="949" spans="1:18" x14ac:dyDescent="0.25">
      <c r="A949" s="37" t="s">
        <v>7</v>
      </c>
      <c r="B949" s="38" t="s">
        <v>6</v>
      </c>
      <c r="C949" s="39">
        <v>284.7292418772563</v>
      </c>
      <c r="D949" s="39">
        <v>330</v>
      </c>
      <c r="E949" s="39">
        <v>328.67999999999995</v>
      </c>
      <c r="F949" s="39">
        <v>327.36527999999998</v>
      </c>
      <c r="G949" s="39">
        <v>323.70446866824807</v>
      </c>
      <c r="H949" s="39">
        <v>319.98755360384826</v>
      </c>
      <c r="I949" s="39">
        <v>316.35479777387127</v>
      </c>
      <c r="J949" s="39">
        <f t="shared" ref="J949:R949" si="509">J951/(1-J950)-J951</f>
        <v>225.00750724695718</v>
      </c>
      <c r="K949" s="39">
        <f t="shared" si="509"/>
        <v>172.9886594631763</v>
      </c>
      <c r="L949" s="39">
        <f t="shared" si="509"/>
        <v>170.93222689733466</v>
      </c>
      <c r="M949" s="39">
        <f t="shared" si="509"/>
        <v>168.87579433149301</v>
      </c>
      <c r="N949" s="39">
        <f t="shared" si="509"/>
        <v>166.77222105222137</v>
      </c>
      <c r="O949" s="39">
        <f t="shared" si="509"/>
        <v>164.66864777294967</v>
      </c>
      <c r="P949" s="39">
        <f t="shared" si="509"/>
        <v>162.58079585689933</v>
      </c>
      <c r="Q949" s="39">
        <f t="shared" si="509"/>
        <v>160.4850823611788</v>
      </c>
      <c r="R949" s="39">
        <f t="shared" si="509"/>
        <v>158.39723174672037</v>
      </c>
    </row>
    <row r="950" spans="1:18" x14ac:dyDescent="0.25">
      <c r="A950" s="37" t="s">
        <v>7</v>
      </c>
      <c r="B950" s="38" t="s">
        <v>8</v>
      </c>
      <c r="C950" s="41">
        <v>0.37330316742081449</v>
      </c>
      <c r="D950" s="41">
        <v>0.37330316742081449</v>
      </c>
      <c r="E950" s="41">
        <v>0.37330316742081449</v>
      </c>
      <c r="F950" s="41">
        <v>0.37330316742081449</v>
      </c>
      <c r="G950" s="41">
        <v>0.37330316742081449</v>
      </c>
      <c r="H950" s="41">
        <v>0.37330316742081449</v>
      </c>
      <c r="I950" s="41">
        <v>0.37330316742081449</v>
      </c>
      <c r="J950" s="41">
        <v>0.3</v>
      </c>
      <c r="K950" s="41">
        <v>0.25</v>
      </c>
      <c r="L950" s="41">
        <f t="shared" ref="L950:R950" si="510">K950</f>
        <v>0.25</v>
      </c>
      <c r="M950" s="41">
        <f t="shared" si="510"/>
        <v>0.25</v>
      </c>
      <c r="N950" s="41">
        <f t="shared" si="510"/>
        <v>0.25</v>
      </c>
      <c r="O950" s="41">
        <f t="shared" si="510"/>
        <v>0.25</v>
      </c>
      <c r="P950" s="41">
        <f t="shared" si="510"/>
        <v>0.25</v>
      </c>
      <c r="Q950" s="41">
        <f t="shared" si="510"/>
        <v>0.25</v>
      </c>
      <c r="R950" s="41">
        <f t="shared" si="510"/>
        <v>0.25</v>
      </c>
    </row>
    <row r="951" spans="1:18" x14ac:dyDescent="0.25">
      <c r="A951" s="37" t="s">
        <v>9</v>
      </c>
      <c r="B951" s="38" t="s">
        <v>6</v>
      </c>
      <c r="C951" s="39">
        <v>478</v>
      </c>
      <c r="D951" s="39">
        <v>554</v>
      </c>
      <c r="E951" s="39">
        <v>551.78399999999988</v>
      </c>
      <c r="F951" s="39">
        <v>549.57686399999989</v>
      </c>
      <c r="G951" s="39">
        <v>543.4311383097255</v>
      </c>
      <c r="H951" s="39">
        <v>537.19122635312704</v>
      </c>
      <c r="I951" s="39">
        <v>531.09259989916563</v>
      </c>
      <c r="J951" s="39">
        <f t="shared" ref="J951:R951" si="511">J952+J953</f>
        <v>525.01751690956655</v>
      </c>
      <c r="K951" s="39">
        <f t="shared" si="511"/>
        <v>518.96597838952903</v>
      </c>
      <c r="L951" s="39">
        <f t="shared" si="511"/>
        <v>512.79668069200409</v>
      </c>
      <c r="M951" s="39">
        <f t="shared" si="511"/>
        <v>506.62738299447915</v>
      </c>
      <c r="N951" s="39">
        <f t="shared" si="511"/>
        <v>500.31666315666411</v>
      </c>
      <c r="O951" s="39">
        <f t="shared" si="511"/>
        <v>494.00594331884901</v>
      </c>
      <c r="P951" s="39">
        <f t="shared" si="511"/>
        <v>487.7423875706981</v>
      </c>
      <c r="Q951" s="39">
        <f t="shared" si="511"/>
        <v>481.45524708353639</v>
      </c>
      <c r="R951" s="39">
        <f t="shared" si="511"/>
        <v>475.1916952401611</v>
      </c>
    </row>
    <row r="952" spans="1:18" x14ac:dyDescent="0.25">
      <c r="A952" s="37" t="s">
        <v>10</v>
      </c>
      <c r="B952" s="38" t="s">
        <v>6</v>
      </c>
      <c r="C952" s="39">
        <v>478</v>
      </c>
      <c r="D952" s="39">
        <v>554</v>
      </c>
      <c r="E952" s="39">
        <v>551.78399999999988</v>
      </c>
      <c r="F952" s="39">
        <v>549.57686399999989</v>
      </c>
      <c r="G952" s="39">
        <v>543.4311383097255</v>
      </c>
      <c r="H952" s="39">
        <v>537.19122635312704</v>
      </c>
      <c r="I952" s="39">
        <v>531.09259989916563</v>
      </c>
      <c r="J952" s="39">
        <f>(J954*J956*365)/1000</f>
        <v>525.01751690956655</v>
      </c>
      <c r="K952" s="39">
        <f>(K954*K956*365)/1000</f>
        <v>518.96597838952903</v>
      </c>
      <c r="L952" s="39">
        <f t="shared" ref="L952:R952" si="512">(L954*L956*365)/1000</f>
        <v>512.79668069200409</v>
      </c>
      <c r="M952" s="39">
        <f t="shared" si="512"/>
        <v>506.62738299447915</v>
      </c>
      <c r="N952" s="39">
        <f t="shared" si="512"/>
        <v>500.31666315666411</v>
      </c>
      <c r="O952" s="39">
        <f t="shared" si="512"/>
        <v>494.00594331884901</v>
      </c>
      <c r="P952" s="39">
        <f t="shared" si="512"/>
        <v>487.7423875706981</v>
      </c>
      <c r="Q952" s="39">
        <f t="shared" si="512"/>
        <v>481.45524708353639</v>
      </c>
      <c r="R952" s="39">
        <f t="shared" si="512"/>
        <v>475.1916952401611</v>
      </c>
    </row>
    <row r="953" spans="1:18" x14ac:dyDescent="0.25">
      <c r="A953" s="37" t="s">
        <v>11</v>
      </c>
      <c r="B953" s="38" t="s">
        <v>6</v>
      </c>
      <c r="C953" s="38">
        <v>0</v>
      </c>
      <c r="D953" s="38">
        <v>0</v>
      </c>
      <c r="E953" s="38">
        <v>0</v>
      </c>
      <c r="F953" s="38">
        <v>0</v>
      </c>
      <c r="G953" s="38">
        <v>0</v>
      </c>
      <c r="H953" s="38">
        <v>0</v>
      </c>
      <c r="I953" s="38">
        <v>0</v>
      </c>
      <c r="J953" s="38">
        <f t="shared" ref="J953:R953" si="513">I953</f>
        <v>0</v>
      </c>
      <c r="K953" s="38">
        <f t="shared" si="513"/>
        <v>0</v>
      </c>
      <c r="L953" s="38">
        <f t="shared" si="513"/>
        <v>0</v>
      </c>
      <c r="M953" s="38">
        <f t="shared" si="513"/>
        <v>0</v>
      </c>
      <c r="N953" s="38">
        <f t="shared" si="513"/>
        <v>0</v>
      </c>
      <c r="O953" s="38">
        <f t="shared" si="513"/>
        <v>0</v>
      </c>
      <c r="P953" s="38">
        <f t="shared" si="513"/>
        <v>0</v>
      </c>
      <c r="Q953" s="38">
        <f t="shared" si="513"/>
        <v>0</v>
      </c>
      <c r="R953" s="38">
        <f t="shared" si="513"/>
        <v>0</v>
      </c>
    </row>
    <row r="954" spans="1:18" x14ac:dyDescent="0.25">
      <c r="A954" s="42" t="s">
        <v>12</v>
      </c>
      <c r="B954" s="43" t="s">
        <v>13</v>
      </c>
      <c r="C954" s="44">
        <v>43.652968036529685</v>
      </c>
      <c r="D954" s="44">
        <v>50.796794483871558</v>
      </c>
      <c r="E954" s="44">
        <v>50.796794483871558</v>
      </c>
      <c r="F954" s="44">
        <v>50.796794483871558</v>
      </c>
      <c r="G954" s="44">
        <v>50.796794483871558</v>
      </c>
      <c r="H954" s="44">
        <v>50.796794483871558</v>
      </c>
      <c r="I954" s="44">
        <v>50.796794483871558</v>
      </c>
      <c r="J954" s="44">
        <v>50.796794483871558</v>
      </c>
      <c r="K954" s="44">
        <v>50.796794483871558</v>
      </c>
      <c r="L954" s="44">
        <v>50.796794483871558</v>
      </c>
      <c r="M954" s="44">
        <v>50.796794483871558</v>
      </c>
      <c r="N954" s="44">
        <v>50.796794483871558</v>
      </c>
      <c r="O954" s="44">
        <v>50.796794483871558</v>
      </c>
      <c r="P954" s="44">
        <v>50.796794483871558</v>
      </c>
      <c r="Q954" s="44">
        <v>50.796794483871558</v>
      </c>
      <c r="R954" s="44">
        <v>50.796794483871558</v>
      </c>
    </row>
    <row r="955" spans="1:18" x14ac:dyDescent="0.25">
      <c r="A955" s="37" t="s">
        <v>14</v>
      </c>
      <c r="B955" s="38" t="s">
        <v>15</v>
      </c>
      <c r="C955" s="39">
        <v>73</v>
      </c>
      <c r="D955" s="39">
        <v>70</v>
      </c>
      <c r="E955" s="39">
        <v>66</v>
      </c>
      <c r="F955" s="39">
        <f>E955+(E955*F$931)</f>
        <v>65.736000000000004</v>
      </c>
      <c r="G955" s="39">
        <f>F955+(F955*G$931)</f>
        <v>65.000897322941384</v>
      </c>
      <c r="H955" s="39">
        <f t="shared" ref="H955:R956" si="514">G955+(G955*H$931)</f>
        <v>64.254528836114119</v>
      </c>
      <c r="I955" s="39">
        <f>H955+(H955*I$931)</f>
        <v>63.525059793950071</v>
      </c>
      <c r="J955" s="39">
        <f t="shared" si="514"/>
        <v>62.798406833165522</v>
      </c>
      <c r="K955" s="39">
        <f t="shared" si="514"/>
        <v>62.074570073994401</v>
      </c>
      <c r="L955" s="39">
        <f t="shared" si="514"/>
        <v>61.336647901483701</v>
      </c>
      <c r="M955" s="39">
        <f t="shared" si="514"/>
        <v>60.598725728973001</v>
      </c>
      <c r="N955" s="39">
        <f t="shared" si="514"/>
        <v>59.843887768293108</v>
      </c>
      <c r="O955" s="39">
        <f t="shared" si="514"/>
        <v>59.089049807613215</v>
      </c>
      <c r="P955" s="39">
        <f t="shared" si="514"/>
        <v>58.339853239068347</v>
      </c>
      <c r="Q955" s="39">
        <f t="shared" si="514"/>
        <v>57.587835652199807</v>
      </c>
      <c r="R955" s="39">
        <f t="shared" si="514"/>
        <v>56.838639550713047</v>
      </c>
    </row>
    <row r="956" spans="1:18" x14ac:dyDescent="0.25">
      <c r="A956" s="37" t="s">
        <v>23</v>
      </c>
      <c r="B956" s="38" t="s">
        <v>15</v>
      </c>
      <c r="C956" s="39">
        <v>30</v>
      </c>
      <c r="D956" s="39">
        <v>29.88</v>
      </c>
      <c r="E956" s="39">
        <f>D956+(D956*E$931)</f>
        <v>29.760479999999998</v>
      </c>
      <c r="F956" s="39">
        <f>E956+(E956*F$931)</f>
        <v>29.641438079999997</v>
      </c>
      <c r="G956" s="39">
        <f>F956+(F956*G$931)</f>
        <v>29.309968253961365</v>
      </c>
      <c r="H956" s="39">
        <f>G956+(G956*H$931)</f>
        <v>28.97341848994844</v>
      </c>
      <c r="I956" s="39">
        <f>H956+(H956*I$931)</f>
        <v>28.644488962070525</v>
      </c>
      <c r="J956" s="39">
        <f t="shared" si="514"/>
        <v>28.31682925136796</v>
      </c>
      <c r="K956" s="39">
        <f t="shared" si="514"/>
        <v>27.990439412056187</v>
      </c>
      <c r="L956" s="39">
        <f t="shared" si="514"/>
        <v>27.657698229381015</v>
      </c>
      <c r="M956" s="39">
        <f t="shared" si="514"/>
        <v>27.324957046705844</v>
      </c>
      <c r="N956" s="39">
        <f t="shared" si="514"/>
        <v>26.984588258341379</v>
      </c>
      <c r="O956" s="39">
        <f t="shared" si="514"/>
        <v>26.644219469976914</v>
      </c>
      <c r="P956" s="39">
        <f t="shared" si="514"/>
        <v>26.30639447763982</v>
      </c>
      <c r="Q956" s="39">
        <f t="shared" si="514"/>
        <v>25.967297441978463</v>
      </c>
      <c r="R956" s="39">
        <f t="shared" si="514"/>
        <v>25.629472660245511</v>
      </c>
    </row>
    <row r="957" spans="1:18" x14ac:dyDescent="0.25">
      <c r="A957" s="42" t="s">
        <v>24</v>
      </c>
      <c r="B957" s="43" t="s">
        <v>8</v>
      </c>
      <c r="C957" s="45">
        <v>0.41095890410958902</v>
      </c>
      <c r="D957" s="45">
        <f>D956/D955</f>
        <v>0.42685714285714282</v>
      </c>
      <c r="E957" s="45">
        <f>E956/E955</f>
        <v>0.45091636363636362</v>
      </c>
      <c r="F957" s="45">
        <f>F956/F955</f>
        <v>0.45091636363636356</v>
      </c>
      <c r="G957" s="45">
        <f>G956/G955</f>
        <v>0.4509163636363635</v>
      </c>
      <c r="H957" s="45">
        <f t="shared" ref="H957:R957" si="515">H956/H955</f>
        <v>0.4509163636363635</v>
      </c>
      <c r="I957" s="45">
        <f t="shared" si="515"/>
        <v>0.4509163636363635</v>
      </c>
      <c r="J957" s="45">
        <f t="shared" si="515"/>
        <v>0.4509163636363635</v>
      </c>
      <c r="K957" s="45">
        <f t="shared" si="515"/>
        <v>0.4509163636363635</v>
      </c>
      <c r="L957" s="45">
        <f t="shared" si="515"/>
        <v>0.4509163636363635</v>
      </c>
      <c r="M957" s="45">
        <f t="shared" si="515"/>
        <v>0.45091636363636345</v>
      </c>
      <c r="N957" s="45">
        <f t="shared" si="515"/>
        <v>0.45091636363636345</v>
      </c>
      <c r="O957" s="45">
        <f t="shared" si="515"/>
        <v>0.4509163636363635</v>
      </c>
      <c r="P957" s="45">
        <f t="shared" si="515"/>
        <v>0.45091636363636345</v>
      </c>
      <c r="Q957" s="45">
        <f t="shared" si="515"/>
        <v>0.45091636363636345</v>
      </c>
      <c r="R957" s="45">
        <f t="shared" si="515"/>
        <v>0.45091636363636339</v>
      </c>
    </row>
    <row r="958" spans="1:18" x14ac:dyDescent="0.25">
      <c r="A958" s="46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8"/>
      <c r="O958" s="48"/>
      <c r="P958" s="48"/>
      <c r="Q958" s="48"/>
      <c r="R958" s="48"/>
    </row>
    <row r="959" spans="1:18" x14ac:dyDescent="0.25">
      <c r="A959" s="37" t="s">
        <v>2</v>
      </c>
      <c r="B959" s="38" t="s">
        <v>3</v>
      </c>
      <c r="C959" s="38">
        <v>2020</v>
      </c>
      <c r="D959" s="38">
        <v>2021</v>
      </c>
      <c r="E959" s="38">
        <v>2022</v>
      </c>
      <c r="F959" s="38">
        <v>2023</v>
      </c>
      <c r="G959" s="38">
        <v>2024</v>
      </c>
      <c r="H959" s="38">
        <v>2025</v>
      </c>
      <c r="I959" s="38">
        <v>2026</v>
      </c>
      <c r="J959" s="38">
        <v>2027</v>
      </c>
      <c r="K959" s="38">
        <v>2028</v>
      </c>
      <c r="L959" s="38">
        <v>2029</v>
      </c>
      <c r="M959" s="38">
        <v>2030</v>
      </c>
      <c r="N959" s="38">
        <v>2031</v>
      </c>
      <c r="O959" s="38">
        <v>2032</v>
      </c>
      <c r="P959" s="38">
        <v>2033</v>
      </c>
      <c r="Q959" s="38">
        <v>2034</v>
      </c>
      <c r="R959" s="38">
        <v>2035</v>
      </c>
    </row>
    <row r="960" spans="1:18" x14ac:dyDescent="0.25">
      <c r="A960" s="110" t="s">
        <v>112</v>
      </c>
      <c r="B960" s="110"/>
      <c r="C960" s="110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</row>
    <row r="961" spans="1:18" x14ac:dyDescent="0.25">
      <c r="A961" s="34" t="s">
        <v>5</v>
      </c>
      <c r="B961" s="35" t="s">
        <v>6</v>
      </c>
      <c r="C961" s="36">
        <v>0</v>
      </c>
      <c r="D961" s="36">
        <v>0</v>
      </c>
      <c r="E961" s="36">
        <v>0</v>
      </c>
      <c r="F961" s="36">
        <v>0</v>
      </c>
      <c r="G961" s="36">
        <v>0</v>
      </c>
      <c r="H961" s="36">
        <v>1596.875</v>
      </c>
      <c r="I961" s="36">
        <v>3193.75</v>
      </c>
      <c r="J961" s="36">
        <v>3545.0625</v>
      </c>
      <c r="K961" s="36">
        <v>3504.2008495145628</v>
      </c>
      <c r="L961" s="36">
        <v>3462.544056713497</v>
      </c>
      <c r="M961" s="36">
        <v>3420.8872639124311</v>
      </c>
      <c r="N961" s="36">
        <v>3378.2755499705177</v>
      </c>
      <c r="O961" s="36">
        <v>3335.6638360286047</v>
      </c>
      <c r="P961" s="36">
        <v>3293.370586976394</v>
      </c>
      <c r="Q961" s="36">
        <v>3250.9180872874972</v>
      </c>
      <c r="R961" s="36">
        <v>3208.6248646014046</v>
      </c>
    </row>
    <row r="962" spans="1:18" x14ac:dyDescent="0.25">
      <c r="A962" s="37" t="s">
        <v>7</v>
      </c>
      <c r="B962" s="38" t="s">
        <v>6</v>
      </c>
      <c r="C962" s="39">
        <v>0</v>
      </c>
      <c r="D962" s="39">
        <v>0</v>
      </c>
      <c r="E962" s="39">
        <v>0</v>
      </c>
      <c r="F962" s="39">
        <v>0</v>
      </c>
      <c r="G962" s="39">
        <v>0</v>
      </c>
      <c r="H962" s="39">
        <v>319.375</v>
      </c>
      <c r="I962" s="39">
        <v>638.75</v>
      </c>
      <c r="J962" s="39">
        <v>709.01249999999982</v>
      </c>
      <c r="K962" s="39">
        <v>700.84016990291229</v>
      </c>
      <c r="L962" s="39">
        <v>692.50881134269912</v>
      </c>
      <c r="M962" s="39">
        <v>684.17745278248594</v>
      </c>
      <c r="N962" s="39">
        <v>675.65510999410344</v>
      </c>
      <c r="O962" s="39">
        <v>667.13276720572094</v>
      </c>
      <c r="P962" s="39">
        <v>658.6741173952787</v>
      </c>
      <c r="Q962" s="39">
        <v>650.18361745749917</v>
      </c>
      <c r="R962" s="39">
        <v>641.72497292028083</v>
      </c>
    </row>
    <row r="963" spans="1:18" x14ac:dyDescent="0.25">
      <c r="A963" s="37" t="s">
        <v>7</v>
      </c>
      <c r="B963" s="38" t="s">
        <v>8</v>
      </c>
      <c r="C963" s="41">
        <v>0</v>
      </c>
      <c r="D963" s="41">
        <v>0</v>
      </c>
      <c r="E963" s="41">
        <v>0</v>
      </c>
      <c r="F963" s="41">
        <v>0</v>
      </c>
      <c r="G963" s="41">
        <v>0</v>
      </c>
      <c r="H963" s="41">
        <v>0.2</v>
      </c>
      <c r="I963" s="41">
        <v>0.2</v>
      </c>
      <c r="J963" s="41">
        <v>0.2</v>
      </c>
      <c r="K963" s="41">
        <v>0.2</v>
      </c>
      <c r="L963" s="41">
        <v>0.2</v>
      </c>
      <c r="M963" s="41">
        <v>0.2</v>
      </c>
      <c r="N963" s="41">
        <v>0.2</v>
      </c>
      <c r="O963" s="41">
        <v>0.2</v>
      </c>
      <c r="P963" s="41">
        <v>0.2</v>
      </c>
      <c r="Q963" s="41">
        <v>0.2</v>
      </c>
      <c r="R963" s="41">
        <v>0.2</v>
      </c>
    </row>
    <row r="964" spans="1:18" x14ac:dyDescent="0.25">
      <c r="A964" s="37" t="s">
        <v>9</v>
      </c>
      <c r="B964" s="38" t="s">
        <v>6</v>
      </c>
      <c r="C964" s="39">
        <v>0</v>
      </c>
      <c r="D964" s="39">
        <v>0</v>
      </c>
      <c r="E964" s="39">
        <v>0</v>
      </c>
      <c r="F964" s="39">
        <v>0</v>
      </c>
      <c r="G964" s="39">
        <v>0</v>
      </c>
      <c r="H964" s="39">
        <v>1277.5</v>
      </c>
      <c r="I964" s="39">
        <v>2555</v>
      </c>
      <c r="J964" s="39">
        <v>2836.05</v>
      </c>
      <c r="K964" s="39">
        <v>2803.3606796116505</v>
      </c>
      <c r="L964" s="39">
        <v>2770.0352453707978</v>
      </c>
      <c r="M964" s="39">
        <v>2736.7098111299451</v>
      </c>
      <c r="N964" s="39">
        <v>2702.6204399764142</v>
      </c>
      <c r="O964" s="39">
        <v>2668.5310688228838</v>
      </c>
      <c r="P964" s="39">
        <v>2634.6964695811153</v>
      </c>
      <c r="Q964" s="39">
        <v>2600.734469829998</v>
      </c>
      <c r="R964" s="39">
        <v>2566.8998916811238</v>
      </c>
    </row>
    <row r="965" spans="1:18" x14ac:dyDescent="0.25">
      <c r="A965" s="37" t="s">
        <v>10</v>
      </c>
      <c r="B965" s="38" t="s">
        <v>6</v>
      </c>
      <c r="C965" s="39">
        <v>0</v>
      </c>
      <c r="D965" s="39">
        <v>0</v>
      </c>
      <c r="E965" s="39">
        <v>0</v>
      </c>
      <c r="F965" s="39">
        <v>0</v>
      </c>
      <c r="G965" s="39">
        <v>0</v>
      </c>
      <c r="H965" s="39">
        <v>1277.5</v>
      </c>
      <c r="I965" s="39">
        <v>2555</v>
      </c>
      <c r="J965" s="39">
        <v>2836.05</v>
      </c>
      <c r="K965" s="39">
        <v>2803.3606796116505</v>
      </c>
      <c r="L965" s="39">
        <v>2770.0352453707978</v>
      </c>
      <c r="M965" s="39">
        <v>2736.7098111299451</v>
      </c>
      <c r="N965" s="39">
        <v>2702.6204399764142</v>
      </c>
      <c r="O965" s="39">
        <v>2668.5310688228838</v>
      </c>
      <c r="P965" s="39">
        <v>2634.6964695811153</v>
      </c>
      <c r="Q965" s="39">
        <v>2600.734469829998</v>
      </c>
      <c r="R965" s="39">
        <v>2566.8998916811238</v>
      </c>
    </row>
    <row r="966" spans="1:18" x14ac:dyDescent="0.25">
      <c r="A966" s="37" t="s">
        <v>11</v>
      </c>
      <c r="B966" s="38" t="s">
        <v>6</v>
      </c>
      <c r="C966" s="38">
        <v>0</v>
      </c>
      <c r="D966" s="38">
        <v>0</v>
      </c>
      <c r="E966" s="38">
        <v>0</v>
      </c>
      <c r="F966" s="38">
        <v>0</v>
      </c>
      <c r="G966" s="38">
        <v>0</v>
      </c>
      <c r="H966" s="38">
        <v>0</v>
      </c>
      <c r="I966" s="38">
        <v>0</v>
      </c>
      <c r="J966" s="38">
        <v>0</v>
      </c>
      <c r="K966" s="38">
        <v>0</v>
      </c>
      <c r="L966" s="38">
        <v>0</v>
      </c>
      <c r="M966" s="38">
        <v>0</v>
      </c>
      <c r="N966" s="38">
        <v>0</v>
      </c>
      <c r="O966" s="38">
        <v>0</v>
      </c>
      <c r="P966" s="38">
        <v>0</v>
      </c>
      <c r="Q966" s="38">
        <v>0</v>
      </c>
      <c r="R966" s="38">
        <v>0</v>
      </c>
    </row>
    <row r="967" spans="1:18" x14ac:dyDescent="0.25">
      <c r="A967" s="42" t="s">
        <v>12</v>
      </c>
      <c r="B967" s="43" t="s">
        <v>13</v>
      </c>
      <c r="C967" s="44">
        <v>0</v>
      </c>
      <c r="D967" s="44">
        <v>0</v>
      </c>
      <c r="E967" s="44">
        <v>0</v>
      </c>
      <c r="F967" s="44">
        <v>0</v>
      </c>
      <c r="G967" s="44">
        <v>0</v>
      </c>
      <c r="H967" s="44">
        <v>70</v>
      </c>
      <c r="I967" s="44">
        <v>70</v>
      </c>
      <c r="J967" s="44">
        <v>70</v>
      </c>
      <c r="K967" s="44">
        <v>70</v>
      </c>
      <c r="L967" s="44">
        <v>70</v>
      </c>
      <c r="M967" s="44">
        <v>70</v>
      </c>
      <c r="N967" s="44">
        <v>70</v>
      </c>
      <c r="O967" s="44">
        <v>70</v>
      </c>
      <c r="P967" s="44">
        <v>70</v>
      </c>
      <c r="Q967" s="44">
        <v>70</v>
      </c>
      <c r="R967" s="44">
        <v>70</v>
      </c>
    </row>
    <row r="968" spans="1:18" x14ac:dyDescent="0.25">
      <c r="A968" s="37" t="s">
        <v>14</v>
      </c>
      <c r="B968" s="38" t="s">
        <v>15</v>
      </c>
      <c r="C968" s="39">
        <v>170</v>
      </c>
      <c r="D968" s="39">
        <v>163</v>
      </c>
      <c r="E968" s="39">
        <v>162.34800000000001</v>
      </c>
      <c r="F968" s="39">
        <v>161.69860800000001</v>
      </c>
      <c r="G968" s="39">
        <v>159.89038906946797</v>
      </c>
      <c r="H968" s="39">
        <v>158.05445829523416</v>
      </c>
      <c r="I968" s="39">
        <v>156.26009708224552</v>
      </c>
      <c r="J968" s="39">
        <v>154.47266291743568</v>
      </c>
      <c r="K968" s="39">
        <v>152.69215609655819</v>
      </c>
      <c r="L968" s="39">
        <v>150.8770017198496</v>
      </c>
      <c r="M968" s="39">
        <v>149.06184734314101</v>
      </c>
      <c r="N968" s="39">
        <v>147.20508320313405</v>
      </c>
      <c r="O968" s="39">
        <v>145.34831906312709</v>
      </c>
      <c r="P968" s="39">
        <v>143.50543172206463</v>
      </c>
      <c r="Q968" s="39">
        <v>141.65560518883836</v>
      </c>
      <c r="R968" s="39">
        <v>139.81271899665393</v>
      </c>
    </row>
    <row r="969" spans="1:18" x14ac:dyDescent="0.25">
      <c r="A969" s="37" t="s">
        <v>23</v>
      </c>
      <c r="B969" s="38" t="s">
        <v>15</v>
      </c>
      <c r="C969" s="39">
        <v>0</v>
      </c>
      <c r="D969" s="39">
        <v>0</v>
      </c>
      <c r="E969" s="39">
        <v>0</v>
      </c>
      <c r="F969" s="39">
        <v>0</v>
      </c>
      <c r="G969" s="39">
        <v>0</v>
      </c>
      <c r="H969" s="39">
        <v>50</v>
      </c>
      <c r="I969" s="39">
        <v>100</v>
      </c>
      <c r="J969" s="39">
        <v>111</v>
      </c>
      <c r="K969" s="39">
        <v>109.72057454448731</v>
      </c>
      <c r="L969" s="39">
        <v>108.41625226500187</v>
      </c>
      <c r="M969" s="39">
        <v>107.11192998551644</v>
      </c>
      <c r="N969" s="39">
        <v>105.77770802256025</v>
      </c>
      <c r="O969" s="39">
        <v>104.44348605960406</v>
      </c>
      <c r="P969" s="39">
        <v>103.11923560004365</v>
      </c>
      <c r="Q969" s="39">
        <v>101.78999881917801</v>
      </c>
      <c r="R969" s="39">
        <v>100.46574918517119</v>
      </c>
    </row>
    <row r="970" spans="1:18" x14ac:dyDescent="0.25">
      <c r="A970" s="42" t="s">
        <v>24</v>
      </c>
      <c r="B970" s="43" t="s">
        <v>8</v>
      </c>
      <c r="C970" s="45">
        <v>0</v>
      </c>
      <c r="D970" s="45">
        <v>0</v>
      </c>
      <c r="E970" s="45">
        <v>0</v>
      </c>
      <c r="F970" s="45">
        <v>0</v>
      </c>
      <c r="G970" s="45">
        <v>0</v>
      </c>
      <c r="H970" s="45">
        <v>0.31634666012776219</v>
      </c>
      <c r="I970" s="45">
        <v>0.63995864502353572</v>
      </c>
      <c r="J970" s="45">
        <v>0.71857374569459287</v>
      </c>
      <c r="K970" s="45">
        <v>0.71857374569459298</v>
      </c>
      <c r="L970" s="45">
        <v>0.71857374569459298</v>
      </c>
      <c r="M970" s="45">
        <v>0.71857374569459287</v>
      </c>
      <c r="N970" s="45">
        <v>0.71857374569459298</v>
      </c>
      <c r="O970" s="45">
        <v>0.71857374569459298</v>
      </c>
      <c r="P970" s="45">
        <v>0.71857374569459298</v>
      </c>
      <c r="Q970" s="45">
        <v>0.71857374569459298</v>
      </c>
      <c r="R970" s="45">
        <v>0.71857374569459298</v>
      </c>
    </row>
    <row r="971" spans="1:18" x14ac:dyDescent="0.25">
      <c r="A971" s="111" t="s">
        <v>113</v>
      </c>
      <c r="B971" s="111"/>
      <c r="C971" s="111"/>
      <c r="D971" s="111"/>
      <c r="E971" s="111"/>
      <c r="F971" s="111"/>
      <c r="G971" s="111"/>
      <c r="H971" s="111"/>
      <c r="I971" s="111"/>
      <c r="J971" s="111"/>
      <c r="K971" s="111"/>
      <c r="L971" s="111"/>
      <c r="M971" s="111"/>
      <c r="N971" s="111"/>
      <c r="O971" s="111"/>
      <c r="P971" s="111"/>
      <c r="Q971" s="111"/>
      <c r="R971" s="111"/>
    </row>
    <row r="972" spans="1:18" x14ac:dyDescent="0.25">
      <c r="A972" s="28" t="s">
        <v>1</v>
      </c>
      <c r="B972" s="29"/>
      <c r="C972" s="30">
        <v>-4.0000000000000001E-3</v>
      </c>
      <c r="D972" s="30">
        <v>-4.0000000000000001E-3</v>
      </c>
      <c r="E972" s="30">
        <v>-4.0000000000000001E-3</v>
      </c>
      <c r="F972" s="30">
        <v>-4.0000000000000001E-3</v>
      </c>
      <c r="G972" s="82">
        <v>1.9008088135461722E-3</v>
      </c>
      <c r="H972" s="82">
        <v>1.8456733158230994E-3</v>
      </c>
      <c r="I972" s="82">
        <v>1.7908332528102555E-3</v>
      </c>
      <c r="J972" s="82">
        <v>1.7170197167882086E-3</v>
      </c>
      <c r="K972" s="82">
        <v>1.6051158251579433E-3</v>
      </c>
      <c r="L972" s="82">
        <v>1.5513417182712156E-3</v>
      </c>
      <c r="M972" s="83">
        <v>1.5042021647709452E-3</v>
      </c>
      <c r="N972" s="82">
        <v>1.5083245454254946E-3</v>
      </c>
      <c r="O972" s="83">
        <v>1.4741920661663348E-3</v>
      </c>
      <c r="P972" s="82">
        <v>1.4974734118816549E-3</v>
      </c>
      <c r="Q972" s="83">
        <v>1.5524097343725147E-3</v>
      </c>
      <c r="R972" s="82">
        <v>1.6070838732626979E-3</v>
      </c>
    </row>
    <row r="973" spans="1:18" x14ac:dyDescent="0.25">
      <c r="A973" s="32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</row>
    <row r="974" spans="1:18" x14ac:dyDescent="0.25">
      <c r="A974" s="28" t="s">
        <v>2</v>
      </c>
      <c r="B974" s="29" t="s">
        <v>3</v>
      </c>
      <c r="C974" s="29">
        <v>2020</v>
      </c>
      <c r="D974" s="29">
        <v>2021</v>
      </c>
      <c r="E974" s="29">
        <v>2022</v>
      </c>
      <c r="F974" s="29">
        <v>2023</v>
      </c>
      <c r="G974" s="29">
        <v>2024</v>
      </c>
      <c r="H974" s="29">
        <v>2025</v>
      </c>
      <c r="I974" s="29">
        <v>2026</v>
      </c>
      <c r="J974" s="29">
        <v>2027</v>
      </c>
      <c r="K974" s="29">
        <v>2028</v>
      </c>
      <c r="L974" s="29">
        <v>2029</v>
      </c>
      <c r="M974" s="29">
        <v>2030</v>
      </c>
      <c r="N974" s="29">
        <v>2031</v>
      </c>
      <c r="O974" s="29">
        <v>2032</v>
      </c>
      <c r="P974" s="29">
        <v>2033</v>
      </c>
      <c r="Q974" s="29">
        <v>2034</v>
      </c>
      <c r="R974" s="29">
        <v>2035</v>
      </c>
    </row>
    <row r="975" spans="1:18" x14ac:dyDescent="0.25">
      <c r="A975" s="110" t="s">
        <v>114</v>
      </c>
      <c r="B975" s="110"/>
      <c r="C975" s="110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</row>
    <row r="976" spans="1:18" x14ac:dyDescent="0.25">
      <c r="A976" s="51" t="s">
        <v>5</v>
      </c>
      <c r="B976" s="52" t="s">
        <v>6</v>
      </c>
      <c r="C976" s="53">
        <v>12751.4</v>
      </c>
      <c r="D976" s="53">
        <v>14947</v>
      </c>
      <c r="E976" s="53">
        <v>16550.283129066389</v>
      </c>
      <c r="F976" s="53">
        <v>16485.69058909607</v>
      </c>
      <c r="G976" s="53">
        <v>16516.262328343029</v>
      </c>
      <c r="H976" s="53">
        <v>16546.003718915068</v>
      </c>
      <c r="I976" s="53">
        <v>16574.91467232065</v>
      </c>
      <c r="J976" s="53">
        <f t="shared" ref="J976" si="516">J977+J979</f>
        <v>19658.549400866395</v>
      </c>
      <c r="K976" s="53">
        <f>K977+K979</f>
        <v>19689.458155271448</v>
      </c>
      <c r="L976" s="53">
        <f t="shared" ref="L976" si="517">L977+L979</f>
        <v>19719.379363936816</v>
      </c>
      <c r="M976" s="53">
        <f>M977+M979</f>
        <v>19748.436384966531</v>
      </c>
      <c r="N976" s="53">
        <f t="shared" ref="N976:R976" si="518">N977+N979</f>
        <v>19777.61686639459</v>
      </c>
      <c r="O976" s="53">
        <f t="shared" si="518"/>
        <v>19806.180028674476</v>
      </c>
      <c r="P976" s="53">
        <f t="shared" si="518"/>
        <v>19835.237050516331</v>
      </c>
      <c r="Q976" s="53">
        <f t="shared" si="518"/>
        <v>19865.4051669154</v>
      </c>
      <c r="R976" s="53">
        <f t="shared" si="518"/>
        <v>19896.684253410167</v>
      </c>
    </row>
    <row r="977" spans="1:18" x14ac:dyDescent="0.25">
      <c r="A977" s="28" t="s">
        <v>7</v>
      </c>
      <c r="B977" s="29" t="s">
        <v>6</v>
      </c>
      <c r="C977" s="54">
        <v>0</v>
      </c>
      <c r="D977" s="54">
        <v>1501.4719999999998</v>
      </c>
      <c r="E977" s="54">
        <v>4368.4939779084925</v>
      </c>
      <c r="F977" s="54">
        <v>4351.4445945428033</v>
      </c>
      <c r="G977" s="54">
        <v>4359.5140914663916</v>
      </c>
      <c r="H977" s="54">
        <v>4367.3644155119309</v>
      </c>
      <c r="I977" s="54">
        <v>4374.9955433218274</v>
      </c>
      <c r="J977" s="54">
        <f t="shared" ref="J977:R977" si="519">J979/(1-J978)-J979</f>
        <v>5188.9296395949859</v>
      </c>
      <c r="K977" s="54">
        <f t="shared" si="519"/>
        <v>5197.0880926214486</v>
      </c>
      <c r="L977" s="54">
        <f t="shared" si="519"/>
        <v>5204.9858801606133</v>
      </c>
      <c r="M977" s="54">
        <f t="shared" si="519"/>
        <v>5212.6555629324666</v>
      </c>
      <c r="N977" s="54">
        <f t="shared" si="519"/>
        <v>5220.3578334251706</v>
      </c>
      <c r="O977" s="54">
        <f t="shared" si="519"/>
        <v>5227.8971607851108</v>
      </c>
      <c r="P977" s="54">
        <f t="shared" si="519"/>
        <v>5235.5668437713284</v>
      </c>
      <c r="Q977" s="54">
        <f t="shared" si="519"/>
        <v>5243.5298033041927</v>
      </c>
      <c r="R977" s="54">
        <f t="shared" si="519"/>
        <v>5251.7860065317309</v>
      </c>
    </row>
    <row r="978" spans="1:18" x14ac:dyDescent="0.25">
      <c r="A978" s="28" t="s">
        <v>7</v>
      </c>
      <c r="B978" s="29" t="s">
        <v>8</v>
      </c>
      <c r="C978" s="30">
        <v>0</v>
      </c>
      <c r="D978" s="55">
        <v>0.10045306750518497</v>
      </c>
      <c r="E978" s="55">
        <v>0.26395282448288376</v>
      </c>
      <c r="F978" s="55">
        <v>0.26395282448288376</v>
      </c>
      <c r="G978" s="55">
        <v>0.26395282448288376</v>
      </c>
      <c r="H978" s="55">
        <v>0.26395282448288376</v>
      </c>
      <c r="I978" s="55">
        <v>0.26395282448288376</v>
      </c>
      <c r="J978" s="55">
        <f>I978</f>
        <v>0.26395282448288376</v>
      </c>
      <c r="K978" s="55">
        <f t="shared" ref="K978:R978" si="520">J978</f>
        <v>0.26395282448288376</v>
      </c>
      <c r="L978" s="55">
        <f t="shared" si="520"/>
        <v>0.26395282448288376</v>
      </c>
      <c r="M978" s="55">
        <f t="shared" si="520"/>
        <v>0.26395282448288376</v>
      </c>
      <c r="N978" s="55">
        <f t="shared" si="520"/>
        <v>0.26395282448288376</v>
      </c>
      <c r="O978" s="55">
        <f t="shared" si="520"/>
        <v>0.26395282448288376</v>
      </c>
      <c r="P978" s="55">
        <f t="shared" si="520"/>
        <v>0.26395282448288376</v>
      </c>
      <c r="Q978" s="55">
        <f t="shared" si="520"/>
        <v>0.26395282448288376</v>
      </c>
      <c r="R978" s="55">
        <f t="shared" si="520"/>
        <v>0.26395282448288376</v>
      </c>
    </row>
    <row r="979" spans="1:18" x14ac:dyDescent="0.25">
      <c r="A979" s="28" t="s">
        <v>9</v>
      </c>
      <c r="B979" s="29" t="s">
        <v>6</v>
      </c>
      <c r="C979" s="54">
        <v>12751.4</v>
      </c>
      <c r="D979" s="54">
        <v>13445.528</v>
      </c>
      <c r="E979" s="54">
        <v>12181.789151157896</v>
      </c>
      <c r="F979" s="54">
        <v>12134.245994553266</v>
      </c>
      <c r="G979" s="54">
        <v>12156.748236876638</v>
      </c>
      <c r="H979" s="54">
        <v>12178.639303403137</v>
      </c>
      <c r="I979" s="54">
        <v>12199.919128998823</v>
      </c>
      <c r="J979" s="54">
        <f t="shared" ref="J979:R979" si="521">J980+J981</f>
        <v>14469.61976127141</v>
      </c>
      <c r="K979" s="54">
        <f t="shared" si="521"/>
        <v>14492.370062649999</v>
      </c>
      <c r="L979" s="54">
        <f t="shared" si="521"/>
        <v>14514.393483776203</v>
      </c>
      <c r="M979" s="54">
        <f t="shared" si="521"/>
        <v>14535.780822034065</v>
      </c>
      <c r="N979" s="54">
        <f t="shared" si="521"/>
        <v>14557.259032969419</v>
      </c>
      <c r="O979" s="54">
        <f t="shared" si="521"/>
        <v>14578.282867889366</v>
      </c>
      <c r="P979" s="54">
        <f t="shared" si="521"/>
        <v>14599.670206745002</v>
      </c>
      <c r="Q979" s="54">
        <f t="shared" si="521"/>
        <v>14621.875363611207</v>
      </c>
      <c r="R979" s="54">
        <f t="shared" si="521"/>
        <v>14644.898246878436</v>
      </c>
    </row>
    <row r="980" spans="1:18" x14ac:dyDescent="0.25">
      <c r="A980" s="28" t="s">
        <v>10</v>
      </c>
      <c r="B980" s="29" t="s">
        <v>6</v>
      </c>
      <c r="C980" s="54">
        <v>12145.4</v>
      </c>
      <c r="D980" s="54">
        <v>13149.528</v>
      </c>
      <c r="E980" s="54">
        <v>11885.789151157896</v>
      </c>
      <c r="F980" s="54">
        <v>11838.245994553266</v>
      </c>
      <c r="G980" s="54">
        <v>11860.748236876638</v>
      </c>
      <c r="H980" s="54">
        <v>11882.639303403137</v>
      </c>
      <c r="I980" s="54">
        <v>11903.919128998823</v>
      </c>
      <c r="J980" s="54">
        <f>(J982*J984*365)/1000</f>
        <v>14173.61976127141</v>
      </c>
      <c r="K980" s="54">
        <f>(K982*K984*365)/1000</f>
        <v>14196.370062649999</v>
      </c>
      <c r="L980" s="54">
        <f t="shared" ref="L980:R980" si="522">(L982*L984*365)/1000</f>
        <v>14218.393483776203</v>
      </c>
      <c r="M980" s="54">
        <f t="shared" si="522"/>
        <v>14239.780822034065</v>
      </c>
      <c r="N980" s="54">
        <f t="shared" si="522"/>
        <v>14261.259032969419</v>
      </c>
      <c r="O980" s="54">
        <f t="shared" si="522"/>
        <v>14282.282867889366</v>
      </c>
      <c r="P980" s="54">
        <f t="shared" si="522"/>
        <v>14303.670206745002</v>
      </c>
      <c r="Q980" s="54">
        <f t="shared" si="522"/>
        <v>14325.875363611207</v>
      </c>
      <c r="R980" s="54">
        <f t="shared" si="522"/>
        <v>14348.898246878436</v>
      </c>
    </row>
    <row r="981" spans="1:18" x14ac:dyDescent="0.25">
      <c r="A981" s="28" t="s">
        <v>11</v>
      </c>
      <c r="B981" s="29" t="s">
        <v>6</v>
      </c>
      <c r="C981" s="29">
        <v>606</v>
      </c>
      <c r="D981" s="29">
        <v>296</v>
      </c>
      <c r="E981" s="29">
        <v>296</v>
      </c>
      <c r="F981" s="29">
        <v>296</v>
      </c>
      <c r="G981" s="29">
        <v>296</v>
      </c>
      <c r="H981" s="29">
        <v>296</v>
      </c>
      <c r="I981" s="29">
        <v>296</v>
      </c>
      <c r="J981" s="29">
        <f t="shared" ref="J981:R982" si="523">I981</f>
        <v>296</v>
      </c>
      <c r="K981" s="29">
        <f t="shared" si="523"/>
        <v>296</v>
      </c>
      <c r="L981" s="29">
        <f t="shared" si="523"/>
        <v>296</v>
      </c>
      <c r="M981" s="29">
        <f t="shared" si="523"/>
        <v>296</v>
      </c>
      <c r="N981" s="29">
        <f t="shared" si="523"/>
        <v>296</v>
      </c>
      <c r="O981" s="29">
        <f t="shared" si="523"/>
        <v>296</v>
      </c>
      <c r="P981" s="29">
        <f t="shared" si="523"/>
        <v>296</v>
      </c>
      <c r="Q981" s="29">
        <f t="shared" si="523"/>
        <v>296</v>
      </c>
      <c r="R981" s="29">
        <f t="shared" si="523"/>
        <v>296</v>
      </c>
    </row>
    <row r="982" spans="1:18" x14ac:dyDescent="0.25">
      <c r="A982" s="42" t="s">
        <v>12</v>
      </c>
      <c r="B982" s="43" t="s">
        <v>13</v>
      </c>
      <c r="C982" s="56">
        <v>78.498170158474352</v>
      </c>
      <c r="D982" s="44">
        <v>94.805537130497484</v>
      </c>
      <c r="E982" s="44">
        <v>94.805537130497484</v>
      </c>
      <c r="F982" s="44">
        <v>94.805537130497484</v>
      </c>
      <c r="G982" s="44">
        <v>94.805537130497484</v>
      </c>
      <c r="H982" s="44">
        <v>94.805537130497484</v>
      </c>
      <c r="I982" s="44">
        <v>94.805537130497484</v>
      </c>
      <c r="J982" s="44">
        <v>94.805537130497484</v>
      </c>
      <c r="K982" s="44">
        <f>J982</f>
        <v>94.805537130497484</v>
      </c>
      <c r="L982" s="44">
        <f t="shared" si="523"/>
        <v>94.805537130497484</v>
      </c>
      <c r="M982" s="44">
        <f t="shared" si="523"/>
        <v>94.805537130497484</v>
      </c>
      <c r="N982" s="44">
        <f t="shared" si="523"/>
        <v>94.805537130497484</v>
      </c>
      <c r="O982" s="44">
        <f t="shared" si="523"/>
        <v>94.805537130497484</v>
      </c>
      <c r="P982" s="44">
        <f t="shared" si="523"/>
        <v>94.805537130497484</v>
      </c>
      <c r="Q982" s="44">
        <f t="shared" si="523"/>
        <v>94.805537130497484</v>
      </c>
      <c r="R982" s="44">
        <f t="shared" si="523"/>
        <v>94.805537130497484</v>
      </c>
    </row>
    <row r="983" spans="1:18" x14ac:dyDescent="0.25">
      <c r="A983" s="28" t="s">
        <v>14</v>
      </c>
      <c r="B983" s="29" t="s">
        <v>15</v>
      </c>
      <c r="C983" s="54">
        <v>480</v>
      </c>
      <c r="D983" s="54">
        <v>462</v>
      </c>
      <c r="E983" s="39">
        <v>421</v>
      </c>
      <c r="F983" s="39">
        <v>419.31599999999997</v>
      </c>
      <c r="G983" s="39">
        <v>420.1130395484609</v>
      </c>
      <c r="H983" s="39">
        <v>420.88843097518486</v>
      </c>
      <c r="I983" s="39">
        <v>421.64217197309836</v>
      </c>
      <c r="J983" s="39">
        <v>422.36613989580599</v>
      </c>
      <c r="K983" s="39">
        <f>J983+(J983*K972)</f>
        <v>423.04408647096363</v>
      </c>
      <c r="L983" s="39">
        <f t="shared" ref="L983:Q983" si="524">K983+(K983*L972)</f>
        <v>423.70037241097396</v>
      </c>
      <c r="M983" s="54">
        <f t="shared" si="524"/>
        <v>424.3377034283688</v>
      </c>
      <c r="N983" s="54">
        <f t="shared" si="524"/>
        <v>424.97774240199931</v>
      </c>
      <c r="O983" s="54">
        <f t="shared" si="524"/>
        <v>425.6042412181456</v>
      </c>
      <c r="P983" s="54">
        <f t="shared" si="524"/>
        <v>426.24157225335387</v>
      </c>
      <c r="Q983" s="54">
        <f t="shared" si="524"/>
        <v>426.90327381931422</v>
      </c>
      <c r="R983" s="54">
        <f>Q983+(Q983*R972)</f>
        <v>427.58934318611227</v>
      </c>
    </row>
    <row r="984" spans="1:18" x14ac:dyDescent="0.25">
      <c r="A984" s="28" t="s">
        <v>23</v>
      </c>
      <c r="B984" s="29" t="s">
        <v>15</v>
      </c>
      <c r="C984" s="54">
        <v>423.89610389610385</v>
      </c>
      <c r="D984" s="54">
        <v>380</v>
      </c>
      <c r="E984" s="39">
        <v>343.48</v>
      </c>
      <c r="F984" s="39">
        <v>342.10608000000002</v>
      </c>
      <c r="G984" s="39">
        <v>342.75635825203176</v>
      </c>
      <c r="H984" s="39">
        <v>343.38897451628623</v>
      </c>
      <c r="I984" s="39">
        <v>344.00392691049842</v>
      </c>
      <c r="J984" s="39">
        <f>344.594588435656+'[16]Uued liitujad'!I7</f>
        <v>409.59458843565602</v>
      </c>
      <c r="K984" s="39">
        <f>J984+(J984*K972)</f>
        <v>410.25203519145316</v>
      </c>
      <c r="L984" s="39">
        <f t="shared" ref="L984:R984" si="525">K984+(K984*L972)</f>
        <v>410.8884762886513</v>
      </c>
      <c r="M984" s="54">
        <f t="shared" si="525"/>
        <v>411.50653562416414</v>
      </c>
      <c r="N984" s="54">
        <f t="shared" si="525"/>
        <v>412.12722103244909</v>
      </c>
      <c r="O984" s="54">
        <f t="shared" si="525"/>
        <v>412.73477571194633</v>
      </c>
      <c r="P984" s="54">
        <f t="shared" si="525"/>
        <v>413.35283506473388</v>
      </c>
      <c r="Q984" s="54">
        <f t="shared" si="525"/>
        <v>413.99452802961883</v>
      </c>
      <c r="R984" s="54">
        <f t="shared" si="525"/>
        <v>414.65985195923423</v>
      </c>
    </row>
    <row r="985" spans="1:18" x14ac:dyDescent="0.25">
      <c r="A985" s="42" t="s">
        <v>24</v>
      </c>
      <c r="B985" s="43" t="s">
        <v>8</v>
      </c>
      <c r="C985" s="45">
        <v>0.88311688311688308</v>
      </c>
      <c r="D985" s="45">
        <v>0.82251082251082253</v>
      </c>
      <c r="E985" s="45">
        <v>0.81586698337292163</v>
      </c>
      <c r="F985" s="45">
        <v>0.81586698337292174</v>
      </c>
      <c r="G985" s="45">
        <v>0.81586698337292174</v>
      </c>
      <c r="H985" s="45">
        <v>0.81586698337292163</v>
      </c>
      <c r="I985" s="45">
        <v>0.81586698337292163</v>
      </c>
      <c r="J985" s="45">
        <f>J984/J983</f>
        <v>0.96976189553617964</v>
      </c>
      <c r="K985" s="45">
        <f>K984/K983</f>
        <v>0.96976189553617964</v>
      </c>
      <c r="L985" s="45">
        <f t="shared" ref="L985:Q985" si="526">L984/L983</f>
        <v>0.96976189553617953</v>
      </c>
      <c r="M985" s="45">
        <f t="shared" si="526"/>
        <v>0.96976189553617964</v>
      </c>
      <c r="N985" s="45">
        <f t="shared" si="526"/>
        <v>0.96976189553617953</v>
      </c>
      <c r="O985" s="45">
        <f t="shared" si="526"/>
        <v>0.96976189553617964</v>
      </c>
      <c r="P985" s="45">
        <f t="shared" si="526"/>
        <v>0.96976189553617953</v>
      </c>
      <c r="Q985" s="45">
        <f t="shared" si="526"/>
        <v>0.96976189553617953</v>
      </c>
      <c r="R985" s="45">
        <f>R984/R983</f>
        <v>0.96976189553617953</v>
      </c>
    </row>
    <row r="986" spans="1:18" x14ac:dyDescent="0.25">
      <c r="A986" s="32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</row>
    <row r="987" spans="1:18" x14ac:dyDescent="0.25">
      <c r="A987" s="28" t="s">
        <v>2</v>
      </c>
      <c r="B987" s="29" t="s">
        <v>3</v>
      </c>
      <c r="C987" s="29">
        <v>2020</v>
      </c>
      <c r="D987" s="29">
        <v>2021</v>
      </c>
      <c r="E987" s="29">
        <v>2022</v>
      </c>
      <c r="F987" s="29">
        <v>2023</v>
      </c>
      <c r="G987" s="29">
        <v>2024</v>
      </c>
      <c r="H987" s="29">
        <v>2025</v>
      </c>
      <c r="I987" s="29">
        <v>2026</v>
      </c>
      <c r="J987" s="29">
        <v>2027</v>
      </c>
      <c r="K987" s="29">
        <v>2028</v>
      </c>
      <c r="L987" s="29">
        <v>2029</v>
      </c>
      <c r="M987" s="29">
        <v>2030</v>
      </c>
      <c r="N987" s="29">
        <v>2031</v>
      </c>
      <c r="O987" s="29">
        <v>2032</v>
      </c>
      <c r="P987" s="29">
        <v>2033</v>
      </c>
      <c r="Q987" s="29">
        <v>2034</v>
      </c>
      <c r="R987" s="29">
        <v>2035</v>
      </c>
    </row>
    <row r="988" spans="1:18" x14ac:dyDescent="0.25">
      <c r="A988" s="110" t="s">
        <v>115</v>
      </c>
      <c r="B988" s="110"/>
      <c r="C988" s="110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</row>
    <row r="989" spans="1:18" x14ac:dyDescent="0.25">
      <c r="A989" s="51" t="s">
        <v>5</v>
      </c>
      <c r="B989" s="52" t="s">
        <v>6</v>
      </c>
      <c r="C989" s="53">
        <v>3452.2280000000001</v>
      </c>
      <c r="D989" s="53">
        <v>4670.7917936406866</v>
      </c>
      <c r="E989" s="53">
        <v>4190.5364528695673</v>
      </c>
      <c r="F989" s="53">
        <v>4174.3566938219619</v>
      </c>
      <c r="G989" s="53">
        <v>4182.0145963430496</v>
      </c>
      <c r="H989" s="53">
        <v>4189.4645051625102</v>
      </c>
      <c r="I989" s="53">
        <v>4196.7063981141382</v>
      </c>
      <c r="J989" s="53">
        <v>4203.66223335618</v>
      </c>
      <c r="K989" s="53">
        <v>4210.1758985777951</v>
      </c>
      <c r="L989" s="53">
        <v>4216.4814498697779</v>
      </c>
      <c r="M989" s="53">
        <v>4222.604883536651</v>
      </c>
      <c r="N989" s="53">
        <v>4228.7543350654032</v>
      </c>
      <c r="O989" s="53">
        <v>4234.7736936692381</v>
      </c>
      <c r="P989" s="53">
        <v>4240.8971275072608</v>
      </c>
      <c r="Q989" s="53">
        <v>4247.2547117701233</v>
      </c>
      <c r="R989" s="53">
        <v>4253.8464202289933</v>
      </c>
    </row>
    <row r="990" spans="1:18" x14ac:dyDescent="0.25">
      <c r="A990" s="28" t="s">
        <v>7</v>
      </c>
      <c r="B990" s="29" t="s">
        <v>6</v>
      </c>
      <c r="C990" s="54">
        <v>0</v>
      </c>
      <c r="D990" s="54">
        <v>1665.8797936406868</v>
      </c>
      <c r="E990" s="54">
        <v>1197.2281008695682</v>
      </c>
      <c r="F990" s="54">
        <v>1192.6055752299626</v>
      </c>
      <c r="G990" s="54">
        <v>1194.7934230616379</v>
      </c>
      <c r="H990" s="54">
        <v>1196.9218474979571</v>
      </c>
      <c r="I990" s="54">
        <v>1198.9908422060785</v>
      </c>
      <c r="J990" s="54">
        <v>1200.9781107838498</v>
      </c>
      <c r="K990" s="54">
        <v>1202.8390522481895</v>
      </c>
      <c r="L990" s="54">
        <v>1204.6405359682672</v>
      </c>
      <c r="M990" s="54">
        <v>1206.3899890376401</v>
      </c>
      <c r="N990" s="54">
        <v>1208.1468753594654</v>
      </c>
      <c r="O990" s="54">
        <v>1209.8665943860801</v>
      </c>
      <c r="P990" s="54">
        <v>1211.6160475043503</v>
      </c>
      <c r="Q990" s="54">
        <v>1213.432396942841</v>
      </c>
      <c r="R990" s="54">
        <v>1215.3156352080268</v>
      </c>
    </row>
    <row r="991" spans="1:18" x14ac:dyDescent="0.25">
      <c r="A991" s="28" t="s">
        <v>7</v>
      </c>
      <c r="B991" s="29" t="s">
        <v>8</v>
      </c>
      <c r="C991" s="30">
        <v>0</v>
      </c>
      <c r="D991" s="55">
        <v>0.35665897073570973</v>
      </c>
      <c r="E991" s="55">
        <v>0.28569805186869057</v>
      </c>
      <c r="F991" s="55">
        <v>0.28569805186869057</v>
      </c>
      <c r="G991" s="55">
        <v>0.28569805186869057</v>
      </c>
      <c r="H991" s="55">
        <v>0.28569805186869057</v>
      </c>
      <c r="I991" s="55">
        <v>0.28569805186869057</v>
      </c>
      <c r="J991" s="55">
        <v>0.28569805186869057</v>
      </c>
      <c r="K991" s="55">
        <v>0.28569805186869057</v>
      </c>
      <c r="L991" s="55">
        <v>0.28569805186869057</v>
      </c>
      <c r="M991" s="55">
        <v>0.28569805186869057</v>
      </c>
      <c r="N991" s="55">
        <v>0.28569805186869057</v>
      </c>
      <c r="O991" s="55">
        <v>0.28569805186869057</v>
      </c>
      <c r="P991" s="55">
        <v>0.28569805186869057</v>
      </c>
      <c r="Q991" s="55">
        <v>0.28569805186869057</v>
      </c>
      <c r="R991" s="55">
        <v>0.28569805186869057</v>
      </c>
    </row>
    <row r="992" spans="1:18" x14ac:dyDescent="0.25">
      <c r="A992" s="28" t="s">
        <v>9</v>
      </c>
      <c r="B992" s="29" t="s">
        <v>6</v>
      </c>
      <c r="C992" s="54">
        <v>3452.2280000000001</v>
      </c>
      <c r="D992" s="54">
        <v>3004.9119999999998</v>
      </c>
      <c r="E992" s="54">
        <v>2993.3083519999991</v>
      </c>
      <c r="F992" s="54">
        <v>2981.7511185919993</v>
      </c>
      <c r="G992" s="54">
        <v>2987.2211732814117</v>
      </c>
      <c r="H992" s="54">
        <v>2992.5426576645532</v>
      </c>
      <c r="I992" s="54">
        <v>2997.7155559080597</v>
      </c>
      <c r="J992" s="54">
        <v>3002.6841225723301</v>
      </c>
      <c r="K992" s="54">
        <v>3007.3368463296056</v>
      </c>
      <c r="L992" s="54">
        <v>3011.8409139015107</v>
      </c>
      <c r="M992" s="54">
        <v>3016.2148944990108</v>
      </c>
      <c r="N992" s="54">
        <v>3020.6074597059378</v>
      </c>
      <c r="O992" s="54">
        <v>3024.907099283158</v>
      </c>
      <c r="P992" s="54">
        <v>3029.2810800029106</v>
      </c>
      <c r="Q992" s="54">
        <v>3033.8223148272823</v>
      </c>
      <c r="R992" s="54">
        <v>3038.5307850209665</v>
      </c>
    </row>
    <row r="993" spans="1:18" x14ac:dyDescent="0.25">
      <c r="A993" s="28" t="s">
        <v>10</v>
      </c>
      <c r="B993" s="29" t="s">
        <v>6</v>
      </c>
      <c r="C993" s="54">
        <v>3351.2280000000001</v>
      </c>
      <c r="D993" s="54">
        <v>2900.9119999999998</v>
      </c>
      <c r="E993" s="54">
        <v>2889.3083519999991</v>
      </c>
      <c r="F993" s="54">
        <v>2877.7511185919993</v>
      </c>
      <c r="G993" s="54">
        <v>2883.2211732814117</v>
      </c>
      <c r="H993" s="54">
        <v>2888.5426576645532</v>
      </c>
      <c r="I993" s="54">
        <v>2893.7155559080597</v>
      </c>
      <c r="J993" s="54">
        <v>2898.6841225723301</v>
      </c>
      <c r="K993" s="54">
        <v>2903.3368463296056</v>
      </c>
      <c r="L993" s="54">
        <v>2907.8409139015107</v>
      </c>
      <c r="M993" s="54">
        <v>2912.2148944990108</v>
      </c>
      <c r="N993" s="54">
        <v>2916.6074597059378</v>
      </c>
      <c r="O993" s="54">
        <v>2920.907099283158</v>
      </c>
      <c r="P993" s="54">
        <v>2925.2810800029106</v>
      </c>
      <c r="Q993" s="54">
        <v>2929.8223148272823</v>
      </c>
      <c r="R993" s="54">
        <v>2934.5307850209665</v>
      </c>
    </row>
    <row r="994" spans="1:18" x14ac:dyDescent="0.25">
      <c r="A994" s="28" t="s">
        <v>11</v>
      </c>
      <c r="B994" s="29" t="s">
        <v>6</v>
      </c>
      <c r="C994" s="29">
        <v>101</v>
      </c>
      <c r="D994" s="29">
        <v>104</v>
      </c>
      <c r="E994" s="29">
        <v>104</v>
      </c>
      <c r="F994" s="29">
        <v>104</v>
      </c>
      <c r="G994" s="29">
        <v>104</v>
      </c>
      <c r="H994" s="29">
        <v>104</v>
      </c>
      <c r="I994" s="29">
        <v>104</v>
      </c>
      <c r="J994" s="29">
        <v>104</v>
      </c>
      <c r="K994" s="29">
        <v>104</v>
      </c>
      <c r="L994" s="29">
        <v>104</v>
      </c>
      <c r="M994" s="29">
        <v>104</v>
      </c>
      <c r="N994" s="29">
        <v>104</v>
      </c>
      <c r="O994" s="29">
        <v>104</v>
      </c>
      <c r="P994" s="29">
        <v>104</v>
      </c>
      <c r="Q994" s="29">
        <v>104</v>
      </c>
      <c r="R994" s="29">
        <v>104</v>
      </c>
    </row>
    <row r="995" spans="1:18" x14ac:dyDescent="0.25">
      <c r="A995" s="42" t="s">
        <v>12</v>
      </c>
      <c r="B995" s="43" t="s">
        <v>13</v>
      </c>
      <c r="C995" s="56">
        <v>48.64646743802971</v>
      </c>
      <c r="D995" s="56">
        <v>49.985560437666912</v>
      </c>
      <c r="E995" s="56">
        <v>49.985560437666912</v>
      </c>
      <c r="F995" s="56">
        <v>49.985560437666912</v>
      </c>
      <c r="G995" s="56">
        <v>49.985560437666912</v>
      </c>
      <c r="H995" s="56">
        <v>49.985560437666912</v>
      </c>
      <c r="I995" s="56">
        <v>49.985560437666912</v>
      </c>
      <c r="J995" s="56">
        <v>49.985560437666912</v>
      </c>
      <c r="K995" s="56">
        <v>49.985560437666912</v>
      </c>
      <c r="L995" s="56">
        <v>49.985560437666912</v>
      </c>
      <c r="M995" s="56">
        <v>49.985560437666912</v>
      </c>
      <c r="N995" s="56">
        <v>49.985560437666912</v>
      </c>
      <c r="O995" s="56">
        <v>49.985560437666912</v>
      </c>
      <c r="P995" s="56">
        <v>49.985560437666912</v>
      </c>
      <c r="Q995" s="56">
        <v>49.985560437666912</v>
      </c>
      <c r="R995" s="56">
        <v>49.985560437666912</v>
      </c>
    </row>
    <row r="996" spans="1:18" x14ac:dyDescent="0.25">
      <c r="A996" s="28" t="s">
        <v>14</v>
      </c>
      <c r="B996" s="29" t="s">
        <v>15</v>
      </c>
      <c r="C996" s="54">
        <v>239</v>
      </c>
      <c r="D996" s="54">
        <v>233</v>
      </c>
      <c r="E996" s="39">
        <v>234</v>
      </c>
      <c r="F996" s="54">
        <v>233.06399999999999</v>
      </c>
      <c r="G996" s="54">
        <v>233.50701010532032</v>
      </c>
      <c r="H996" s="54">
        <v>233.93798776292934</v>
      </c>
      <c r="I996" s="54">
        <v>234.35693169051072</v>
      </c>
      <c r="J996" s="54">
        <v>234.75932716298931</v>
      </c>
      <c r="K996" s="54">
        <v>235.13614307412206</v>
      </c>
      <c r="L996" s="54">
        <v>235.50091958234634</v>
      </c>
      <c r="M996" s="54">
        <v>235.85516057538766</v>
      </c>
      <c r="N996" s="54">
        <v>236.21090670324878</v>
      </c>
      <c r="O996" s="54">
        <v>236.55912694785266</v>
      </c>
      <c r="P996" s="54">
        <v>236.91336795079502</v>
      </c>
      <c r="Q996" s="54">
        <v>237.2811545694048</v>
      </c>
      <c r="R996" s="54">
        <v>237.66248528634245</v>
      </c>
    </row>
    <row r="997" spans="1:18" x14ac:dyDescent="0.25">
      <c r="A997" s="28" t="s">
        <v>23</v>
      </c>
      <c r="B997" s="29" t="s">
        <v>15</v>
      </c>
      <c r="C997" s="54">
        <v>188.73819742489269</v>
      </c>
      <c r="D997" s="54">
        <v>159</v>
      </c>
      <c r="E997" s="54">
        <v>158.364</v>
      </c>
      <c r="F997" s="54">
        <v>157.73054400000001</v>
      </c>
      <c r="G997" s="54">
        <v>158.03035960820065</v>
      </c>
      <c r="H997" s="54">
        <v>158.32203202601943</v>
      </c>
      <c r="I997" s="54">
        <v>158.6055603856241</v>
      </c>
      <c r="J997" s="54">
        <v>158.87788925999845</v>
      </c>
      <c r="K997" s="54">
        <v>159.13290667431738</v>
      </c>
      <c r="L997" s="54">
        <v>159.37977619119101</v>
      </c>
      <c r="M997" s="54">
        <v>159.61951559555851</v>
      </c>
      <c r="N997" s="54">
        <v>159.86027362886023</v>
      </c>
      <c r="O997" s="54">
        <v>160.09593837593908</v>
      </c>
      <c r="P997" s="54">
        <v>160.33567778700728</v>
      </c>
      <c r="Q997" s="54">
        <v>160.58458445397105</v>
      </c>
      <c r="R997" s="54">
        <v>160.84265734994162</v>
      </c>
    </row>
    <row r="998" spans="1:18" x14ac:dyDescent="0.25">
      <c r="A998" s="42" t="s">
        <v>24</v>
      </c>
      <c r="B998" s="43" t="s">
        <v>8</v>
      </c>
      <c r="C998" s="45">
        <v>0.78969957081545061</v>
      </c>
      <c r="D998" s="45">
        <v>0.68240343347639487</v>
      </c>
      <c r="E998" s="45">
        <v>0.67676923076923079</v>
      </c>
      <c r="F998" s="45">
        <v>0.67676923076923079</v>
      </c>
      <c r="G998" s="45">
        <v>0.6767692307692309</v>
      </c>
      <c r="H998" s="45">
        <v>0.6767692307692309</v>
      </c>
      <c r="I998" s="45">
        <v>0.67676923076923079</v>
      </c>
      <c r="J998" s="45">
        <v>0.67676923076923079</v>
      </c>
      <c r="K998" s="45">
        <v>0.67676923076923079</v>
      </c>
      <c r="L998" s="45">
        <v>0.67676923076923079</v>
      </c>
      <c r="M998" s="45">
        <v>0.67676923076923079</v>
      </c>
      <c r="N998" s="45">
        <v>0.67676923076923079</v>
      </c>
      <c r="O998" s="45">
        <v>0.6767692307692309</v>
      </c>
      <c r="P998" s="45">
        <v>0.67676923076923079</v>
      </c>
      <c r="Q998" s="45">
        <v>0.67676923076923079</v>
      </c>
      <c r="R998" s="45">
        <v>0.67676923076923079</v>
      </c>
    </row>
    <row r="999" spans="1:18" x14ac:dyDescent="0.25">
      <c r="A999" s="32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</row>
    <row r="1000" spans="1:18" x14ac:dyDescent="0.25">
      <c r="A1000" s="28" t="s">
        <v>2</v>
      </c>
      <c r="B1000" s="29" t="s">
        <v>3</v>
      </c>
      <c r="C1000" s="29">
        <v>2020</v>
      </c>
      <c r="D1000" s="29">
        <v>2021</v>
      </c>
      <c r="E1000" s="29">
        <v>2022</v>
      </c>
      <c r="F1000" s="29">
        <v>2023</v>
      </c>
      <c r="G1000" s="29">
        <v>2024</v>
      </c>
      <c r="H1000" s="29">
        <v>2025</v>
      </c>
      <c r="I1000" s="29">
        <v>2026</v>
      </c>
      <c r="J1000" s="29">
        <v>2027</v>
      </c>
      <c r="K1000" s="29">
        <v>2028</v>
      </c>
      <c r="L1000" s="29">
        <v>2029</v>
      </c>
      <c r="M1000" s="29">
        <v>2030</v>
      </c>
      <c r="N1000" s="29">
        <v>2031</v>
      </c>
      <c r="O1000" s="29">
        <v>2032</v>
      </c>
      <c r="P1000" s="29">
        <v>2033</v>
      </c>
      <c r="Q1000" s="29">
        <v>2034</v>
      </c>
      <c r="R1000" s="29">
        <v>2035</v>
      </c>
    </row>
    <row r="1001" spans="1:18" x14ac:dyDescent="0.25">
      <c r="A1001" s="110" t="s">
        <v>116</v>
      </c>
      <c r="B1001" s="110"/>
      <c r="C1001" s="110"/>
      <c r="D1001" s="110"/>
      <c r="E1001" s="110"/>
      <c r="F1001" s="110"/>
      <c r="G1001" s="110"/>
      <c r="H1001" s="110"/>
      <c r="I1001" s="110"/>
      <c r="J1001" s="110"/>
      <c r="K1001" s="110"/>
      <c r="L1001" s="110"/>
      <c r="M1001" s="110"/>
      <c r="N1001" s="110"/>
      <c r="O1001" s="110"/>
      <c r="P1001" s="110"/>
      <c r="Q1001" s="110"/>
      <c r="R1001" s="110"/>
    </row>
    <row r="1002" spans="1:18" x14ac:dyDescent="0.25">
      <c r="A1002" s="51" t="s">
        <v>5</v>
      </c>
      <c r="B1002" s="52" t="s">
        <v>6</v>
      </c>
      <c r="C1002" s="53">
        <v>7345.7870000000003</v>
      </c>
      <c r="D1002" s="53">
        <v>11308.277677112572</v>
      </c>
      <c r="E1002" s="53">
        <v>11374.225761670426</v>
      </c>
      <c r="F1002" s="53">
        <v>11332.794366225395</v>
      </c>
      <c r="G1002" s="53">
        <v>11352.403903468634</v>
      </c>
      <c r="H1002" s="53">
        <v>11371.480832699803</v>
      </c>
      <c r="I1002" s="53">
        <v>11390.025097158048</v>
      </c>
      <c r="J1002" s="53">
        <v>11407.836855646887</v>
      </c>
      <c r="K1002" s="53">
        <v>11424.51635246753</v>
      </c>
      <c r="L1002" s="53">
        <v>11440.662933409087</v>
      </c>
      <c r="M1002" s="53">
        <v>11456.343167026112</v>
      </c>
      <c r="N1002" s="53">
        <v>11472.090024399464</v>
      </c>
      <c r="O1002" s="53">
        <v>11487.503753732955</v>
      </c>
      <c r="P1002" s="53">
        <v>11503.183987788243</v>
      </c>
      <c r="Q1002" s="53">
        <v>11519.463809193172</v>
      </c>
      <c r="R1002" s="53">
        <v>11536.343150783752</v>
      </c>
    </row>
    <row r="1003" spans="1:18" x14ac:dyDescent="0.25">
      <c r="A1003" s="28" t="s">
        <v>7</v>
      </c>
      <c r="B1003" s="29" t="s">
        <v>6</v>
      </c>
      <c r="C1003" s="54">
        <v>0</v>
      </c>
      <c r="D1003" s="54">
        <v>4033.1986771125721</v>
      </c>
      <c r="E1003" s="54">
        <v>3249.5941416239148</v>
      </c>
      <c r="F1003" s="54">
        <v>3237.7572726590679</v>
      </c>
      <c r="G1003" s="54">
        <v>3243.3596792475082</v>
      </c>
      <c r="H1003" s="54">
        <v>3248.80992076449</v>
      </c>
      <c r="I1003" s="54">
        <v>3254.1079809935482</v>
      </c>
      <c r="J1003" s="54">
        <v>3259.1967656941652</v>
      </c>
      <c r="K1003" s="54">
        <v>3263.9620654419732</v>
      </c>
      <c r="L1003" s="54">
        <v>3268.5751121613157</v>
      </c>
      <c r="M1003" s="54">
        <v>3273.0549243585465</v>
      </c>
      <c r="N1003" s="54">
        <v>3277.5537708331667</v>
      </c>
      <c r="O1003" s="54">
        <v>3281.9574432757763</v>
      </c>
      <c r="P1003" s="54">
        <v>3286.4372555982172</v>
      </c>
      <c r="Q1003" s="54">
        <v>3291.0883688583763</v>
      </c>
      <c r="R1003" s="54">
        <v>3295.9107638676305</v>
      </c>
    </row>
    <row r="1004" spans="1:18" x14ac:dyDescent="0.25">
      <c r="A1004" s="28" t="s">
        <v>7</v>
      </c>
      <c r="B1004" s="29" t="s">
        <v>8</v>
      </c>
      <c r="C1004" s="30">
        <v>0</v>
      </c>
      <c r="D1004" s="55">
        <v>0.35665897073570979</v>
      </c>
      <c r="E1004" s="55">
        <v>0.28569805186869063</v>
      </c>
      <c r="F1004" s="55">
        <v>0.28569805186869063</v>
      </c>
      <c r="G1004" s="55">
        <v>0.28569805186869063</v>
      </c>
      <c r="H1004" s="55">
        <v>0.28569805186869063</v>
      </c>
      <c r="I1004" s="55">
        <v>0.28569805186869063</v>
      </c>
      <c r="J1004" s="55">
        <v>0.28569805186869063</v>
      </c>
      <c r="K1004" s="55">
        <v>0.28569805186869063</v>
      </c>
      <c r="L1004" s="55">
        <v>0.28569805186869063</v>
      </c>
      <c r="M1004" s="55">
        <v>0.28569805186869063</v>
      </c>
      <c r="N1004" s="55">
        <v>0.28569805186869063</v>
      </c>
      <c r="O1004" s="55">
        <v>0.28569805186869063</v>
      </c>
      <c r="P1004" s="55">
        <v>0.28569805186869063</v>
      </c>
      <c r="Q1004" s="55">
        <v>0.28569805186869063</v>
      </c>
      <c r="R1004" s="55">
        <v>0.28569805186869063</v>
      </c>
    </row>
    <row r="1005" spans="1:18" x14ac:dyDescent="0.25">
      <c r="A1005" s="28" t="s">
        <v>9</v>
      </c>
      <c r="B1005" s="29" t="s">
        <v>6</v>
      </c>
      <c r="C1005" s="54">
        <v>7345.7870000000003</v>
      </c>
      <c r="D1005" s="54">
        <v>7275.0789999999997</v>
      </c>
      <c r="E1005" s="54">
        <v>8124.6316200465117</v>
      </c>
      <c r="F1005" s="54">
        <v>8095.0370935663268</v>
      </c>
      <c r="G1005" s="54">
        <v>8109.0442242211257</v>
      </c>
      <c r="H1005" s="54">
        <v>8122.6709119353127</v>
      </c>
      <c r="I1005" s="54">
        <v>8135.9171161644999</v>
      </c>
      <c r="J1005" s="54">
        <v>8148.6400899527216</v>
      </c>
      <c r="K1005" s="54">
        <v>8160.5542870255567</v>
      </c>
      <c r="L1005" s="54">
        <v>8172.087821247771</v>
      </c>
      <c r="M1005" s="54">
        <v>8183.288242667566</v>
      </c>
      <c r="N1005" s="54">
        <v>8194.5362535662971</v>
      </c>
      <c r="O1005" s="54">
        <v>8205.5463104571791</v>
      </c>
      <c r="P1005" s="54">
        <v>8216.7467321900258</v>
      </c>
      <c r="Q1005" s="54">
        <v>8228.3754403347957</v>
      </c>
      <c r="R1005" s="54">
        <v>8240.4323869161217</v>
      </c>
    </row>
    <row r="1006" spans="1:18" x14ac:dyDescent="0.25">
      <c r="A1006" s="28" t="s">
        <v>10</v>
      </c>
      <c r="B1006" s="29" t="s">
        <v>6</v>
      </c>
      <c r="C1006" s="54">
        <v>6628.7870000000003</v>
      </c>
      <c r="D1006" s="54">
        <v>6549.0789999999997</v>
      </c>
      <c r="E1006" s="54">
        <v>7398.6316200465117</v>
      </c>
      <c r="F1006" s="54">
        <v>7369.0370935663268</v>
      </c>
      <c r="G1006" s="54">
        <v>7383.0442242211257</v>
      </c>
      <c r="H1006" s="54">
        <v>7396.6709119353127</v>
      </c>
      <c r="I1006" s="54">
        <v>7409.9171161644999</v>
      </c>
      <c r="J1006" s="54">
        <v>7422.6400899527216</v>
      </c>
      <c r="K1006" s="54">
        <v>7434.5542870255567</v>
      </c>
      <c r="L1006" s="54">
        <v>7446.087821247771</v>
      </c>
      <c r="M1006" s="54">
        <v>7457.288242667566</v>
      </c>
      <c r="N1006" s="54">
        <v>7468.5362535662962</v>
      </c>
      <c r="O1006" s="54">
        <v>7479.5463104571791</v>
      </c>
      <c r="P1006" s="54">
        <v>7490.7467321900258</v>
      </c>
      <c r="Q1006" s="54">
        <v>7502.3754403347966</v>
      </c>
      <c r="R1006" s="54">
        <v>7514.4323869161217</v>
      </c>
    </row>
    <row r="1007" spans="1:18" x14ac:dyDescent="0.25">
      <c r="A1007" s="28" t="s">
        <v>11</v>
      </c>
      <c r="B1007" s="29" t="s">
        <v>6</v>
      </c>
      <c r="C1007" s="29">
        <v>717</v>
      </c>
      <c r="D1007" s="29">
        <v>726</v>
      </c>
      <c r="E1007" s="29">
        <v>726</v>
      </c>
      <c r="F1007" s="29">
        <v>726</v>
      </c>
      <c r="G1007" s="29">
        <v>726</v>
      </c>
      <c r="H1007" s="29">
        <v>726</v>
      </c>
      <c r="I1007" s="29">
        <v>726</v>
      </c>
      <c r="J1007" s="29">
        <v>726</v>
      </c>
      <c r="K1007" s="29">
        <v>726</v>
      </c>
      <c r="L1007" s="29">
        <v>726</v>
      </c>
      <c r="M1007" s="29">
        <v>726</v>
      </c>
      <c r="N1007" s="29">
        <v>726</v>
      </c>
      <c r="O1007" s="29">
        <v>726</v>
      </c>
      <c r="P1007" s="29">
        <v>726</v>
      </c>
      <c r="Q1007" s="29">
        <v>726</v>
      </c>
      <c r="R1007" s="29">
        <v>726</v>
      </c>
    </row>
    <row r="1008" spans="1:18" x14ac:dyDescent="0.25">
      <c r="A1008" s="42" t="s">
        <v>12</v>
      </c>
      <c r="B1008" s="43" t="s">
        <v>13</v>
      </c>
      <c r="C1008" s="56">
        <v>105.88437015538426</v>
      </c>
      <c r="D1008" s="44">
        <v>104.31791971965593</v>
      </c>
      <c r="E1008" s="44">
        <v>104.31791971965593</v>
      </c>
      <c r="F1008" s="44">
        <v>104.31791971965593</v>
      </c>
      <c r="G1008" s="44">
        <v>104.31791971965593</v>
      </c>
      <c r="H1008" s="44">
        <v>104.31791971965593</v>
      </c>
      <c r="I1008" s="44">
        <v>104.31791971965593</v>
      </c>
      <c r="J1008" s="44">
        <v>104.31791971965593</v>
      </c>
      <c r="K1008" s="44">
        <v>104.31791971965593</v>
      </c>
      <c r="L1008" s="44">
        <v>104.31791971965593</v>
      </c>
      <c r="M1008" s="44">
        <v>104.31791971965593</v>
      </c>
      <c r="N1008" s="44">
        <v>104.31791971965593</v>
      </c>
      <c r="O1008" s="44">
        <v>104.31791971965593</v>
      </c>
      <c r="P1008" s="44">
        <v>104.31791971965593</v>
      </c>
      <c r="Q1008" s="44">
        <v>104.31791971965593</v>
      </c>
      <c r="R1008" s="44">
        <v>104.31791971965593</v>
      </c>
    </row>
    <row r="1009" spans="1:18" x14ac:dyDescent="0.25">
      <c r="A1009" s="28" t="s">
        <v>14</v>
      </c>
      <c r="B1009" s="29" t="s">
        <v>15</v>
      </c>
      <c r="C1009" s="54">
        <v>226</v>
      </c>
      <c r="D1009" s="54">
        <v>224</v>
      </c>
      <c r="E1009" s="39">
        <v>249</v>
      </c>
      <c r="F1009" s="54">
        <v>248.00399999999999</v>
      </c>
      <c r="G1009" s="54">
        <v>248.47540818899469</v>
      </c>
      <c r="H1009" s="54">
        <v>248.93401261952738</v>
      </c>
      <c r="I1009" s="54">
        <v>249.3798119270819</v>
      </c>
      <c r="J1009" s="54">
        <v>249.80800198112965</v>
      </c>
      <c r="K1009" s="54">
        <v>250.20897275836066</v>
      </c>
      <c r="L1009" s="54">
        <v>250.59713237608648</v>
      </c>
      <c r="M1009" s="54">
        <v>250.97408112509197</v>
      </c>
      <c r="N1009" s="54">
        <v>251.35263149191854</v>
      </c>
      <c r="O1009" s="54">
        <v>251.72317354707397</v>
      </c>
      <c r="P1009" s="54">
        <v>252.10012230661519</v>
      </c>
      <c r="Q1009" s="54">
        <v>252.49148499052049</v>
      </c>
      <c r="R1009" s="54">
        <v>252.8972599841849</v>
      </c>
    </row>
    <row r="1010" spans="1:18" x14ac:dyDescent="0.25">
      <c r="A1010" s="28" t="s">
        <v>23</v>
      </c>
      <c r="B1010" s="29" t="s">
        <v>15</v>
      </c>
      <c r="C1010" s="54">
        <v>171.51785714285714</v>
      </c>
      <c r="D1010" s="54">
        <v>172</v>
      </c>
      <c r="E1010" s="54">
        <v>194.31200000000001</v>
      </c>
      <c r="F1010" s="54">
        <v>193.53475200000003</v>
      </c>
      <c r="G1010" s="54">
        <v>193.90262456232909</v>
      </c>
      <c r="H1010" s="54">
        <v>194.26050546235186</v>
      </c>
      <c r="I1010" s="54">
        <v>194.60839363524155</v>
      </c>
      <c r="J1010" s="54">
        <v>194.94254008416576</v>
      </c>
      <c r="K1010" s="54">
        <v>195.25544544025135</v>
      </c>
      <c r="L1010" s="54">
        <v>195.55835335848244</v>
      </c>
      <c r="M1010" s="54">
        <v>195.8525126569433</v>
      </c>
      <c r="N1010" s="54">
        <v>196.14792180906704</v>
      </c>
      <c r="O1010" s="54">
        <v>196.43708151919299</v>
      </c>
      <c r="P1010" s="54">
        <v>196.7312408258756</v>
      </c>
      <c r="Q1010" s="54">
        <v>197.03664831918888</v>
      </c>
      <c r="R1010" s="54">
        <v>197.3533027391444</v>
      </c>
    </row>
    <row r="1011" spans="1:18" x14ac:dyDescent="0.25">
      <c r="A1011" s="42" t="s">
        <v>24</v>
      </c>
      <c r="B1011" s="43" t="s">
        <v>8</v>
      </c>
      <c r="C1011" s="45">
        <v>0.7589285714285714</v>
      </c>
      <c r="D1011" s="45">
        <v>0.7678571428571429</v>
      </c>
      <c r="E1011" s="45">
        <v>0.78036947791164668</v>
      </c>
      <c r="F1011" s="45">
        <v>0.78036947791164668</v>
      </c>
      <c r="G1011" s="45">
        <v>0.78036947791164668</v>
      </c>
      <c r="H1011" s="45">
        <v>0.78036947791164668</v>
      </c>
      <c r="I1011" s="45">
        <v>0.78036947791164668</v>
      </c>
      <c r="J1011" s="45">
        <v>0.78036947791164668</v>
      </c>
      <c r="K1011" s="45">
        <v>0.78036947791164679</v>
      </c>
      <c r="L1011" s="45">
        <v>0.78036947791164679</v>
      </c>
      <c r="M1011" s="45">
        <v>0.78036947791164679</v>
      </c>
      <c r="N1011" s="45">
        <v>0.7803694779116469</v>
      </c>
      <c r="O1011" s="45">
        <v>0.7803694779116469</v>
      </c>
      <c r="P1011" s="45">
        <v>0.78036947791164679</v>
      </c>
      <c r="Q1011" s="45">
        <v>0.78036947791164679</v>
      </c>
      <c r="R1011" s="45">
        <v>0.7803694779116469</v>
      </c>
    </row>
    <row r="1012" spans="1:18" x14ac:dyDescent="0.25">
      <c r="A1012" s="32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</row>
    <row r="1013" spans="1:18" x14ac:dyDescent="0.25">
      <c r="A1013" s="28" t="s">
        <v>2</v>
      </c>
      <c r="B1013" s="29" t="s">
        <v>3</v>
      </c>
      <c r="C1013" s="29">
        <v>2020</v>
      </c>
      <c r="D1013" s="29">
        <v>2021</v>
      </c>
      <c r="E1013" s="29">
        <v>2022</v>
      </c>
      <c r="F1013" s="29">
        <v>2023</v>
      </c>
      <c r="G1013" s="29">
        <v>2024</v>
      </c>
      <c r="H1013" s="29">
        <v>2025</v>
      </c>
      <c r="I1013" s="29">
        <v>2026</v>
      </c>
      <c r="J1013" s="29">
        <v>2027</v>
      </c>
      <c r="K1013" s="29">
        <v>2028</v>
      </c>
      <c r="L1013" s="29">
        <v>2029</v>
      </c>
      <c r="M1013" s="29">
        <v>2030</v>
      </c>
      <c r="N1013" s="29">
        <v>2031</v>
      </c>
      <c r="O1013" s="29">
        <v>2032</v>
      </c>
      <c r="P1013" s="29">
        <v>2033</v>
      </c>
      <c r="Q1013" s="29">
        <v>2034</v>
      </c>
      <c r="R1013" s="29">
        <v>2035</v>
      </c>
    </row>
    <row r="1014" spans="1:18" x14ac:dyDescent="0.25">
      <c r="A1014" s="110" t="s">
        <v>117</v>
      </c>
      <c r="B1014" s="110"/>
      <c r="C1014" s="110"/>
      <c r="D1014" s="110"/>
      <c r="E1014" s="110"/>
      <c r="F1014" s="110"/>
      <c r="G1014" s="110"/>
      <c r="H1014" s="110"/>
      <c r="I1014" s="110"/>
      <c r="J1014" s="110"/>
      <c r="K1014" s="110"/>
      <c r="L1014" s="110"/>
      <c r="M1014" s="110"/>
      <c r="N1014" s="110"/>
      <c r="O1014" s="110"/>
      <c r="P1014" s="110"/>
      <c r="Q1014" s="110"/>
      <c r="R1014" s="110"/>
    </row>
    <row r="1015" spans="1:18" x14ac:dyDescent="0.25">
      <c r="A1015" s="51" t="s">
        <v>5</v>
      </c>
      <c r="B1015" s="52" t="s">
        <v>6</v>
      </c>
      <c r="C1015" s="53">
        <v>7345.7870000000003</v>
      </c>
      <c r="D1015" s="53"/>
      <c r="E1015" s="53"/>
      <c r="F1015" s="53"/>
      <c r="G1015" s="53"/>
      <c r="H1015" s="53"/>
      <c r="I1015" s="53"/>
      <c r="J1015" s="53">
        <f t="shared" ref="J1015" si="527">J1016+J1018</f>
        <v>340.66666666666669</v>
      </c>
      <c r="K1015" s="53">
        <f>K1016+K1018</f>
        <v>511</v>
      </c>
      <c r="L1015" s="53">
        <f t="shared" ref="L1015" si="528">L1016+L1018</f>
        <v>681.33333333333337</v>
      </c>
      <c r="M1015" s="53">
        <f>M1016+M1018</f>
        <v>851.66666666666663</v>
      </c>
      <c r="N1015" s="53">
        <f t="shared" ref="N1015:R1015" si="529">N1016+N1018</f>
        <v>1022</v>
      </c>
      <c r="O1015" s="53">
        <f t="shared" si="529"/>
        <v>1022</v>
      </c>
      <c r="P1015" s="53">
        <f t="shared" si="529"/>
        <v>1022</v>
      </c>
      <c r="Q1015" s="53">
        <f t="shared" si="529"/>
        <v>1022</v>
      </c>
      <c r="R1015" s="53">
        <f t="shared" si="529"/>
        <v>1022</v>
      </c>
    </row>
    <row r="1016" spans="1:18" x14ac:dyDescent="0.25">
      <c r="A1016" s="28" t="s">
        <v>7</v>
      </c>
      <c r="B1016" s="29" t="s">
        <v>6</v>
      </c>
      <c r="C1016" s="54">
        <v>0</v>
      </c>
      <c r="D1016" s="54"/>
      <c r="E1016" s="54"/>
      <c r="F1016" s="54"/>
      <c r="G1016" s="54"/>
      <c r="H1016" s="54"/>
      <c r="I1016" s="54"/>
      <c r="J1016" s="54">
        <f t="shared" ref="J1016:R1016" si="530">J1018/(1-J1017)-J1018</f>
        <v>85.166666666666686</v>
      </c>
      <c r="K1016" s="54">
        <f t="shared" si="530"/>
        <v>127.75</v>
      </c>
      <c r="L1016" s="54">
        <f t="shared" si="530"/>
        <v>170.33333333333337</v>
      </c>
      <c r="M1016" s="54">
        <f t="shared" si="530"/>
        <v>212.91666666666663</v>
      </c>
      <c r="N1016" s="54">
        <f t="shared" si="530"/>
        <v>255.5</v>
      </c>
      <c r="O1016" s="54">
        <f t="shared" si="530"/>
        <v>255.5</v>
      </c>
      <c r="P1016" s="54">
        <f t="shared" si="530"/>
        <v>255.5</v>
      </c>
      <c r="Q1016" s="54">
        <f t="shared" si="530"/>
        <v>255.5</v>
      </c>
      <c r="R1016" s="54">
        <f t="shared" si="530"/>
        <v>255.5</v>
      </c>
    </row>
    <row r="1017" spans="1:18" x14ac:dyDescent="0.25">
      <c r="A1017" s="28" t="s">
        <v>7</v>
      </c>
      <c r="B1017" s="29" t="s">
        <v>8</v>
      </c>
      <c r="C1017" s="30">
        <v>0</v>
      </c>
      <c r="D1017" s="55"/>
      <c r="E1017" s="55"/>
      <c r="F1017" s="55"/>
      <c r="G1017" s="55"/>
      <c r="H1017" s="55"/>
      <c r="I1017" s="55"/>
      <c r="J1017" s="55">
        <v>0.25</v>
      </c>
      <c r="K1017" s="55">
        <f t="shared" ref="K1017:R1017" si="531">J1017</f>
        <v>0.25</v>
      </c>
      <c r="L1017" s="55">
        <f t="shared" si="531"/>
        <v>0.25</v>
      </c>
      <c r="M1017" s="55">
        <f t="shared" si="531"/>
        <v>0.25</v>
      </c>
      <c r="N1017" s="55">
        <f t="shared" si="531"/>
        <v>0.25</v>
      </c>
      <c r="O1017" s="55">
        <f t="shared" si="531"/>
        <v>0.25</v>
      </c>
      <c r="P1017" s="55">
        <f t="shared" si="531"/>
        <v>0.25</v>
      </c>
      <c r="Q1017" s="55">
        <f t="shared" si="531"/>
        <v>0.25</v>
      </c>
      <c r="R1017" s="55">
        <f t="shared" si="531"/>
        <v>0.25</v>
      </c>
    </row>
    <row r="1018" spans="1:18" x14ac:dyDescent="0.25">
      <c r="A1018" s="28" t="s">
        <v>9</v>
      </c>
      <c r="B1018" s="29" t="s">
        <v>6</v>
      </c>
      <c r="C1018" s="54">
        <v>7345.7870000000003</v>
      </c>
      <c r="D1018" s="54"/>
      <c r="E1018" s="54"/>
      <c r="F1018" s="54"/>
      <c r="G1018" s="54"/>
      <c r="H1018" s="54"/>
      <c r="I1018" s="54"/>
      <c r="J1018" s="54">
        <f t="shared" ref="J1018:R1018" si="532">J1019+J1020</f>
        <v>255.5</v>
      </c>
      <c r="K1018" s="54">
        <f t="shared" si="532"/>
        <v>383.25</v>
      </c>
      <c r="L1018" s="54">
        <f t="shared" si="532"/>
        <v>511</v>
      </c>
      <c r="M1018" s="54">
        <f t="shared" si="532"/>
        <v>638.75</v>
      </c>
      <c r="N1018" s="54">
        <f t="shared" si="532"/>
        <v>766.5</v>
      </c>
      <c r="O1018" s="54">
        <f t="shared" si="532"/>
        <v>766.5</v>
      </c>
      <c r="P1018" s="54">
        <f t="shared" si="532"/>
        <v>766.5</v>
      </c>
      <c r="Q1018" s="54">
        <f t="shared" si="532"/>
        <v>766.5</v>
      </c>
      <c r="R1018" s="54">
        <f t="shared" si="532"/>
        <v>766.5</v>
      </c>
    </row>
    <row r="1019" spans="1:18" x14ac:dyDescent="0.25">
      <c r="A1019" s="28" t="s">
        <v>10</v>
      </c>
      <c r="B1019" s="29" t="s">
        <v>6</v>
      </c>
      <c r="C1019" s="54">
        <v>6628.7870000000003</v>
      </c>
      <c r="D1019" s="54"/>
      <c r="E1019" s="54"/>
      <c r="F1019" s="54"/>
      <c r="G1019" s="54"/>
      <c r="H1019" s="54"/>
      <c r="I1019" s="54"/>
      <c r="J1019" s="54">
        <f>(J1021*J1023*365)/1000</f>
        <v>255.5</v>
      </c>
      <c r="K1019" s="54">
        <f>(K1021*K1023*365)/1000</f>
        <v>383.25</v>
      </c>
      <c r="L1019" s="54">
        <f t="shared" ref="L1019:R1019" si="533">(L1021*L1023*365)/1000</f>
        <v>511</v>
      </c>
      <c r="M1019" s="54">
        <f t="shared" si="533"/>
        <v>638.75</v>
      </c>
      <c r="N1019" s="54">
        <f t="shared" si="533"/>
        <v>766.5</v>
      </c>
      <c r="O1019" s="54">
        <f t="shared" si="533"/>
        <v>766.5</v>
      </c>
      <c r="P1019" s="54">
        <f t="shared" si="533"/>
        <v>766.5</v>
      </c>
      <c r="Q1019" s="54">
        <f t="shared" si="533"/>
        <v>766.5</v>
      </c>
      <c r="R1019" s="54">
        <f t="shared" si="533"/>
        <v>766.5</v>
      </c>
    </row>
    <row r="1020" spans="1:18" x14ac:dyDescent="0.25">
      <c r="A1020" s="28" t="s">
        <v>11</v>
      </c>
      <c r="B1020" s="29" t="s">
        <v>6</v>
      </c>
      <c r="C1020" s="29">
        <v>717</v>
      </c>
      <c r="D1020" s="29"/>
      <c r="E1020" s="29"/>
      <c r="F1020" s="29"/>
      <c r="G1020" s="29"/>
      <c r="H1020" s="29"/>
      <c r="I1020" s="29"/>
      <c r="J1020" s="29">
        <f t="shared" ref="J1020:R1020" si="534">I1020</f>
        <v>0</v>
      </c>
      <c r="K1020" s="29">
        <f t="shared" si="534"/>
        <v>0</v>
      </c>
      <c r="L1020" s="29">
        <f t="shared" si="534"/>
        <v>0</v>
      </c>
      <c r="M1020" s="29">
        <f t="shared" si="534"/>
        <v>0</v>
      </c>
      <c r="N1020" s="29">
        <f t="shared" si="534"/>
        <v>0</v>
      </c>
      <c r="O1020" s="29">
        <f t="shared" si="534"/>
        <v>0</v>
      </c>
      <c r="P1020" s="29">
        <f t="shared" si="534"/>
        <v>0</v>
      </c>
      <c r="Q1020" s="29">
        <f t="shared" si="534"/>
        <v>0</v>
      </c>
      <c r="R1020" s="29">
        <f t="shared" si="534"/>
        <v>0</v>
      </c>
    </row>
    <row r="1021" spans="1:18" x14ac:dyDescent="0.25">
      <c r="A1021" s="42" t="s">
        <v>12</v>
      </c>
      <c r="B1021" s="43" t="s">
        <v>13</v>
      </c>
      <c r="C1021" s="56">
        <v>105.88437015538426</v>
      </c>
      <c r="D1021" s="44"/>
      <c r="E1021" s="44"/>
      <c r="F1021" s="44"/>
      <c r="G1021" s="44"/>
      <c r="H1021" s="44"/>
      <c r="I1021" s="44"/>
      <c r="J1021" s="44">
        <v>70</v>
      </c>
      <c r="K1021" s="44">
        <v>70</v>
      </c>
      <c r="L1021" s="44">
        <v>70</v>
      </c>
      <c r="M1021" s="44">
        <v>70</v>
      </c>
      <c r="N1021" s="44">
        <v>70</v>
      </c>
      <c r="O1021" s="44">
        <v>70</v>
      </c>
      <c r="P1021" s="44">
        <v>70</v>
      </c>
      <c r="Q1021" s="44">
        <v>70</v>
      </c>
      <c r="R1021" s="44">
        <v>70</v>
      </c>
    </row>
    <row r="1022" spans="1:18" x14ac:dyDescent="0.25">
      <c r="A1022" s="28" t="s">
        <v>14</v>
      </c>
      <c r="B1022" s="29" t="s">
        <v>15</v>
      </c>
      <c r="C1022" s="54">
        <v>226</v>
      </c>
      <c r="D1022" s="54"/>
      <c r="E1022" s="54"/>
      <c r="F1022" s="54"/>
      <c r="G1022" s="54"/>
      <c r="H1022" s="54"/>
      <c r="I1022" s="54"/>
      <c r="J1022" s="54">
        <f>'[16]Nõudlusanalüüs vesi 2021-2035'!J1234</f>
        <v>38.123309539288861</v>
      </c>
      <c r="K1022" s="54">
        <f>J1022+(J1022*K972)</f>
        <v>38.184501866737769</v>
      </c>
      <c r="L1022" s="54">
        <f t="shared" ref="L1022:R1023" si="535">K1022+(K1022*L972)</f>
        <v>38.243739077475041</v>
      </c>
      <c r="M1022" s="54">
        <f t="shared" si="535"/>
        <v>38.301265392584313</v>
      </c>
      <c r="N1022" s="54">
        <f t="shared" si="535"/>
        <v>38.359036131296804</v>
      </c>
      <c r="O1022" s="54">
        <f t="shared" si="535"/>
        <v>38.415584718027347</v>
      </c>
      <c r="P1022" s="54">
        <f t="shared" si="535"/>
        <v>38.473111034744477</v>
      </c>
      <c r="Q1022" s="54">
        <f t="shared" si="535"/>
        <v>38.53283706682641</v>
      </c>
      <c r="R1022" s="54">
        <f t="shared" si="535"/>
        <v>38.594762567867569</v>
      </c>
    </row>
    <row r="1023" spans="1:18" x14ac:dyDescent="0.25">
      <c r="A1023" s="28" t="s">
        <v>23</v>
      </c>
      <c r="B1023" s="29" t="s">
        <v>15</v>
      </c>
      <c r="C1023" s="54">
        <v>171.51785714285714</v>
      </c>
      <c r="D1023" s="54"/>
      <c r="E1023" s="54"/>
      <c r="F1023" s="54"/>
      <c r="G1023" s="54"/>
      <c r="H1023" s="54"/>
      <c r="I1023" s="54"/>
      <c r="J1023" s="54">
        <v>10</v>
      </c>
      <c r="K1023" s="54">
        <v>15</v>
      </c>
      <c r="L1023" s="54">
        <v>20</v>
      </c>
      <c r="M1023" s="54">
        <v>25</v>
      </c>
      <c r="N1023" s="54">
        <v>30</v>
      </c>
      <c r="O1023" s="54">
        <f t="shared" si="535"/>
        <v>30</v>
      </c>
      <c r="P1023" s="54">
        <f t="shared" si="535"/>
        <v>30</v>
      </c>
      <c r="Q1023" s="54">
        <f t="shared" si="535"/>
        <v>30</v>
      </c>
      <c r="R1023" s="54">
        <f t="shared" si="535"/>
        <v>30</v>
      </c>
    </row>
    <row r="1024" spans="1:18" x14ac:dyDescent="0.25">
      <c r="A1024" s="42" t="s">
        <v>24</v>
      </c>
      <c r="B1024" s="43" t="s">
        <v>8</v>
      </c>
      <c r="C1024" s="45">
        <v>0.7589285714285714</v>
      </c>
      <c r="D1024" s="45"/>
      <c r="E1024" s="45"/>
      <c r="F1024" s="45"/>
      <c r="G1024" s="45"/>
      <c r="H1024" s="45"/>
      <c r="I1024" s="45"/>
      <c r="J1024" s="45">
        <f>J1023/J1022</f>
        <v>0.26230671263454364</v>
      </c>
      <c r="K1024" s="45">
        <f>K1023/K1022</f>
        <v>0.39282953205332727</v>
      </c>
      <c r="L1024" s="45">
        <f t="shared" ref="L1024:Q1024" si="536">L1023/L1022</f>
        <v>0.52296141754035985</v>
      </c>
      <c r="M1024" s="45">
        <f t="shared" si="536"/>
        <v>0.6527199491649267</v>
      </c>
      <c r="N1024" s="45">
        <f t="shared" si="536"/>
        <v>0.78208430204854029</v>
      </c>
      <c r="O1024" s="45">
        <f t="shared" si="536"/>
        <v>0.7809330567320989</v>
      </c>
      <c r="P1024" s="45">
        <f t="shared" si="536"/>
        <v>0.77976537880982533</v>
      </c>
      <c r="Q1024" s="45">
        <f t="shared" si="536"/>
        <v>0.77855673974827877</v>
      </c>
      <c r="R1024" s="45">
        <f>R1023/R1022</f>
        <v>0.77730754133403535</v>
      </c>
    </row>
    <row r="1025" spans="1:18" x14ac:dyDescent="0.25">
      <c r="A1025" s="32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</row>
    <row r="1026" spans="1:18" x14ac:dyDescent="0.25">
      <c r="A1026" s="28" t="s">
        <v>2</v>
      </c>
      <c r="B1026" s="29" t="s">
        <v>3</v>
      </c>
      <c r="C1026" s="29">
        <v>2020</v>
      </c>
      <c r="D1026" s="29">
        <v>2021</v>
      </c>
      <c r="E1026" s="29">
        <v>2022</v>
      </c>
      <c r="F1026" s="29">
        <v>2023</v>
      </c>
      <c r="G1026" s="29">
        <v>2024</v>
      </c>
      <c r="H1026" s="29">
        <v>2025</v>
      </c>
      <c r="I1026" s="29">
        <v>2026</v>
      </c>
      <c r="J1026" s="29">
        <v>2027</v>
      </c>
      <c r="K1026" s="29">
        <v>2028</v>
      </c>
      <c r="L1026" s="29">
        <v>2029</v>
      </c>
      <c r="M1026" s="29">
        <v>2030</v>
      </c>
      <c r="N1026" s="29">
        <v>2031</v>
      </c>
      <c r="O1026" s="29">
        <v>2032</v>
      </c>
      <c r="P1026" s="29">
        <v>2033</v>
      </c>
      <c r="Q1026" s="29">
        <v>2034</v>
      </c>
      <c r="R1026" s="29">
        <v>2035</v>
      </c>
    </row>
    <row r="1027" spans="1:18" x14ac:dyDescent="0.25">
      <c r="A1027" s="110" t="s">
        <v>118</v>
      </c>
      <c r="B1027" s="110"/>
      <c r="C1027" s="110"/>
      <c r="D1027" s="110"/>
      <c r="E1027" s="110"/>
      <c r="F1027" s="110"/>
      <c r="G1027" s="110"/>
      <c r="H1027" s="110"/>
      <c r="I1027" s="110"/>
      <c r="J1027" s="110"/>
      <c r="K1027" s="110"/>
      <c r="L1027" s="110"/>
      <c r="M1027" s="110"/>
      <c r="N1027" s="110"/>
      <c r="O1027" s="110"/>
      <c r="P1027" s="110"/>
      <c r="Q1027" s="110"/>
      <c r="R1027" s="110"/>
    </row>
    <row r="1028" spans="1:18" x14ac:dyDescent="0.25">
      <c r="A1028" s="51" t="s">
        <v>5</v>
      </c>
      <c r="B1028" s="52" t="s">
        <v>6</v>
      </c>
      <c r="C1028" s="53">
        <v>8012</v>
      </c>
      <c r="D1028" s="53">
        <v>25520.000000000007</v>
      </c>
      <c r="E1028" s="53">
        <v>24970.544416440214</v>
      </c>
      <c r="F1028" s="53">
        <v>24872.072792700426</v>
      </c>
      <c r="G1028" s="53">
        <v>24918.679549542339</v>
      </c>
      <c r="H1028" s="53">
        <v>24964.02043601705</v>
      </c>
      <c r="I1028" s="53">
        <v>25008.095317218824</v>
      </c>
      <c r="J1028" s="53">
        <v>25050.429222732171</v>
      </c>
      <c r="K1028" s="53">
        <f>K1029+K1031</f>
        <v>17075.893882813885</v>
      </c>
      <c r="L1028" s="53">
        <f t="shared" ref="L1028" si="537">L1029+L1031</f>
        <v>14251.676756132236</v>
      </c>
      <c r="M1028" s="53">
        <f>M1029+M1031</f>
        <v>12233.839987480689</v>
      </c>
      <c r="N1028" s="53">
        <f t="shared" ref="N1028:R1028" si="538">N1029+N1031</f>
        <v>11435.231750783436</v>
      </c>
      <c r="O1028" s="53">
        <f t="shared" si="538"/>
        <v>11451.853607974628</v>
      </c>
      <c r="P1028" s="53">
        <f t="shared" si="538"/>
        <v>11468.762858523429</v>
      </c>
      <c r="Q1028" s="53">
        <f t="shared" si="538"/>
        <v>11486.318692068713</v>
      </c>
      <c r="R1028" s="53">
        <f t="shared" si="538"/>
        <v>11504.521036182172</v>
      </c>
    </row>
    <row r="1029" spans="1:18" x14ac:dyDescent="0.25">
      <c r="A1029" s="28" t="s">
        <v>7</v>
      </c>
      <c r="B1029" s="29" t="s">
        <v>6</v>
      </c>
      <c r="C1029" s="54">
        <v>0</v>
      </c>
      <c r="D1029" s="54">
        <v>17918.705000000009</v>
      </c>
      <c r="E1029" s="54">
        <v>16473.271749905558</v>
      </c>
      <c r="F1029" s="54">
        <v>16408.309216831913</v>
      </c>
      <c r="G1029" s="54">
        <v>16439.056074330667</v>
      </c>
      <c r="H1029" s="54">
        <v>16468.967826826851</v>
      </c>
      <c r="I1029" s="54">
        <v>16498.044385322049</v>
      </c>
      <c r="J1029" s="54">
        <v>16525.972407960478</v>
      </c>
      <c r="K1029" s="54">
        <f t="shared" ref="K1029:R1029" si="539">K1031/(1-K1030)-K1031</f>
        <v>8537.9469414069426</v>
      </c>
      <c r="L1029" s="54">
        <f t="shared" si="539"/>
        <v>5700.6707024528951</v>
      </c>
      <c r="M1029" s="54">
        <f t="shared" si="539"/>
        <v>3670.1519962442071</v>
      </c>
      <c r="N1029" s="54">
        <f t="shared" si="539"/>
        <v>2858.8079376958594</v>
      </c>
      <c r="O1029" s="54">
        <f t="shared" si="539"/>
        <v>2862.9634019936566</v>
      </c>
      <c r="P1029" s="54">
        <f t="shared" si="539"/>
        <v>2867.1907146308567</v>
      </c>
      <c r="Q1029" s="54">
        <f t="shared" si="539"/>
        <v>2871.5796730171787</v>
      </c>
      <c r="R1029" s="54">
        <f t="shared" si="539"/>
        <v>2876.1302590455434</v>
      </c>
    </row>
    <row r="1030" spans="1:18" x14ac:dyDescent="0.25">
      <c r="A1030" s="28" t="s">
        <v>7</v>
      </c>
      <c r="B1030" s="29" t="s">
        <v>8</v>
      </c>
      <c r="C1030" s="30">
        <v>0</v>
      </c>
      <c r="D1030" s="55">
        <v>0.70214361285266469</v>
      </c>
      <c r="E1030" s="41">
        <v>0.65970815354189138</v>
      </c>
      <c r="F1030" s="41">
        <v>0.65970815354189138</v>
      </c>
      <c r="G1030" s="41">
        <v>0.65970815354189138</v>
      </c>
      <c r="H1030" s="41">
        <v>0.65970815354189138</v>
      </c>
      <c r="I1030" s="41">
        <v>0.65970815354189138</v>
      </c>
      <c r="J1030" s="41">
        <v>0.65970815354189138</v>
      </c>
      <c r="K1030" s="41">
        <v>0.5</v>
      </c>
      <c r="L1030" s="41">
        <v>0.4</v>
      </c>
      <c r="M1030" s="41">
        <v>0.3</v>
      </c>
      <c r="N1030" s="41">
        <v>0.25</v>
      </c>
      <c r="O1030" s="41">
        <f t="shared" ref="O1030:R1030" si="540">N1030</f>
        <v>0.25</v>
      </c>
      <c r="P1030" s="41">
        <f t="shared" si="540"/>
        <v>0.25</v>
      </c>
      <c r="Q1030" s="41">
        <f t="shared" si="540"/>
        <v>0.25</v>
      </c>
      <c r="R1030" s="41">
        <f t="shared" si="540"/>
        <v>0.25</v>
      </c>
    </row>
    <row r="1031" spans="1:18" x14ac:dyDescent="0.25">
      <c r="A1031" s="28" t="s">
        <v>9</v>
      </c>
      <c r="B1031" s="29" t="s">
        <v>6</v>
      </c>
      <c r="C1031" s="54">
        <v>8012</v>
      </c>
      <c r="D1031" s="54">
        <v>7601.2950000000001</v>
      </c>
      <c r="E1031" s="39">
        <v>8497.2726665346545</v>
      </c>
      <c r="F1031" s="39">
        <v>8463.7635758685155</v>
      </c>
      <c r="G1031" s="39">
        <v>8479.6234752116725</v>
      </c>
      <c r="H1031" s="39">
        <v>8495.0526091901993</v>
      </c>
      <c r="I1031" s="39">
        <v>8510.0509318967725</v>
      </c>
      <c r="J1031" s="39">
        <v>8524.4568147716946</v>
      </c>
      <c r="K1031" s="39">
        <f t="shared" ref="K1031:R1031" si="541">K1032+K1033</f>
        <v>8537.9469414069426</v>
      </c>
      <c r="L1031" s="39">
        <f t="shared" si="541"/>
        <v>8551.0060536793408</v>
      </c>
      <c r="M1031" s="39">
        <f t="shared" si="541"/>
        <v>8563.687991236482</v>
      </c>
      <c r="N1031" s="39">
        <f t="shared" si="541"/>
        <v>8576.4238130875765</v>
      </c>
      <c r="O1031" s="39">
        <f t="shared" si="541"/>
        <v>8588.8902059809716</v>
      </c>
      <c r="P1031" s="39">
        <f t="shared" si="541"/>
        <v>8601.5721438925721</v>
      </c>
      <c r="Q1031" s="39">
        <f t="shared" si="541"/>
        <v>8614.7390190515343</v>
      </c>
      <c r="R1031" s="39">
        <f t="shared" si="541"/>
        <v>8628.3907771366285</v>
      </c>
    </row>
    <row r="1032" spans="1:18" x14ac:dyDescent="0.25">
      <c r="A1032" s="28" t="s">
        <v>10</v>
      </c>
      <c r="B1032" s="29" t="s">
        <v>6</v>
      </c>
      <c r="C1032" s="54">
        <v>7604</v>
      </c>
      <c r="D1032" s="54">
        <v>7481.2950000000001</v>
      </c>
      <c r="E1032" s="54">
        <v>8377.2726665346545</v>
      </c>
      <c r="F1032" s="54">
        <v>8343.7635758685155</v>
      </c>
      <c r="G1032" s="54">
        <v>8359.6234752116725</v>
      </c>
      <c r="H1032" s="54">
        <v>8375.0526091901993</v>
      </c>
      <c r="I1032" s="54">
        <v>8390.0509318967725</v>
      </c>
      <c r="J1032" s="54">
        <v>8404.4568147716946</v>
      </c>
      <c r="K1032" s="54">
        <f>(K1034*K1036*365)/1000</f>
        <v>8417.9469414069426</v>
      </c>
      <c r="L1032" s="54">
        <f t="shared" ref="L1032:R1032" si="542">(L1034*L1036*365)/1000</f>
        <v>8431.0060536793408</v>
      </c>
      <c r="M1032" s="54">
        <f t="shared" si="542"/>
        <v>8443.687991236482</v>
      </c>
      <c r="N1032" s="54">
        <f t="shared" si="542"/>
        <v>8456.4238130875765</v>
      </c>
      <c r="O1032" s="54">
        <f t="shared" si="542"/>
        <v>8468.8902059809716</v>
      </c>
      <c r="P1032" s="54">
        <f t="shared" si="542"/>
        <v>8481.5721438925721</v>
      </c>
      <c r="Q1032" s="54">
        <f t="shared" si="542"/>
        <v>8494.7390190515343</v>
      </c>
      <c r="R1032" s="54">
        <f t="shared" si="542"/>
        <v>8508.3907771366285</v>
      </c>
    </row>
    <row r="1033" spans="1:18" x14ac:dyDescent="0.25">
      <c r="A1033" s="28" t="s">
        <v>11</v>
      </c>
      <c r="B1033" s="29" t="s">
        <v>6</v>
      </c>
      <c r="C1033" s="29">
        <v>408</v>
      </c>
      <c r="D1033" s="29">
        <v>120</v>
      </c>
      <c r="E1033" s="29">
        <v>120</v>
      </c>
      <c r="F1033" s="29">
        <v>120</v>
      </c>
      <c r="G1033" s="29">
        <v>120</v>
      </c>
      <c r="H1033" s="29">
        <v>120</v>
      </c>
      <c r="I1033" s="29">
        <v>120</v>
      </c>
      <c r="J1033" s="29">
        <v>120</v>
      </c>
      <c r="K1033" s="29">
        <f t="shared" ref="K1033:R1033" si="543">J1033</f>
        <v>120</v>
      </c>
      <c r="L1033" s="29">
        <f t="shared" si="543"/>
        <v>120</v>
      </c>
      <c r="M1033" s="29">
        <f t="shared" si="543"/>
        <v>120</v>
      </c>
      <c r="N1033" s="29">
        <f t="shared" si="543"/>
        <v>120</v>
      </c>
      <c r="O1033" s="29">
        <f t="shared" si="543"/>
        <v>120</v>
      </c>
      <c r="P1033" s="29">
        <f t="shared" si="543"/>
        <v>120</v>
      </c>
      <c r="Q1033" s="29">
        <f t="shared" si="543"/>
        <v>120</v>
      </c>
      <c r="R1033" s="29">
        <f t="shared" si="543"/>
        <v>120</v>
      </c>
    </row>
    <row r="1034" spans="1:18" x14ac:dyDescent="0.25">
      <c r="A1034" s="42" t="s">
        <v>12</v>
      </c>
      <c r="B1034" s="43" t="s">
        <v>13</v>
      </c>
      <c r="C1034" s="56">
        <v>61.42330390379319</v>
      </c>
      <c r="D1034" s="44">
        <v>101.46880509968805</v>
      </c>
      <c r="E1034" s="44">
        <v>101.46880509968805</v>
      </c>
      <c r="F1034" s="44">
        <v>101.46880509968805</v>
      </c>
      <c r="G1034" s="44">
        <v>101.46880509968805</v>
      </c>
      <c r="H1034" s="44">
        <v>101.46880509968805</v>
      </c>
      <c r="I1034" s="44">
        <v>101.46880509968805</v>
      </c>
      <c r="J1034" s="44">
        <v>101.46880509968805</v>
      </c>
      <c r="K1034" s="44">
        <v>101.46880509968805</v>
      </c>
      <c r="L1034" s="44">
        <v>101.46880509968805</v>
      </c>
      <c r="M1034" s="44">
        <v>101.46880509968805</v>
      </c>
      <c r="N1034" s="44">
        <v>101.46880509968805</v>
      </c>
      <c r="O1034" s="44">
        <v>101.46880509968805</v>
      </c>
      <c r="P1034" s="44">
        <v>101.46880509968805</v>
      </c>
      <c r="Q1034" s="44">
        <v>101.46880509968805</v>
      </c>
      <c r="R1034" s="44">
        <v>101.46880509968805</v>
      </c>
    </row>
    <row r="1035" spans="1:18" x14ac:dyDescent="0.25">
      <c r="A1035" s="28" t="s">
        <v>14</v>
      </c>
      <c r="B1035" s="29" t="s">
        <v>15</v>
      </c>
      <c r="C1035" s="54">
        <v>383</v>
      </c>
      <c r="D1035" s="54">
        <v>367</v>
      </c>
      <c r="E1035" s="39">
        <v>416</v>
      </c>
      <c r="F1035" s="54">
        <v>414.33600000000001</v>
      </c>
      <c r="G1035" s="54">
        <v>415.12357352056949</v>
      </c>
      <c r="H1035" s="54">
        <v>415.88975602298552</v>
      </c>
      <c r="I1035" s="54">
        <v>416.63454522757462</v>
      </c>
      <c r="J1035" s="54">
        <v>417.34991495642544</v>
      </c>
      <c r="K1035" s="54">
        <v>418.0198099095503</v>
      </c>
      <c r="L1035" s="54">
        <v>418.66830147972678</v>
      </c>
      <c r="M1035" s="54">
        <v>419.29806324513356</v>
      </c>
      <c r="N1035" s="54">
        <v>419.93050080577558</v>
      </c>
      <c r="O1035" s="54">
        <v>420.54955901840469</v>
      </c>
      <c r="P1035" s="54">
        <v>421.17932080141333</v>
      </c>
      <c r="Q1035" s="54">
        <v>421.83316367894184</v>
      </c>
      <c r="R1035" s="54">
        <v>422.51108495349763</v>
      </c>
    </row>
    <row r="1036" spans="1:18" x14ac:dyDescent="0.25">
      <c r="A1036" s="28" t="s">
        <v>23</v>
      </c>
      <c r="B1036" s="29" t="s">
        <v>15</v>
      </c>
      <c r="C1036" s="54">
        <v>339.16893732970027</v>
      </c>
      <c r="D1036" s="54">
        <v>202</v>
      </c>
      <c r="E1036" s="54">
        <v>226.19200000000001</v>
      </c>
      <c r="F1036" s="54">
        <v>225.28723200000002</v>
      </c>
      <c r="G1036" s="54">
        <v>225.71545995616503</v>
      </c>
      <c r="H1036" s="54">
        <v>226.13205695757486</v>
      </c>
      <c r="I1036" s="54">
        <v>226.53702176470088</v>
      </c>
      <c r="J1036" s="54">
        <v>226.92599029765336</v>
      </c>
      <c r="K1036" s="54">
        <v>227.29023279581975</v>
      </c>
      <c r="L1036" s="54">
        <v>227.64283761611148</v>
      </c>
      <c r="M1036" s="54">
        <v>227.98525846524822</v>
      </c>
      <c r="N1036" s="54">
        <v>228.32913422658652</v>
      </c>
      <c r="O1036" s="54">
        <v>228.66573522473797</v>
      </c>
      <c r="P1036" s="54">
        <v>229.00815608344539</v>
      </c>
      <c r="Q1036" s="54">
        <v>229.36367057420003</v>
      </c>
      <c r="R1036" s="54">
        <v>229.73227723029217</v>
      </c>
    </row>
    <row r="1037" spans="1:18" x14ac:dyDescent="0.25">
      <c r="A1037" s="42" t="s">
        <v>24</v>
      </c>
      <c r="B1037" s="43" t="s">
        <v>8</v>
      </c>
      <c r="C1037" s="45">
        <v>0.88555858310626701</v>
      </c>
      <c r="D1037" s="45">
        <v>0.55040871934604907</v>
      </c>
      <c r="E1037" s="45">
        <v>0.54373076923076924</v>
      </c>
      <c r="F1037" s="45">
        <v>0.54373076923076924</v>
      </c>
      <c r="G1037" s="45">
        <v>0.54373076923076924</v>
      </c>
      <c r="H1037" s="45">
        <v>0.54373076923076924</v>
      </c>
      <c r="I1037" s="45">
        <v>0.54373076923076924</v>
      </c>
      <c r="J1037" s="45">
        <v>0.54373076923076935</v>
      </c>
      <c r="K1037" s="45">
        <v>0.54373076923076935</v>
      </c>
      <c r="L1037" s="45">
        <v>0.54373076923076935</v>
      </c>
      <c r="M1037" s="45">
        <v>0.54373076923076924</v>
      </c>
      <c r="N1037" s="45">
        <v>0.54373076923076924</v>
      </c>
      <c r="O1037" s="45">
        <v>0.54373076923076924</v>
      </c>
      <c r="P1037" s="45">
        <v>0.54373076923076924</v>
      </c>
      <c r="Q1037" s="45">
        <v>0.54373076923076924</v>
      </c>
      <c r="R1037" s="45">
        <v>0.54373076923076924</v>
      </c>
    </row>
    <row r="1038" spans="1:18" x14ac:dyDescent="0.25">
      <c r="A1038" s="32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</row>
    <row r="1039" spans="1:18" x14ac:dyDescent="0.25">
      <c r="A1039" s="28" t="s">
        <v>2</v>
      </c>
      <c r="B1039" s="29" t="s">
        <v>3</v>
      </c>
      <c r="C1039" s="29">
        <v>2020</v>
      </c>
      <c r="D1039" s="29">
        <v>2021</v>
      </c>
      <c r="E1039" s="29">
        <v>2022</v>
      </c>
      <c r="F1039" s="29">
        <v>2023</v>
      </c>
      <c r="G1039" s="29">
        <v>2024</v>
      </c>
      <c r="H1039" s="29">
        <v>2025</v>
      </c>
      <c r="I1039" s="29">
        <v>2026</v>
      </c>
      <c r="J1039" s="29">
        <v>2027</v>
      </c>
      <c r="K1039" s="29">
        <v>2028</v>
      </c>
      <c r="L1039" s="29">
        <v>2029</v>
      </c>
      <c r="M1039" s="29">
        <v>2030</v>
      </c>
      <c r="N1039" s="29">
        <v>2031</v>
      </c>
      <c r="O1039" s="29">
        <v>2032</v>
      </c>
      <c r="P1039" s="29">
        <v>2033</v>
      </c>
      <c r="Q1039" s="29">
        <v>2034</v>
      </c>
      <c r="R1039" s="29">
        <v>2035</v>
      </c>
    </row>
    <row r="1040" spans="1:18" x14ac:dyDescent="0.25">
      <c r="A1040" s="110" t="s">
        <v>119</v>
      </c>
      <c r="B1040" s="110"/>
      <c r="C1040" s="110"/>
      <c r="D1040" s="110"/>
      <c r="E1040" s="110"/>
      <c r="F1040" s="110"/>
      <c r="G1040" s="110"/>
      <c r="H1040" s="110"/>
      <c r="I1040" s="110"/>
      <c r="J1040" s="110"/>
      <c r="K1040" s="110"/>
      <c r="L1040" s="110"/>
      <c r="M1040" s="110"/>
      <c r="N1040" s="110"/>
      <c r="O1040" s="110"/>
      <c r="P1040" s="110"/>
      <c r="Q1040" s="110"/>
      <c r="R1040" s="110"/>
    </row>
    <row r="1041" spans="1:18" x14ac:dyDescent="0.25">
      <c r="A1041" s="51" t="s">
        <v>5</v>
      </c>
      <c r="B1041" s="52" t="s">
        <v>6</v>
      </c>
      <c r="C1041" s="53">
        <v>16998</v>
      </c>
      <c r="D1041" s="53">
        <v>26413.82909999213</v>
      </c>
      <c r="E1041" s="53">
        <v>24744.275986510569</v>
      </c>
      <c r="F1041" s="53">
        <v>24649.963576548234</v>
      </c>
      <c r="G1041" s="53">
        <v>24694.601771708949</v>
      </c>
      <c r="H1041" s="53">
        <v>24738.027563940814</v>
      </c>
      <c r="I1041" s="53">
        <v>24780.240824036206</v>
      </c>
      <c r="J1041" s="53">
        <v>24820.786643232128</v>
      </c>
      <c r="K1041" s="53">
        <v>24858.755037132862</v>
      </c>
      <c r="L1041" s="53">
        <v>24895.510327291271</v>
      </c>
      <c r="M1041" s="53">
        <v>24931.204047121591</v>
      </c>
      <c r="N1041" s="53">
        <v>24967.04942602474</v>
      </c>
      <c r="O1041" s="53">
        <v>25002.136488488704</v>
      </c>
      <c r="P1041" s="53">
        <v>25037.830209316657</v>
      </c>
      <c r="Q1041" s="53">
        <v>25074.888801574121</v>
      </c>
      <c r="R1041" s="53">
        <v>25113.312112372256</v>
      </c>
    </row>
    <row r="1042" spans="1:18" x14ac:dyDescent="0.25">
      <c r="A1042" s="28" t="s">
        <v>7</v>
      </c>
      <c r="B1042" s="29" t="s">
        <v>6</v>
      </c>
      <c r="C1042" s="54">
        <v>0</v>
      </c>
      <c r="D1042" s="54">
        <v>9420.7290999921315</v>
      </c>
      <c r="E1042" s="54">
        <v>7069.3914442472924</v>
      </c>
      <c r="F1042" s="54">
        <v>7042.4465724540096</v>
      </c>
      <c r="G1042" s="54">
        <v>7055.1996178503614</v>
      </c>
      <c r="H1042" s="54">
        <v>7067.6062820918596</v>
      </c>
      <c r="I1042" s="54">
        <v>7079.6665282641407</v>
      </c>
      <c r="J1042" s="54">
        <v>7091.2503898198338</v>
      </c>
      <c r="K1042" s="54">
        <v>7102.0978859898569</v>
      </c>
      <c r="L1042" s="54">
        <v>7112.5988007839842</v>
      </c>
      <c r="M1042" s="54">
        <v>7122.7964270034536</v>
      </c>
      <c r="N1042" s="54">
        <v>7133.037381924576</v>
      </c>
      <c r="O1042" s="54">
        <v>7143.0616873163272</v>
      </c>
      <c r="P1042" s="54">
        <v>7153.2593138208176</v>
      </c>
      <c r="Q1042" s="54">
        <v>7163.8468814337721</v>
      </c>
      <c r="R1042" s="54">
        <v>7174.8243464751431</v>
      </c>
    </row>
    <row r="1043" spans="1:18" x14ac:dyDescent="0.25">
      <c r="A1043" s="28" t="s">
        <v>7</v>
      </c>
      <c r="B1043" s="29" t="s">
        <v>8</v>
      </c>
      <c r="C1043" s="30">
        <v>0</v>
      </c>
      <c r="D1043" s="55">
        <v>0.35665897073570973</v>
      </c>
      <c r="E1043" s="55">
        <v>0.28569805186869057</v>
      </c>
      <c r="F1043" s="55">
        <v>0.28569805186869057</v>
      </c>
      <c r="G1043" s="55">
        <v>0.28569805186869057</v>
      </c>
      <c r="H1043" s="55">
        <v>0.28569805186869057</v>
      </c>
      <c r="I1043" s="55">
        <v>0.28569805186869057</v>
      </c>
      <c r="J1043" s="55">
        <v>0.28569805186869057</v>
      </c>
      <c r="K1043" s="55">
        <v>0.28569805186869057</v>
      </c>
      <c r="L1043" s="55">
        <v>0.28569805186869057</v>
      </c>
      <c r="M1043" s="55">
        <v>0.28569805186869057</v>
      </c>
      <c r="N1043" s="55">
        <v>0.28569805186869057</v>
      </c>
      <c r="O1043" s="55">
        <v>0.28569805186869057</v>
      </c>
      <c r="P1043" s="55">
        <v>0.28569805186869057</v>
      </c>
      <c r="Q1043" s="55">
        <v>0.28569805186869057</v>
      </c>
      <c r="R1043" s="55">
        <v>0.28569805186869057</v>
      </c>
    </row>
    <row r="1044" spans="1:18" x14ac:dyDescent="0.25">
      <c r="A1044" s="28" t="s">
        <v>9</v>
      </c>
      <c r="B1044" s="29" t="s">
        <v>6</v>
      </c>
      <c r="C1044" s="54">
        <v>16998</v>
      </c>
      <c r="D1044" s="54">
        <v>16993.099999999999</v>
      </c>
      <c r="E1044" s="54">
        <v>17674.884542263277</v>
      </c>
      <c r="F1044" s="54">
        <v>17607.517004094225</v>
      </c>
      <c r="G1044" s="54">
        <v>17639.402153858588</v>
      </c>
      <c r="H1044" s="54">
        <v>17670.421281848954</v>
      </c>
      <c r="I1044" s="54">
        <v>17700.574295772065</v>
      </c>
      <c r="J1044" s="54">
        <v>17729.536253412294</v>
      </c>
      <c r="K1044" s="54">
        <v>17756.657151143005</v>
      </c>
      <c r="L1044" s="54">
        <v>17782.911526507287</v>
      </c>
      <c r="M1044" s="54">
        <v>17808.407620118138</v>
      </c>
      <c r="N1044" s="54">
        <v>17834.012044100164</v>
      </c>
      <c r="O1044" s="54">
        <v>17859.074801172377</v>
      </c>
      <c r="P1044" s="54">
        <v>17884.570895495839</v>
      </c>
      <c r="Q1044" s="54">
        <v>17911.041920140349</v>
      </c>
      <c r="R1044" s="54">
        <v>17938.487765897113</v>
      </c>
    </row>
    <row r="1045" spans="1:18" x14ac:dyDescent="0.25">
      <c r="A1045" s="28" t="s">
        <v>10</v>
      </c>
      <c r="B1045" s="29" t="s">
        <v>6</v>
      </c>
      <c r="C1045" s="54">
        <v>16190</v>
      </c>
      <c r="D1045" s="54">
        <v>16160.099999999999</v>
      </c>
      <c r="E1045" s="54">
        <v>16841.884542263277</v>
      </c>
      <c r="F1045" s="54">
        <v>16774.517004094225</v>
      </c>
      <c r="G1045" s="54">
        <v>16806.402153858588</v>
      </c>
      <c r="H1045" s="54">
        <v>16837.421281848954</v>
      </c>
      <c r="I1045" s="54">
        <v>16867.574295772065</v>
      </c>
      <c r="J1045" s="54">
        <v>16896.536253412294</v>
      </c>
      <c r="K1045" s="54">
        <v>16923.657151143005</v>
      </c>
      <c r="L1045" s="54">
        <v>16949.911526507287</v>
      </c>
      <c r="M1045" s="54">
        <v>16975.407620118138</v>
      </c>
      <c r="N1045" s="54">
        <v>17001.012044100164</v>
      </c>
      <c r="O1045" s="54">
        <v>17026.074801172377</v>
      </c>
      <c r="P1045" s="54">
        <v>17051.570895495839</v>
      </c>
      <c r="Q1045" s="54">
        <v>17078.041920140349</v>
      </c>
      <c r="R1045" s="54">
        <v>17105.487765897113</v>
      </c>
    </row>
    <row r="1046" spans="1:18" x14ac:dyDescent="0.25">
      <c r="A1046" s="28" t="s">
        <v>11</v>
      </c>
      <c r="B1046" s="29" t="s">
        <v>6</v>
      </c>
      <c r="C1046" s="29">
        <v>808</v>
      </c>
      <c r="D1046" s="29">
        <v>833</v>
      </c>
      <c r="E1046" s="29">
        <v>833</v>
      </c>
      <c r="F1046" s="29">
        <v>833</v>
      </c>
      <c r="G1046" s="29">
        <v>833</v>
      </c>
      <c r="H1046" s="29">
        <v>833</v>
      </c>
      <c r="I1046" s="29">
        <v>833</v>
      </c>
      <c r="J1046" s="29">
        <v>833</v>
      </c>
      <c r="K1046" s="29">
        <v>833</v>
      </c>
      <c r="L1046" s="29">
        <v>833</v>
      </c>
      <c r="M1046" s="29">
        <v>833</v>
      </c>
      <c r="N1046" s="29">
        <v>833</v>
      </c>
      <c r="O1046" s="29">
        <v>833</v>
      </c>
      <c r="P1046" s="29">
        <v>833</v>
      </c>
      <c r="Q1046" s="29">
        <v>833</v>
      </c>
      <c r="R1046" s="29">
        <v>833</v>
      </c>
    </row>
    <row r="1047" spans="1:18" x14ac:dyDescent="0.25">
      <c r="A1047" s="42" t="s">
        <v>12</v>
      </c>
      <c r="B1047" s="43" t="s">
        <v>13</v>
      </c>
      <c r="C1047" s="56">
        <v>101.02416198117288</v>
      </c>
      <c r="D1047" s="44">
        <v>102.24999209086019</v>
      </c>
      <c r="E1047" s="44">
        <v>102.24999209086019</v>
      </c>
      <c r="F1047" s="44">
        <v>102.24999209086019</v>
      </c>
      <c r="G1047" s="44">
        <v>102.24999209086019</v>
      </c>
      <c r="H1047" s="44">
        <v>102.24999209086019</v>
      </c>
      <c r="I1047" s="44">
        <v>102.24999209086019</v>
      </c>
      <c r="J1047" s="44">
        <v>102.24999209086019</v>
      </c>
      <c r="K1047" s="44">
        <v>102.24999209086019</v>
      </c>
      <c r="L1047" s="44">
        <v>102.24999209086019</v>
      </c>
      <c r="M1047" s="44">
        <v>102.24999209086019</v>
      </c>
      <c r="N1047" s="44">
        <v>102.24999209086019</v>
      </c>
      <c r="O1047" s="44">
        <v>102.24999209086019</v>
      </c>
      <c r="P1047" s="44">
        <v>102.24999209086019</v>
      </c>
      <c r="Q1047" s="44">
        <v>102.24999209086019</v>
      </c>
      <c r="R1047" s="44">
        <v>102.24999209086019</v>
      </c>
    </row>
    <row r="1048" spans="1:18" x14ac:dyDescent="0.25">
      <c r="A1048" s="28" t="s">
        <v>14</v>
      </c>
      <c r="B1048" s="29" t="s">
        <v>15</v>
      </c>
      <c r="C1048" s="54">
        <v>498</v>
      </c>
      <c r="D1048" s="54">
        <v>489</v>
      </c>
      <c r="E1048" s="39">
        <v>517</v>
      </c>
      <c r="F1048" s="54">
        <v>514.93200000000002</v>
      </c>
      <c r="G1048" s="54">
        <v>515.91078728397702</v>
      </c>
      <c r="H1048" s="54">
        <v>516.86299005741239</v>
      </c>
      <c r="I1048" s="54">
        <v>517.78860548715409</v>
      </c>
      <c r="J1048" s="54">
        <v>518.67765873190376</v>
      </c>
      <c r="K1048" s="54">
        <v>519.51019645009023</v>
      </c>
      <c r="L1048" s="54">
        <v>520.31613429091055</v>
      </c>
      <c r="M1048" s="54">
        <v>521.09879494647623</v>
      </c>
      <c r="N1048" s="54">
        <v>521.8847810494857</v>
      </c>
      <c r="O1048" s="54">
        <v>522.65413945316175</v>
      </c>
      <c r="P1048" s="54">
        <v>523.43680013060271</v>
      </c>
      <c r="Q1048" s="54">
        <v>524.24938851445427</v>
      </c>
      <c r="R1048" s="54">
        <v>525.09190125230373</v>
      </c>
    </row>
    <row r="1049" spans="1:18" x14ac:dyDescent="0.25">
      <c r="A1049" s="28" t="s">
        <v>23</v>
      </c>
      <c r="B1049" s="29" t="s">
        <v>15</v>
      </c>
      <c r="C1049" s="54">
        <v>439.06490797546013</v>
      </c>
      <c r="D1049" s="54">
        <v>433</v>
      </c>
      <c r="E1049" s="54">
        <v>451.26799999999997</v>
      </c>
      <c r="F1049" s="54">
        <v>449.46292799999998</v>
      </c>
      <c r="G1049" s="54">
        <v>450.31727109490464</v>
      </c>
      <c r="H1049" s="54">
        <v>451.1484096658188</v>
      </c>
      <c r="I1049" s="54">
        <v>451.95634123980079</v>
      </c>
      <c r="J1049" s="54">
        <v>452.73235918883699</v>
      </c>
      <c r="K1049" s="54">
        <v>453.45904706313206</v>
      </c>
      <c r="L1049" s="54">
        <v>454.16251700036861</v>
      </c>
      <c r="M1049" s="54">
        <v>454.84566924159839</v>
      </c>
      <c r="N1049" s="54">
        <v>455.53172412889597</v>
      </c>
      <c r="O1049" s="54">
        <v>456.20326538249384</v>
      </c>
      <c r="P1049" s="54">
        <v>456.88641764281772</v>
      </c>
      <c r="Q1049" s="54">
        <v>457.59569256506904</v>
      </c>
      <c r="R1049" s="54">
        <v>458.33108722306486</v>
      </c>
    </row>
    <row r="1050" spans="1:18" x14ac:dyDescent="0.25">
      <c r="A1050" s="42" t="s">
        <v>24</v>
      </c>
      <c r="B1050" s="43" t="s">
        <v>8</v>
      </c>
      <c r="C1050" s="45">
        <v>0.88165644171779145</v>
      </c>
      <c r="D1050" s="45">
        <v>0.88548057259713697</v>
      </c>
      <c r="E1050" s="45">
        <v>0.87285880077369438</v>
      </c>
      <c r="F1050" s="45">
        <v>0.87285880077369427</v>
      </c>
      <c r="G1050" s="45">
        <v>0.87285880077369427</v>
      </c>
      <c r="H1050" s="45">
        <v>0.87285880077369415</v>
      </c>
      <c r="I1050" s="45">
        <v>0.87285880077369427</v>
      </c>
      <c r="J1050" s="45">
        <v>0.87285880077369427</v>
      </c>
      <c r="K1050" s="45">
        <v>0.87285880077369427</v>
      </c>
      <c r="L1050" s="45">
        <v>0.87285880077369415</v>
      </c>
      <c r="M1050" s="45">
        <v>0.87285880077369415</v>
      </c>
      <c r="N1050" s="45">
        <v>0.87285880077369404</v>
      </c>
      <c r="O1050" s="45">
        <v>0.87285880077369404</v>
      </c>
      <c r="P1050" s="45">
        <v>0.87285880077369415</v>
      </c>
      <c r="Q1050" s="45">
        <v>0.87285880077369415</v>
      </c>
      <c r="R1050" s="45">
        <v>0.87285880077369415</v>
      </c>
    </row>
    <row r="1051" spans="1:18" x14ac:dyDescent="0.25">
      <c r="A1051" s="32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</row>
    <row r="1052" spans="1:18" x14ac:dyDescent="0.25">
      <c r="A1052" s="28" t="s">
        <v>2</v>
      </c>
      <c r="B1052" s="29" t="s">
        <v>3</v>
      </c>
      <c r="C1052" s="29">
        <v>2020</v>
      </c>
      <c r="D1052" s="29">
        <v>2021</v>
      </c>
      <c r="E1052" s="29">
        <v>2022</v>
      </c>
      <c r="F1052" s="29">
        <v>2023</v>
      </c>
      <c r="G1052" s="29">
        <v>2024</v>
      </c>
      <c r="H1052" s="29">
        <v>2025</v>
      </c>
      <c r="I1052" s="29">
        <v>2026</v>
      </c>
      <c r="J1052" s="29">
        <v>2027</v>
      </c>
      <c r="K1052" s="29">
        <v>2028</v>
      </c>
      <c r="L1052" s="29">
        <v>2029</v>
      </c>
      <c r="M1052" s="29">
        <v>2030</v>
      </c>
      <c r="N1052" s="29">
        <v>2031</v>
      </c>
      <c r="O1052" s="29">
        <v>2032</v>
      </c>
      <c r="P1052" s="29">
        <v>2033</v>
      </c>
      <c r="Q1052" s="29">
        <v>2034</v>
      </c>
      <c r="R1052" s="29">
        <v>2035</v>
      </c>
    </row>
    <row r="1053" spans="1:18" x14ac:dyDescent="0.25">
      <c r="A1053" s="110" t="s">
        <v>120</v>
      </c>
      <c r="B1053" s="110"/>
      <c r="C1053" s="110"/>
      <c r="D1053" s="110"/>
      <c r="E1053" s="110"/>
      <c r="F1053" s="110"/>
      <c r="G1053" s="110"/>
      <c r="H1053" s="110"/>
      <c r="I1053" s="110"/>
      <c r="J1053" s="110"/>
      <c r="K1053" s="110"/>
      <c r="L1053" s="110"/>
      <c r="M1053" s="110"/>
      <c r="N1053" s="110"/>
      <c r="O1053" s="110"/>
      <c r="P1053" s="110"/>
      <c r="Q1053" s="110"/>
      <c r="R1053" s="110"/>
    </row>
    <row r="1054" spans="1:18" x14ac:dyDescent="0.25">
      <c r="A1054" s="51" t="s">
        <v>5</v>
      </c>
      <c r="B1054" s="52" t="s">
        <v>6</v>
      </c>
      <c r="C1054" s="53">
        <v>4455</v>
      </c>
      <c r="D1054" s="36">
        <v>6049</v>
      </c>
      <c r="E1054" s="36">
        <v>6507.3968992807322</v>
      </c>
      <c r="F1054" s="36">
        <v>6483.0533371174997</v>
      </c>
      <c r="G1054" s="36">
        <v>6494.5751790382337</v>
      </c>
      <c r="H1054" s="36">
        <f>H1055+H1057</f>
        <v>7561.185328452103</v>
      </c>
      <c r="I1054" s="36">
        <f t="shared" ref="I1054" si="544">I1055+I1057</f>
        <v>7573.9763883804471</v>
      </c>
      <c r="J1054" s="36">
        <f>J1055+J1057</f>
        <v>7586.2621962523544</v>
      </c>
      <c r="K1054" s="36">
        <f t="shared" ref="K1054:R1054" si="545">K1055+K1057</f>
        <v>7597.7670172652224</v>
      </c>
      <c r="L1054" s="36">
        <f t="shared" si="545"/>
        <v>7608.904255138762</v>
      </c>
      <c r="M1054" s="36">
        <f t="shared" si="545"/>
        <v>7619.7198260845589</v>
      </c>
      <c r="N1054" s="36">
        <f t="shared" si="545"/>
        <v>7630.5813513178227</v>
      </c>
      <c r="O1054" s="36">
        <f t="shared" si="545"/>
        <v>7641.2130987278033</v>
      </c>
      <c r="P1054" s="36">
        <f t="shared" si="545"/>
        <v>7652.0286699758972</v>
      </c>
      <c r="Q1054" s="36">
        <f t="shared" si="545"/>
        <v>7663.2578115620745</v>
      </c>
      <c r="R1054" s="36">
        <f t="shared" si="545"/>
        <v>7674.9004771594164</v>
      </c>
    </row>
    <row r="1055" spans="1:18" x14ac:dyDescent="0.25">
      <c r="A1055" s="28" t="s">
        <v>7</v>
      </c>
      <c r="B1055" s="29" t="s">
        <v>6</v>
      </c>
      <c r="C1055" s="54">
        <v>0</v>
      </c>
      <c r="D1055" s="39">
        <v>1448</v>
      </c>
      <c r="E1055" s="39">
        <v>1659.7295146653478</v>
      </c>
      <c r="F1055" s="39">
        <v>1653.5206220405762</v>
      </c>
      <c r="G1055" s="39">
        <v>1656.4592995786352</v>
      </c>
      <c r="H1055" s="39">
        <f t="shared" ref="H1055:R1055" si="546">H1057/(1-H1056)-H1057</f>
        <v>1890.2963321130255</v>
      </c>
      <c r="I1055" s="39">
        <f t="shared" si="546"/>
        <v>1893.494097095112</v>
      </c>
      <c r="J1055" s="39">
        <f t="shared" si="546"/>
        <v>1896.5655490630888</v>
      </c>
      <c r="K1055" s="39">
        <f t="shared" si="546"/>
        <v>1899.4417543163054</v>
      </c>
      <c r="L1055" s="39">
        <f t="shared" si="546"/>
        <v>1902.2260637846903</v>
      </c>
      <c r="M1055" s="39">
        <f t="shared" si="546"/>
        <v>1904.9299565211395</v>
      </c>
      <c r="N1055" s="39">
        <f t="shared" si="546"/>
        <v>1907.6453378294555</v>
      </c>
      <c r="O1055" s="39">
        <f t="shared" si="546"/>
        <v>1910.3032746819508</v>
      </c>
      <c r="P1055" s="39">
        <f t="shared" si="546"/>
        <v>1913.0071674939745</v>
      </c>
      <c r="Q1055" s="39">
        <f t="shared" si="546"/>
        <v>1915.8144528905186</v>
      </c>
      <c r="R1055" s="39">
        <f t="shared" si="546"/>
        <v>1918.7251192898539</v>
      </c>
    </row>
    <row r="1056" spans="1:18" x14ac:dyDescent="0.25">
      <c r="A1056" s="28" t="s">
        <v>7</v>
      </c>
      <c r="B1056" s="29" t="s">
        <v>8</v>
      </c>
      <c r="C1056" s="30">
        <v>0</v>
      </c>
      <c r="D1056" s="41">
        <v>0.23937840965448834</v>
      </c>
      <c r="E1056" s="41">
        <v>0.25505275617179568</v>
      </c>
      <c r="F1056" s="41">
        <v>0.25505275617179568</v>
      </c>
      <c r="G1056" s="41">
        <v>0.25505275617179568</v>
      </c>
      <c r="H1056" s="41">
        <v>0.25</v>
      </c>
      <c r="I1056" s="41">
        <f t="shared" ref="I1056:J1056" si="547">H1056</f>
        <v>0.25</v>
      </c>
      <c r="J1056" s="41">
        <f t="shared" si="547"/>
        <v>0.25</v>
      </c>
      <c r="K1056" s="41">
        <f>J1056</f>
        <v>0.25</v>
      </c>
      <c r="L1056" s="41">
        <f t="shared" ref="L1056:R1056" si="548">K1056</f>
        <v>0.25</v>
      </c>
      <c r="M1056" s="41">
        <f t="shared" si="548"/>
        <v>0.25</v>
      </c>
      <c r="N1056" s="41">
        <f t="shared" si="548"/>
        <v>0.25</v>
      </c>
      <c r="O1056" s="41">
        <f t="shared" si="548"/>
        <v>0.25</v>
      </c>
      <c r="P1056" s="41">
        <f t="shared" si="548"/>
        <v>0.25</v>
      </c>
      <c r="Q1056" s="41">
        <f t="shared" si="548"/>
        <v>0.25</v>
      </c>
      <c r="R1056" s="41">
        <f t="shared" si="548"/>
        <v>0.25</v>
      </c>
    </row>
    <row r="1057" spans="1:18" x14ac:dyDescent="0.25">
      <c r="A1057" s="28" t="s">
        <v>9</v>
      </c>
      <c r="B1057" s="29" t="s">
        <v>6</v>
      </c>
      <c r="C1057" s="54">
        <v>4455</v>
      </c>
      <c r="D1057" s="39">
        <v>4601</v>
      </c>
      <c r="E1057" s="39">
        <v>4847.6673846153844</v>
      </c>
      <c r="F1057" s="39">
        <v>4829.5327150769235</v>
      </c>
      <c r="G1057" s="39">
        <v>4838.1158794595985</v>
      </c>
      <c r="H1057" s="39">
        <f t="shared" ref="H1057:R1057" si="549">H1058+H1059</f>
        <v>5670.8889963390775</v>
      </c>
      <c r="I1057" s="39">
        <f t="shared" si="549"/>
        <v>5680.4822912853351</v>
      </c>
      <c r="J1057" s="39">
        <f t="shared" si="549"/>
        <v>5689.6966471892656</v>
      </c>
      <c r="K1057" s="39">
        <f t="shared" si="549"/>
        <v>5698.325262948917</v>
      </c>
      <c r="L1057" s="39">
        <f t="shared" si="549"/>
        <v>5706.6781913540717</v>
      </c>
      <c r="M1057" s="39">
        <f t="shared" si="549"/>
        <v>5714.7898695634194</v>
      </c>
      <c r="N1057" s="39">
        <f t="shared" si="549"/>
        <v>5722.9360134883673</v>
      </c>
      <c r="O1057" s="39">
        <f t="shared" si="549"/>
        <v>5730.9098240458525</v>
      </c>
      <c r="P1057" s="39">
        <f t="shared" si="549"/>
        <v>5739.0215024819227</v>
      </c>
      <c r="Q1057" s="39">
        <f t="shared" si="549"/>
        <v>5747.4433586715559</v>
      </c>
      <c r="R1057" s="39">
        <f t="shared" si="549"/>
        <v>5756.1753578695625</v>
      </c>
    </row>
    <row r="1058" spans="1:18" x14ac:dyDescent="0.25">
      <c r="A1058" s="28" t="s">
        <v>10</v>
      </c>
      <c r="B1058" s="29" t="s">
        <v>6</v>
      </c>
      <c r="C1058" s="54">
        <v>4157</v>
      </c>
      <c r="D1058" s="54">
        <v>4287</v>
      </c>
      <c r="E1058" s="54">
        <v>4533.6673846153844</v>
      </c>
      <c r="F1058" s="54">
        <v>4515.5327150769235</v>
      </c>
      <c r="G1058" s="54">
        <v>4524.1158794595985</v>
      </c>
      <c r="H1058" s="54">
        <f>(H1060*H1062*365)/1000</f>
        <v>5356.8889963390775</v>
      </c>
      <c r="I1058" s="54">
        <f t="shared" ref="I1058:J1058" si="550">(I1060*I1062*365)/1000</f>
        <v>5366.4822912853351</v>
      </c>
      <c r="J1058" s="54">
        <f t="shared" si="550"/>
        <v>5375.6966471892656</v>
      </c>
      <c r="K1058" s="54">
        <f>(K1060*K1062*365)/1000</f>
        <v>5384.325262948917</v>
      </c>
      <c r="L1058" s="54">
        <f t="shared" ref="L1058:R1058" si="551">(L1060*L1062*365)/1000</f>
        <v>5392.6781913540717</v>
      </c>
      <c r="M1058" s="54">
        <f t="shared" si="551"/>
        <v>5400.7898695634194</v>
      </c>
      <c r="N1058" s="54">
        <f t="shared" si="551"/>
        <v>5408.9360134883673</v>
      </c>
      <c r="O1058" s="54">
        <f t="shared" si="551"/>
        <v>5416.9098240458525</v>
      </c>
      <c r="P1058" s="54">
        <f t="shared" si="551"/>
        <v>5425.0215024819227</v>
      </c>
      <c r="Q1058" s="54">
        <f t="shared" si="551"/>
        <v>5433.4433586715559</v>
      </c>
      <c r="R1058" s="54">
        <f t="shared" si="551"/>
        <v>5442.1753578695625</v>
      </c>
    </row>
    <row r="1059" spans="1:18" x14ac:dyDescent="0.25">
      <c r="A1059" s="28" t="s">
        <v>11</v>
      </c>
      <c r="B1059" s="29" t="s">
        <v>6</v>
      </c>
      <c r="C1059" s="29">
        <v>298</v>
      </c>
      <c r="D1059" s="29">
        <v>314</v>
      </c>
      <c r="E1059" s="29">
        <v>314</v>
      </c>
      <c r="F1059" s="29">
        <v>314</v>
      </c>
      <c r="G1059" s="29">
        <v>314</v>
      </c>
      <c r="H1059" s="29">
        <f>G1059</f>
        <v>314</v>
      </c>
      <c r="I1059" s="29">
        <f>H1059</f>
        <v>314</v>
      </c>
      <c r="J1059" s="29">
        <f t="shared" ref="J1059:R1059" si="552">I1059</f>
        <v>314</v>
      </c>
      <c r="K1059" s="29">
        <f t="shared" si="552"/>
        <v>314</v>
      </c>
      <c r="L1059" s="29">
        <f t="shared" si="552"/>
        <v>314</v>
      </c>
      <c r="M1059" s="29">
        <f t="shared" si="552"/>
        <v>314</v>
      </c>
      <c r="N1059" s="29">
        <f t="shared" si="552"/>
        <v>314</v>
      </c>
      <c r="O1059" s="29">
        <f t="shared" si="552"/>
        <v>314</v>
      </c>
      <c r="P1059" s="29">
        <f t="shared" si="552"/>
        <v>314</v>
      </c>
      <c r="Q1059" s="29">
        <f t="shared" si="552"/>
        <v>314</v>
      </c>
      <c r="R1059" s="29">
        <f t="shared" si="552"/>
        <v>314</v>
      </c>
    </row>
    <row r="1060" spans="1:18" x14ac:dyDescent="0.25">
      <c r="A1060" s="42" t="s">
        <v>12</v>
      </c>
      <c r="B1060" s="43" t="s">
        <v>13</v>
      </c>
      <c r="C1060" s="56">
        <v>86.031721761904706</v>
      </c>
      <c r="D1060" s="44">
        <v>90.347734457323497</v>
      </c>
      <c r="E1060" s="44">
        <v>90.347734457323497</v>
      </c>
      <c r="F1060" s="44">
        <v>90.347734457323497</v>
      </c>
      <c r="G1060" s="44">
        <v>90.347734457323497</v>
      </c>
      <c r="H1060" s="44">
        <v>90.347734457323497</v>
      </c>
      <c r="I1060" s="44">
        <v>90.347734457323497</v>
      </c>
      <c r="J1060" s="44">
        <v>90.347734457323497</v>
      </c>
      <c r="K1060" s="44">
        <v>90.347734457323497</v>
      </c>
      <c r="L1060" s="44">
        <v>90.347734457323497</v>
      </c>
      <c r="M1060" s="44">
        <v>90.347734457323497</v>
      </c>
      <c r="N1060" s="44">
        <v>90.347734457323497</v>
      </c>
      <c r="O1060" s="44">
        <v>90.347734457323497</v>
      </c>
      <c r="P1060" s="44">
        <v>90.347734457323497</v>
      </c>
      <c r="Q1060" s="44">
        <v>90.347734457323497</v>
      </c>
      <c r="R1060" s="44">
        <v>90.347734457323497</v>
      </c>
    </row>
    <row r="1061" spans="1:18" x14ac:dyDescent="0.25">
      <c r="A1061" s="28" t="s">
        <v>14</v>
      </c>
      <c r="B1061" s="29" t="s">
        <v>15</v>
      </c>
      <c r="C1061" s="54">
        <v>236</v>
      </c>
      <c r="D1061" s="54">
        <v>234</v>
      </c>
      <c r="E1061" s="39">
        <v>243</v>
      </c>
      <c r="F1061" s="39">
        <v>242.02799999999999</v>
      </c>
      <c r="G1061" s="39">
        <v>242.48804895552493</v>
      </c>
      <c r="H1061" s="39">
        <v>242.93560267688815</v>
      </c>
      <c r="I1061" s="54">
        <f>H1061+(H1061*I$972)</f>
        <v>243.37065983245341</v>
      </c>
      <c r="J1061" s="54">
        <f>I1061+(I1061*J$972)</f>
        <v>243.7885320538735</v>
      </c>
      <c r="K1061" s="54">
        <f t="shared" ref="K1061:R1061" si="553">J1061+(J1061*K$972)</f>
        <v>244.1798408846652</v>
      </c>
      <c r="L1061" s="54">
        <f t="shared" si="553"/>
        <v>244.55864725859041</v>
      </c>
      <c r="M1061" s="54">
        <f t="shared" si="553"/>
        <v>244.92651290521025</v>
      </c>
      <c r="N1061" s="54">
        <f t="shared" si="553"/>
        <v>245.29594157645064</v>
      </c>
      <c r="O1061" s="54">
        <f t="shared" si="553"/>
        <v>245.65755490738545</v>
      </c>
      <c r="P1061" s="54">
        <f t="shared" si="553"/>
        <v>246.02542056428712</v>
      </c>
      <c r="Q1061" s="54">
        <f t="shared" si="553"/>
        <v>246.40735282207422</v>
      </c>
      <c r="R1061" s="54">
        <f t="shared" si="553"/>
        <v>246.80335010504791</v>
      </c>
    </row>
    <row r="1062" spans="1:18" x14ac:dyDescent="0.25">
      <c r="A1062" s="28" t="s">
        <v>23</v>
      </c>
      <c r="B1062" s="29" t="s">
        <v>15</v>
      </c>
      <c r="C1062" s="54">
        <v>132.38188034188033</v>
      </c>
      <c r="D1062" s="54">
        <v>130</v>
      </c>
      <c r="E1062" s="39">
        <v>137.47999999999999</v>
      </c>
      <c r="F1062" s="39">
        <v>136.93008</v>
      </c>
      <c r="G1062" s="39">
        <v>137.1903579029036</v>
      </c>
      <c r="H1062" s="39">
        <f>137.443566485673+'[16]Uued liitujad'!I14</f>
        <v>162.44356648567299</v>
      </c>
      <c r="I1062" s="54">
        <f>H1062+(H1062*I$972)</f>
        <v>162.73447582624061</v>
      </c>
      <c r="J1062" s="54">
        <f t="shared" ref="J1062:R1062" si="554">I1062+(I1062*J$972)</f>
        <v>163.01389412983545</v>
      </c>
      <c r="K1062" s="54">
        <f t="shared" si="554"/>
        <v>163.27555031102386</v>
      </c>
      <c r="L1062" s="54">
        <f t="shared" si="554"/>
        <v>163.52884648379504</v>
      </c>
      <c r="M1062" s="54">
        <f t="shared" si="554"/>
        <v>163.77482692867846</v>
      </c>
      <c r="N1062" s="54">
        <f t="shared" si="554"/>
        <v>164.02185252005779</v>
      </c>
      <c r="O1062" s="54">
        <f t="shared" si="554"/>
        <v>164.26365223372076</v>
      </c>
      <c r="P1062" s="54">
        <f t="shared" si="554"/>
        <v>164.50963268547935</v>
      </c>
      <c r="Q1062" s="54">
        <f t="shared" si="554"/>
        <v>164.76501904065833</v>
      </c>
      <c r="R1062" s="54">
        <f t="shared" si="554"/>
        <v>165.02981024563638</v>
      </c>
    </row>
    <row r="1063" spans="1:18" x14ac:dyDescent="0.25">
      <c r="A1063" s="42" t="s">
        <v>24</v>
      </c>
      <c r="B1063" s="43" t="s">
        <v>8</v>
      </c>
      <c r="C1063" s="45">
        <v>0.5609401709401709</v>
      </c>
      <c r="D1063" s="45">
        <v>0.55555555555555558</v>
      </c>
      <c r="E1063" s="45">
        <v>0.56576131687242792</v>
      </c>
      <c r="F1063" s="45">
        <v>0.56576131687242803</v>
      </c>
      <c r="G1063" s="45">
        <v>0.56576131687242814</v>
      </c>
      <c r="H1063" s="45">
        <f>H1062/H1061</f>
        <v>0.66866924689391016</v>
      </c>
      <c r="I1063" s="45">
        <f t="shared" ref="I1063:J1063" si="555">I1062/I1061</f>
        <v>0.66866924689391016</v>
      </c>
      <c r="J1063" s="45">
        <f t="shared" si="555"/>
        <v>0.66866924689391005</v>
      </c>
      <c r="K1063" s="45">
        <f>K1062/K1061</f>
        <v>0.66866924689391005</v>
      </c>
      <c r="L1063" s="45">
        <f t="shared" ref="L1063:Q1063" si="556">L1062/L1061</f>
        <v>0.66866924689390994</v>
      </c>
      <c r="M1063" s="45">
        <f t="shared" si="556"/>
        <v>0.66866924689391005</v>
      </c>
      <c r="N1063" s="45">
        <f t="shared" si="556"/>
        <v>0.66866924689390994</v>
      </c>
      <c r="O1063" s="45">
        <f t="shared" si="556"/>
        <v>0.66866924689390994</v>
      </c>
      <c r="P1063" s="45">
        <f t="shared" si="556"/>
        <v>0.66866924689391005</v>
      </c>
      <c r="Q1063" s="45">
        <f t="shared" si="556"/>
        <v>0.66866924689390994</v>
      </c>
      <c r="R1063" s="45">
        <f>R1062/R1061</f>
        <v>0.66866924689390994</v>
      </c>
    </row>
    <row r="1064" spans="1:18" x14ac:dyDescent="0.25">
      <c r="A1064" s="32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</row>
    <row r="1065" spans="1:18" x14ac:dyDescent="0.25">
      <c r="A1065" s="28" t="s">
        <v>2</v>
      </c>
      <c r="B1065" s="29" t="s">
        <v>3</v>
      </c>
      <c r="C1065" s="29">
        <v>2020</v>
      </c>
      <c r="D1065" s="29">
        <v>2021</v>
      </c>
      <c r="E1065" s="29">
        <v>2022</v>
      </c>
      <c r="F1065" s="29">
        <v>2023</v>
      </c>
      <c r="G1065" s="29">
        <v>2024</v>
      </c>
      <c r="H1065" s="29">
        <v>2025</v>
      </c>
      <c r="I1065" s="29">
        <v>2026</v>
      </c>
      <c r="J1065" s="29">
        <v>2027</v>
      </c>
      <c r="K1065" s="29">
        <v>2028</v>
      </c>
      <c r="L1065" s="29">
        <v>2029</v>
      </c>
      <c r="M1065" s="29">
        <v>2030</v>
      </c>
      <c r="N1065" s="29">
        <v>2031</v>
      </c>
      <c r="O1065" s="29">
        <v>2032</v>
      </c>
      <c r="P1065" s="29">
        <v>2033</v>
      </c>
      <c r="Q1065" s="29">
        <v>2034</v>
      </c>
      <c r="R1065" s="29">
        <v>2035</v>
      </c>
    </row>
    <row r="1066" spans="1:18" x14ac:dyDescent="0.25">
      <c r="A1066" s="110" t="s">
        <v>121</v>
      </c>
      <c r="B1066" s="110"/>
      <c r="C1066" s="110"/>
      <c r="D1066" s="110"/>
      <c r="E1066" s="110"/>
      <c r="F1066" s="110"/>
      <c r="G1066" s="110"/>
      <c r="H1066" s="110"/>
      <c r="I1066" s="110"/>
      <c r="J1066" s="110"/>
      <c r="K1066" s="110"/>
      <c r="L1066" s="110"/>
      <c r="M1066" s="110"/>
      <c r="N1066" s="110"/>
      <c r="O1066" s="110"/>
      <c r="P1066" s="110"/>
      <c r="Q1066" s="110"/>
      <c r="R1066" s="110"/>
    </row>
    <row r="1067" spans="1:18" x14ac:dyDescent="0.25">
      <c r="A1067" s="51" t="s">
        <v>5</v>
      </c>
      <c r="B1067" s="52" t="s">
        <v>6</v>
      </c>
      <c r="C1067" s="53">
        <v>1286.6590000000001</v>
      </c>
      <c r="D1067" s="53">
        <v>1723</v>
      </c>
      <c r="E1067" s="53">
        <v>1789.3912937618143</v>
      </c>
      <c r="F1067" s="53">
        <v>1782.2754374714557</v>
      </c>
      <c r="G1067" s="53">
        <v>1785.6433821772634</v>
      </c>
      <c r="H1067" s="53">
        <v>1788.9198512754488</v>
      </c>
      <c r="I1067" s="53">
        <f t="shared" ref="I1067:R1067" si="557">I1068+I1070</f>
        <v>1889.9720770923868</v>
      </c>
      <c r="J1067" s="53">
        <f t="shared" si="557"/>
        <v>1766.9866911347144</v>
      </c>
      <c r="K1067" s="53">
        <f t="shared" si="557"/>
        <v>1769.8079283544637</v>
      </c>
      <c r="L1067" s="53">
        <f t="shared" si="557"/>
        <v>1772.5390260376764</v>
      </c>
      <c r="M1067" s="53">
        <f t="shared" si="557"/>
        <v>1775.1912438575791</v>
      </c>
      <c r="N1067" s="53">
        <f t="shared" si="557"/>
        <v>1777.8547306877563</v>
      </c>
      <c r="O1067" s="53">
        <f t="shared" si="557"/>
        <v>1780.4618709005815</v>
      </c>
      <c r="P1067" s="53">
        <f t="shared" si="557"/>
        <v>1783.1140887946133</v>
      </c>
      <c r="Q1067" s="53">
        <f t="shared" si="557"/>
        <v>1785.8677233060341</v>
      </c>
      <c r="R1067" s="53">
        <f t="shared" si="557"/>
        <v>1788.7227630744558</v>
      </c>
    </row>
    <row r="1068" spans="1:18" x14ac:dyDescent="0.25">
      <c r="A1068" s="28" t="s">
        <v>7</v>
      </c>
      <c r="B1068" s="29" t="s">
        <v>6</v>
      </c>
      <c r="C1068" s="54">
        <v>0</v>
      </c>
      <c r="D1068" s="54">
        <v>516.95000000000005</v>
      </c>
      <c r="E1068" s="54">
        <v>588.13749376181454</v>
      </c>
      <c r="F1068" s="54">
        <v>585.79865267145556</v>
      </c>
      <c r="G1068" s="39">
        <v>586.9056294212071</v>
      </c>
      <c r="H1068" s="39">
        <v>587.98253994967149</v>
      </c>
      <c r="I1068" s="39">
        <f t="shared" ref="I1068:R1068" si="558">I1070/(1-I1069)-I1070</f>
        <v>566.99162312771614</v>
      </c>
      <c r="J1068" s="39">
        <f t="shared" si="558"/>
        <v>441.7466727836786</v>
      </c>
      <c r="K1068" s="39">
        <f t="shared" si="558"/>
        <v>442.45198208861598</v>
      </c>
      <c r="L1068" s="39">
        <f t="shared" si="558"/>
        <v>443.13475650941905</v>
      </c>
      <c r="M1068" s="39">
        <f t="shared" si="558"/>
        <v>443.79781096439478</v>
      </c>
      <c r="N1068" s="39">
        <f t="shared" si="558"/>
        <v>444.46368267193907</v>
      </c>
      <c r="O1068" s="39">
        <f t="shared" si="558"/>
        <v>445.11546772514544</v>
      </c>
      <c r="P1068" s="39">
        <f t="shared" si="558"/>
        <v>445.77852219865326</v>
      </c>
      <c r="Q1068" s="39">
        <f t="shared" si="558"/>
        <v>446.46693082650859</v>
      </c>
      <c r="R1068" s="39">
        <f t="shared" si="558"/>
        <v>447.18069076861389</v>
      </c>
    </row>
    <row r="1069" spans="1:18" x14ac:dyDescent="0.25">
      <c r="A1069" s="28" t="s">
        <v>7</v>
      </c>
      <c r="B1069" s="29" t="s">
        <v>8</v>
      </c>
      <c r="C1069" s="30">
        <v>0</v>
      </c>
      <c r="D1069" s="55">
        <v>0.3000290191526408</v>
      </c>
      <c r="E1069" s="55">
        <v>0.32868020304568529</v>
      </c>
      <c r="F1069" s="55">
        <v>0.32868020304568529</v>
      </c>
      <c r="G1069" s="41">
        <v>0.32868020304568529</v>
      </c>
      <c r="H1069" s="41">
        <v>0.32868020304568529</v>
      </c>
      <c r="I1069" s="41">
        <v>0.3</v>
      </c>
      <c r="J1069" s="41">
        <v>0.25</v>
      </c>
      <c r="K1069" s="41">
        <f>J1069</f>
        <v>0.25</v>
      </c>
      <c r="L1069" s="41">
        <f t="shared" ref="L1069:R1069" si="559">K1069</f>
        <v>0.25</v>
      </c>
      <c r="M1069" s="41">
        <f t="shared" si="559"/>
        <v>0.25</v>
      </c>
      <c r="N1069" s="41">
        <f t="shared" si="559"/>
        <v>0.25</v>
      </c>
      <c r="O1069" s="41">
        <f t="shared" si="559"/>
        <v>0.25</v>
      </c>
      <c r="P1069" s="41">
        <f t="shared" si="559"/>
        <v>0.25</v>
      </c>
      <c r="Q1069" s="41">
        <f t="shared" si="559"/>
        <v>0.25</v>
      </c>
      <c r="R1069" s="41">
        <f t="shared" si="559"/>
        <v>0.25</v>
      </c>
    </row>
    <row r="1070" spans="1:18" x14ac:dyDescent="0.25">
      <c r="A1070" s="28" t="s">
        <v>9</v>
      </c>
      <c r="B1070" s="29" t="s">
        <v>6</v>
      </c>
      <c r="C1070" s="54">
        <v>1286.6590000000001</v>
      </c>
      <c r="D1070" s="54">
        <v>1206.05</v>
      </c>
      <c r="E1070" s="54">
        <v>1201.2537999999997</v>
      </c>
      <c r="F1070" s="54">
        <v>1196.4767848000001</v>
      </c>
      <c r="G1070" s="39">
        <v>1198.7377527560564</v>
      </c>
      <c r="H1070" s="39">
        <v>1200.9373113257773</v>
      </c>
      <c r="I1070" s="39">
        <f t="shared" ref="I1070:R1070" si="560">I1071+I1072</f>
        <v>1322.9804539646707</v>
      </c>
      <c r="J1070" s="39">
        <f t="shared" si="560"/>
        <v>1325.2400183510358</v>
      </c>
      <c r="K1070" s="39">
        <f t="shared" si="560"/>
        <v>1327.3559462658477</v>
      </c>
      <c r="L1070" s="39">
        <f t="shared" si="560"/>
        <v>1329.4042695282574</v>
      </c>
      <c r="M1070" s="39">
        <f t="shared" si="560"/>
        <v>1331.3934328931844</v>
      </c>
      <c r="N1070" s="39">
        <f t="shared" si="560"/>
        <v>1333.3910480158172</v>
      </c>
      <c r="O1070" s="39">
        <f t="shared" si="560"/>
        <v>1335.3464031754361</v>
      </c>
      <c r="P1070" s="39">
        <f t="shared" si="560"/>
        <v>1337.33556659596</v>
      </c>
      <c r="Q1070" s="39">
        <f t="shared" si="560"/>
        <v>1339.4007924795255</v>
      </c>
      <c r="R1070" s="39">
        <f t="shared" si="560"/>
        <v>1341.5420723058419</v>
      </c>
    </row>
    <row r="1071" spans="1:18" x14ac:dyDescent="0.25">
      <c r="A1071" s="28" t="s">
        <v>10</v>
      </c>
      <c r="B1071" s="29" t="s">
        <v>6</v>
      </c>
      <c r="C1071" s="54">
        <v>1242.6590000000001</v>
      </c>
      <c r="D1071" s="54">
        <v>1199.05</v>
      </c>
      <c r="E1071" s="54">
        <v>1194.2537999999997</v>
      </c>
      <c r="F1071" s="54">
        <v>1189.4767848000001</v>
      </c>
      <c r="G1071" s="54">
        <v>1191.7377527560564</v>
      </c>
      <c r="H1071" s="54">
        <v>1193.9373113257773</v>
      </c>
      <c r="I1071" s="54">
        <f t="shared" ref="I1071:J1071" si="561">(I1073*I1075*365)/1000</f>
        <v>1315.9804539646707</v>
      </c>
      <c r="J1071" s="54">
        <f t="shared" si="561"/>
        <v>1318.2400183510358</v>
      </c>
      <c r="K1071" s="54">
        <f>(K1073*K1075*365)/1000</f>
        <v>1320.3559462658477</v>
      </c>
      <c r="L1071" s="54">
        <f t="shared" ref="L1071:R1071" si="562">(L1073*L1075*365)/1000</f>
        <v>1322.4042695282574</v>
      </c>
      <c r="M1071" s="54">
        <f t="shared" si="562"/>
        <v>1324.3934328931844</v>
      </c>
      <c r="N1071" s="54">
        <f t="shared" si="562"/>
        <v>1326.3910480158172</v>
      </c>
      <c r="O1071" s="54">
        <f t="shared" si="562"/>
        <v>1328.3464031754361</v>
      </c>
      <c r="P1071" s="54">
        <f t="shared" si="562"/>
        <v>1330.33556659596</v>
      </c>
      <c r="Q1071" s="54">
        <f t="shared" si="562"/>
        <v>1332.4007924795255</v>
      </c>
      <c r="R1071" s="54">
        <f t="shared" si="562"/>
        <v>1334.5420723058419</v>
      </c>
    </row>
    <row r="1072" spans="1:18" x14ac:dyDescent="0.25">
      <c r="A1072" s="28" t="s">
        <v>11</v>
      </c>
      <c r="B1072" s="29" t="s">
        <v>6</v>
      </c>
      <c r="C1072" s="29">
        <v>44</v>
      </c>
      <c r="D1072" s="29">
        <v>7</v>
      </c>
      <c r="E1072" s="29">
        <v>7</v>
      </c>
      <c r="F1072" s="29">
        <v>7</v>
      </c>
      <c r="G1072" s="29">
        <v>7</v>
      </c>
      <c r="H1072" s="29">
        <v>7</v>
      </c>
      <c r="I1072" s="29">
        <f>H1072</f>
        <v>7</v>
      </c>
      <c r="J1072" s="29">
        <f t="shared" ref="J1072:R1072" si="563">I1072</f>
        <v>7</v>
      </c>
      <c r="K1072" s="29">
        <f t="shared" si="563"/>
        <v>7</v>
      </c>
      <c r="L1072" s="29">
        <f t="shared" si="563"/>
        <v>7</v>
      </c>
      <c r="M1072" s="29">
        <f t="shared" si="563"/>
        <v>7</v>
      </c>
      <c r="N1072" s="29">
        <f t="shared" si="563"/>
        <v>7</v>
      </c>
      <c r="O1072" s="29">
        <f t="shared" si="563"/>
        <v>7</v>
      </c>
      <c r="P1072" s="29">
        <f t="shared" si="563"/>
        <v>7</v>
      </c>
      <c r="Q1072" s="29">
        <f t="shared" si="563"/>
        <v>7</v>
      </c>
      <c r="R1072" s="29">
        <f t="shared" si="563"/>
        <v>7</v>
      </c>
    </row>
    <row r="1073" spans="1:18" x14ac:dyDescent="0.25">
      <c r="A1073" s="42" t="s">
        <v>12</v>
      </c>
      <c r="B1073" s="43" t="s">
        <v>13</v>
      </c>
      <c r="C1073" s="56">
        <v>53.84614990693597</v>
      </c>
      <c r="D1073" s="44">
        <v>65.701369863013696</v>
      </c>
      <c r="E1073" s="44">
        <v>65.701369863013696</v>
      </c>
      <c r="F1073" s="44">
        <v>65.701369863013696</v>
      </c>
      <c r="G1073" s="44">
        <v>65.701369863013696</v>
      </c>
      <c r="H1073" s="44">
        <v>65.701369863013696</v>
      </c>
      <c r="I1073" s="44">
        <v>65.701369863013696</v>
      </c>
      <c r="J1073" s="44">
        <v>65.701369863013696</v>
      </c>
      <c r="K1073" s="44">
        <v>65.701369863013696</v>
      </c>
      <c r="L1073" s="44">
        <v>65.701369863013696</v>
      </c>
      <c r="M1073" s="44">
        <v>65.701369863013696</v>
      </c>
      <c r="N1073" s="44">
        <v>65.701369863013696</v>
      </c>
      <c r="O1073" s="44">
        <v>65.701369863013696</v>
      </c>
      <c r="P1073" s="44">
        <v>65.701369863013696</v>
      </c>
      <c r="Q1073" s="44">
        <v>65.701369863013696</v>
      </c>
      <c r="R1073" s="44">
        <v>65.701369863013696</v>
      </c>
    </row>
    <row r="1074" spans="1:18" x14ac:dyDescent="0.25">
      <c r="A1074" s="28" t="s">
        <v>14</v>
      </c>
      <c r="B1074" s="29" t="s">
        <v>15</v>
      </c>
      <c r="C1074" s="54">
        <v>107</v>
      </c>
      <c r="D1074" s="54">
        <v>110</v>
      </c>
      <c r="E1074" s="39">
        <v>107</v>
      </c>
      <c r="F1074" s="39">
        <v>106.572</v>
      </c>
      <c r="G1074" s="39">
        <v>106.77457299687724</v>
      </c>
      <c r="H1074" s="39">
        <v>106.97164397706598</v>
      </c>
      <c r="I1074" s="39">
        <v>107.16321235420789</v>
      </c>
      <c r="J1074" s="54">
        <f>I1074+(I1074*J$972)</f>
        <v>107.34721370273442</v>
      </c>
      <c r="K1074" s="54">
        <f t="shared" ref="K1074:R1075" si="564">J1074+(J1074*K$972)</f>
        <v>107.51951841423529</v>
      </c>
      <c r="L1074" s="54">
        <f t="shared" si="564"/>
        <v>107.68631792867973</v>
      </c>
      <c r="M1074" s="54">
        <f t="shared" si="564"/>
        <v>107.84829992122425</v>
      </c>
      <c r="N1074" s="54">
        <f t="shared" si="564"/>
        <v>108.01097015917784</v>
      </c>
      <c r="O1074" s="54">
        <f t="shared" si="564"/>
        <v>108.17019907444543</v>
      </c>
      <c r="P1074" s="54">
        <f t="shared" si="564"/>
        <v>108.33218107151737</v>
      </c>
      <c r="Q1074" s="54">
        <f t="shared" si="564"/>
        <v>108.5003570039586</v>
      </c>
      <c r="R1074" s="54">
        <f t="shared" si="564"/>
        <v>108.6747261779429</v>
      </c>
    </row>
    <row r="1075" spans="1:18" x14ac:dyDescent="0.25">
      <c r="A1075" s="28" t="s">
        <v>23</v>
      </c>
      <c r="B1075" s="29" t="s">
        <v>15</v>
      </c>
      <c r="C1075" s="54">
        <v>63.227272727272734</v>
      </c>
      <c r="D1075" s="54">
        <v>50</v>
      </c>
      <c r="E1075" s="39">
        <v>49.8</v>
      </c>
      <c r="F1075" s="39">
        <v>49.6008</v>
      </c>
      <c r="G1075" s="39">
        <v>49.695081637798943</v>
      </c>
      <c r="H1075" s="39">
        <v>49.786802523905479</v>
      </c>
      <c r="I1075" s="39">
        <f>49.8759623854164+'[16]Uued liitujad'!I19</f>
        <v>54.8759623854164</v>
      </c>
      <c r="J1075" s="54">
        <f>I1075+(I1075*J$972)</f>
        <v>54.97018549480989</v>
      </c>
      <c r="K1075" s="54">
        <f t="shared" si="564"/>
        <v>55.058419009459477</v>
      </c>
      <c r="L1075" s="54">
        <f t="shared" si="564"/>
        <v>55.143833431810911</v>
      </c>
      <c r="M1075" s="54">
        <f t="shared" si="564"/>
        <v>55.226780905432811</v>
      </c>
      <c r="N1075" s="54">
        <f t="shared" si="564"/>
        <v>55.31008081463731</v>
      </c>
      <c r="O1075" s="54">
        <f t="shared" si="564"/>
        <v>55.391618496953264</v>
      </c>
      <c r="P1075" s="54">
        <f t="shared" si="564"/>
        <v>55.474565972893544</v>
      </c>
      <c r="Q1075" s="54">
        <f t="shared" si="564"/>
        <v>55.560685229119954</v>
      </c>
      <c r="R1075" s="54">
        <f t="shared" si="564"/>
        <v>55.649975910339101</v>
      </c>
    </row>
    <row r="1076" spans="1:18" x14ac:dyDescent="0.25">
      <c r="A1076" s="42" t="s">
        <v>24</v>
      </c>
      <c r="B1076" s="43" t="s">
        <v>8</v>
      </c>
      <c r="C1076" s="45">
        <v>0.59090909090909094</v>
      </c>
      <c r="D1076" s="45">
        <v>0.45454545454545453</v>
      </c>
      <c r="E1076" s="45">
        <v>0.46542056074766353</v>
      </c>
      <c r="F1076" s="45">
        <v>0.46542056074766353</v>
      </c>
      <c r="G1076" s="45">
        <v>0.46542056074766358</v>
      </c>
      <c r="H1076" s="45">
        <v>0.46542056074766358</v>
      </c>
      <c r="I1076" s="45">
        <f t="shared" ref="I1076:J1076" si="565">I1075/I1074</f>
        <v>0.51207836327296918</v>
      </c>
      <c r="J1076" s="45">
        <f t="shared" si="565"/>
        <v>0.51207836327296918</v>
      </c>
      <c r="K1076" s="45">
        <f>K1075/K1074</f>
        <v>0.51207836327296918</v>
      </c>
      <c r="L1076" s="45">
        <f t="shared" ref="L1076:Q1076" si="566">L1075/L1074</f>
        <v>0.51207836327296918</v>
      </c>
      <c r="M1076" s="45">
        <f t="shared" si="566"/>
        <v>0.51207836327296918</v>
      </c>
      <c r="N1076" s="45">
        <f t="shared" si="566"/>
        <v>0.51207836327296918</v>
      </c>
      <c r="O1076" s="45">
        <f t="shared" si="566"/>
        <v>0.51207836327296918</v>
      </c>
      <c r="P1076" s="45">
        <f t="shared" si="566"/>
        <v>0.51207836327296918</v>
      </c>
      <c r="Q1076" s="45">
        <f t="shared" si="566"/>
        <v>0.51207836327296918</v>
      </c>
      <c r="R1076" s="45">
        <f>R1075/R1074</f>
        <v>0.51207836327296918</v>
      </c>
    </row>
    <row r="1077" spans="1:18" x14ac:dyDescent="0.25">
      <c r="A1077" s="32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</row>
    <row r="1078" spans="1:18" x14ac:dyDescent="0.25">
      <c r="A1078" s="28" t="s">
        <v>2</v>
      </c>
      <c r="B1078" s="29" t="s">
        <v>3</v>
      </c>
      <c r="C1078" s="29">
        <v>2020</v>
      </c>
      <c r="D1078" s="29">
        <v>2021</v>
      </c>
      <c r="E1078" s="29">
        <v>2022</v>
      </c>
      <c r="F1078" s="29">
        <v>2023</v>
      </c>
      <c r="G1078" s="29">
        <v>2024</v>
      </c>
      <c r="H1078" s="29">
        <v>2025</v>
      </c>
      <c r="I1078" s="29">
        <v>2026</v>
      </c>
      <c r="J1078" s="29">
        <v>2027</v>
      </c>
      <c r="K1078" s="29">
        <v>2028</v>
      </c>
      <c r="L1078" s="29">
        <v>2029</v>
      </c>
      <c r="M1078" s="29">
        <v>2030</v>
      </c>
      <c r="N1078" s="29">
        <v>2031</v>
      </c>
      <c r="O1078" s="29">
        <v>2032</v>
      </c>
      <c r="P1078" s="29">
        <v>2033</v>
      </c>
      <c r="Q1078" s="29">
        <v>2034</v>
      </c>
      <c r="R1078" s="29">
        <v>2035</v>
      </c>
    </row>
    <row r="1079" spans="1:18" x14ac:dyDescent="0.25">
      <c r="A1079" s="110" t="s">
        <v>122</v>
      </c>
      <c r="B1079" s="110"/>
      <c r="C1079" s="110"/>
      <c r="D1079" s="110"/>
      <c r="E1079" s="110"/>
      <c r="F1079" s="110"/>
      <c r="G1079" s="110"/>
      <c r="H1079" s="110"/>
      <c r="I1079" s="110"/>
      <c r="J1079" s="110"/>
      <c r="K1079" s="110"/>
      <c r="L1079" s="110"/>
      <c r="M1079" s="110"/>
      <c r="N1079" s="110"/>
      <c r="O1079" s="110"/>
      <c r="P1079" s="110"/>
      <c r="Q1079" s="110"/>
      <c r="R1079" s="110"/>
    </row>
    <row r="1080" spans="1:18" x14ac:dyDescent="0.25">
      <c r="A1080" s="51" t="s">
        <v>5</v>
      </c>
      <c r="B1080" s="52" t="s">
        <v>6</v>
      </c>
      <c r="C1080" s="53">
        <v>25205.402999999998</v>
      </c>
      <c r="D1080" s="53">
        <v>32886.261533991274</v>
      </c>
      <c r="E1080" s="53">
        <v>31022.893728244835</v>
      </c>
      <c r="F1080" s="53">
        <v>30915.965406545583</v>
      </c>
      <c r="G1080" s="53">
        <v>30966.574730325196</v>
      </c>
      <c r="H1080" s="53">
        <v>31015.809471370074</v>
      </c>
      <c r="I1080" s="53">
        <v>31063.669483188842</v>
      </c>
      <c r="J1080" s="53">
        <f>J1081+J1083</f>
        <v>31364.030481924696</v>
      </c>
      <c r="K1080" s="53">
        <f>K1081+K1083</f>
        <v>31407.647004098781</v>
      </c>
      <c r="L1080" s="53">
        <f t="shared" ref="L1080:R1080" si="567">L1081+L1083</f>
        <v>31449.869962815465</v>
      </c>
      <c r="M1080" s="53">
        <f t="shared" si="567"/>
        <v>31490.873433400106</v>
      </c>
      <c r="N1080" s="53">
        <f t="shared" si="567"/>
        <v>31532.051123661524</v>
      </c>
      <c r="O1080" s="53">
        <f t="shared" si="567"/>
        <v>31572.357691328936</v>
      </c>
      <c r="P1080" s="53">
        <f t="shared" si="567"/>
        <v>31613.361163059617</v>
      </c>
      <c r="Q1080" s="53">
        <f t="shared" si="567"/>
        <v>31655.93254269617</v>
      </c>
      <c r="R1080" s="53">
        <f t="shared" si="567"/>
        <v>31700.071654606207</v>
      </c>
    </row>
    <row r="1081" spans="1:18" x14ac:dyDescent="0.25">
      <c r="A1081" s="28" t="s">
        <v>7</v>
      </c>
      <c r="B1081" s="29" t="s">
        <v>6</v>
      </c>
      <c r="C1081" s="54">
        <v>0</v>
      </c>
      <c r="D1081" s="54">
        <v>6625.7145339912749</v>
      </c>
      <c r="E1081" s="54">
        <v>5269.3734406947151</v>
      </c>
      <c r="F1081" s="54">
        <v>5251.2112001456626</v>
      </c>
      <c r="G1081" s="54">
        <v>5259.8074139261007</v>
      </c>
      <c r="H1081" s="54">
        <v>5268.170148849993</v>
      </c>
      <c r="I1081" s="54">
        <v>5276.2993800351396</v>
      </c>
      <c r="J1081" s="54">
        <f t="shared" ref="J1081:R1081" si="568">J1083/(1-J1082)-J1083</f>
        <v>4704.6045722887065</v>
      </c>
      <c r="K1081" s="54">
        <f t="shared" si="568"/>
        <v>4711.147050614818</v>
      </c>
      <c r="L1081" s="54">
        <f t="shared" si="568"/>
        <v>4717.4804944223215</v>
      </c>
      <c r="M1081" s="54">
        <f t="shared" si="568"/>
        <v>4723.631015010018</v>
      </c>
      <c r="N1081" s="54">
        <f t="shared" si="568"/>
        <v>4729.8076685492306</v>
      </c>
      <c r="O1081" s="54">
        <f t="shared" si="568"/>
        <v>4735.8536536993415</v>
      </c>
      <c r="P1081" s="54">
        <f t="shared" si="568"/>
        <v>4742.0041744589435</v>
      </c>
      <c r="Q1081" s="54">
        <f t="shared" si="568"/>
        <v>4748.389881404426</v>
      </c>
      <c r="R1081" s="54">
        <f t="shared" si="568"/>
        <v>4755.0107481909326</v>
      </c>
    </row>
    <row r="1082" spans="1:18" x14ac:dyDescent="0.25">
      <c r="A1082" s="28" t="s">
        <v>7</v>
      </c>
      <c r="B1082" s="29" t="s">
        <v>8</v>
      </c>
      <c r="C1082" s="30">
        <v>0</v>
      </c>
      <c r="D1082" s="55">
        <v>0.20147363138686136</v>
      </c>
      <c r="E1082" s="41">
        <v>0.16985434972164468</v>
      </c>
      <c r="F1082" s="41">
        <v>0.16985434972164468</v>
      </c>
      <c r="G1082" s="41">
        <v>0.16985434972164468</v>
      </c>
      <c r="H1082" s="41">
        <v>0.16985434972164468</v>
      </c>
      <c r="I1082" s="41">
        <v>0.15</v>
      </c>
      <c r="J1082" s="41">
        <f t="shared" ref="J1082:R1082" si="569">I1082</f>
        <v>0.15</v>
      </c>
      <c r="K1082" s="41">
        <f t="shared" si="569"/>
        <v>0.15</v>
      </c>
      <c r="L1082" s="41">
        <f t="shared" si="569"/>
        <v>0.15</v>
      </c>
      <c r="M1082" s="41">
        <f t="shared" si="569"/>
        <v>0.15</v>
      </c>
      <c r="N1082" s="41">
        <f t="shared" si="569"/>
        <v>0.15</v>
      </c>
      <c r="O1082" s="41">
        <f t="shared" si="569"/>
        <v>0.15</v>
      </c>
      <c r="P1082" s="41">
        <f t="shared" si="569"/>
        <v>0.15</v>
      </c>
      <c r="Q1082" s="41">
        <f t="shared" si="569"/>
        <v>0.15</v>
      </c>
      <c r="R1082" s="41">
        <f t="shared" si="569"/>
        <v>0.15</v>
      </c>
    </row>
    <row r="1083" spans="1:18" x14ac:dyDescent="0.25">
      <c r="A1083" s="28" t="s">
        <v>9</v>
      </c>
      <c r="B1083" s="29" t="s">
        <v>6</v>
      </c>
      <c r="C1083" s="54">
        <v>25205.402999999998</v>
      </c>
      <c r="D1083" s="54">
        <v>26260.546999999999</v>
      </c>
      <c r="E1083" s="39">
        <v>25753.52028755012</v>
      </c>
      <c r="F1083" s="39">
        <v>25664.754206399921</v>
      </c>
      <c r="G1083" s="39">
        <v>25706.767316399095</v>
      </c>
      <c r="H1083" s="39">
        <v>25747.639322520081</v>
      </c>
      <c r="I1083" s="39">
        <v>25787.370103153702</v>
      </c>
      <c r="J1083" s="39">
        <f t="shared" ref="J1083:R1083" si="570">J1084+J1085</f>
        <v>26659.425909635989</v>
      </c>
      <c r="K1083" s="39">
        <f t="shared" si="570"/>
        <v>26696.499953483963</v>
      </c>
      <c r="L1083" s="39">
        <f t="shared" si="570"/>
        <v>26732.389468393143</v>
      </c>
      <c r="M1083" s="39">
        <f t="shared" si="570"/>
        <v>26767.242418390088</v>
      </c>
      <c r="N1083" s="39">
        <f t="shared" si="570"/>
        <v>26802.243455112293</v>
      </c>
      <c r="O1083" s="39">
        <f t="shared" si="570"/>
        <v>26836.504037629595</v>
      </c>
      <c r="P1083" s="39">
        <f t="shared" si="570"/>
        <v>26871.356988600674</v>
      </c>
      <c r="Q1083" s="39">
        <f t="shared" si="570"/>
        <v>26907.542661291744</v>
      </c>
      <c r="R1083" s="39">
        <f t="shared" si="570"/>
        <v>26945.060906415274</v>
      </c>
    </row>
    <row r="1084" spans="1:18" x14ac:dyDescent="0.25">
      <c r="A1084" s="28" t="s">
        <v>10</v>
      </c>
      <c r="B1084" s="29" t="s">
        <v>6</v>
      </c>
      <c r="C1084" s="54">
        <v>21562.402999999998</v>
      </c>
      <c r="D1084" s="54">
        <v>22698.546999999999</v>
      </c>
      <c r="E1084" s="54">
        <v>22191.52028755012</v>
      </c>
      <c r="F1084" s="54">
        <v>22102.754206399921</v>
      </c>
      <c r="G1084" s="54">
        <v>22144.767316399095</v>
      </c>
      <c r="H1084" s="54">
        <v>22185.639322520081</v>
      </c>
      <c r="I1084" s="54">
        <v>22225.370103153702</v>
      </c>
      <c r="J1084" s="54">
        <f>(J1086*J1088*365)/1000</f>
        <v>23097.425909635989</v>
      </c>
      <c r="K1084" s="54">
        <f t="shared" ref="K1084:R1084" si="571">(K1086*K1088*365)/1000</f>
        <v>23134.499953483963</v>
      </c>
      <c r="L1084" s="54">
        <f t="shared" si="571"/>
        <v>23170.389468393143</v>
      </c>
      <c r="M1084" s="54">
        <f t="shared" si="571"/>
        <v>23205.242418390088</v>
      </c>
      <c r="N1084" s="54">
        <f t="shared" si="571"/>
        <v>23240.243455112293</v>
      </c>
      <c r="O1084" s="54">
        <f t="shared" si="571"/>
        <v>23274.504037629595</v>
      </c>
      <c r="P1084" s="54">
        <f t="shared" si="571"/>
        <v>23309.356988600674</v>
      </c>
      <c r="Q1084" s="54">
        <f t="shared" si="571"/>
        <v>23345.542661291744</v>
      </c>
      <c r="R1084" s="54">
        <f t="shared" si="571"/>
        <v>23383.060906415274</v>
      </c>
    </row>
    <row r="1085" spans="1:18" x14ac:dyDescent="0.25">
      <c r="A1085" s="28" t="s">
        <v>11</v>
      </c>
      <c r="B1085" s="29" t="s">
        <v>6</v>
      </c>
      <c r="C1085" s="29">
        <v>3643</v>
      </c>
      <c r="D1085" s="29">
        <v>3562</v>
      </c>
      <c r="E1085" s="29">
        <v>3562</v>
      </c>
      <c r="F1085" s="29">
        <v>3562</v>
      </c>
      <c r="G1085" s="29">
        <v>3562</v>
      </c>
      <c r="H1085" s="29">
        <v>3562</v>
      </c>
      <c r="I1085" s="29">
        <v>3562</v>
      </c>
      <c r="J1085" s="29">
        <f>I1085</f>
        <v>3562</v>
      </c>
      <c r="K1085" s="29">
        <f t="shared" ref="K1085:R1085" si="572">J1085</f>
        <v>3562</v>
      </c>
      <c r="L1085" s="29">
        <f t="shared" si="572"/>
        <v>3562</v>
      </c>
      <c r="M1085" s="29">
        <f t="shared" si="572"/>
        <v>3562</v>
      </c>
      <c r="N1085" s="29">
        <f t="shared" si="572"/>
        <v>3562</v>
      </c>
      <c r="O1085" s="29">
        <f t="shared" si="572"/>
        <v>3562</v>
      </c>
      <c r="P1085" s="29">
        <f t="shared" si="572"/>
        <v>3562</v>
      </c>
      <c r="Q1085" s="29">
        <f t="shared" si="572"/>
        <v>3562</v>
      </c>
      <c r="R1085" s="29">
        <f t="shared" si="572"/>
        <v>3562</v>
      </c>
    </row>
    <row r="1086" spans="1:18" x14ac:dyDescent="0.25">
      <c r="A1086" s="42" t="s">
        <v>12</v>
      </c>
      <c r="B1086" s="43" t="s">
        <v>13</v>
      </c>
      <c r="C1086" s="56">
        <v>74.516189325704019</v>
      </c>
      <c r="D1086" s="56">
        <v>76.024205378973107</v>
      </c>
      <c r="E1086" s="56">
        <v>76.024205378973107</v>
      </c>
      <c r="F1086" s="56">
        <v>76.024205378973107</v>
      </c>
      <c r="G1086" s="56">
        <v>76.024205378973107</v>
      </c>
      <c r="H1086" s="56">
        <v>76.024205378973107</v>
      </c>
      <c r="I1086" s="56">
        <v>76.024205378973107</v>
      </c>
      <c r="J1086" s="56">
        <v>76.024205378973107</v>
      </c>
      <c r="K1086" s="56">
        <v>76.024205378973107</v>
      </c>
      <c r="L1086" s="56">
        <v>76.024205378973107</v>
      </c>
      <c r="M1086" s="56">
        <v>76.024205378973107</v>
      </c>
      <c r="N1086" s="56">
        <v>76.024205378973107</v>
      </c>
      <c r="O1086" s="56">
        <v>76.024205378973107</v>
      </c>
      <c r="P1086" s="56">
        <v>76.024205378973107</v>
      </c>
      <c r="Q1086" s="56">
        <v>76.024205378973107</v>
      </c>
      <c r="R1086" s="56">
        <v>76.024205378973107</v>
      </c>
    </row>
    <row r="1087" spans="1:18" x14ac:dyDescent="0.25">
      <c r="A1087" s="28" t="s">
        <v>14</v>
      </c>
      <c r="B1087" s="29" t="s">
        <v>15</v>
      </c>
      <c r="C1087" s="54">
        <v>878</v>
      </c>
      <c r="D1087" s="54">
        <v>891</v>
      </c>
      <c r="E1087" s="39">
        <v>872</v>
      </c>
      <c r="F1087" s="39">
        <v>868.51199999999994</v>
      </c>
      <c r="G1087" s="39">
        <v>870.16287526427061</v>
      </c>
      <c r="H1087" s="39">
        <v>871.76891166356575</v>
      </c>
      <c r="I1087" s="39">
        <v>873.33010441933902</v>
      </c>
      <c r="J1087" s="54">
        <f>I1087+(I1087*J972)</f>
        <v>874.82962942789175</v>
      </c>
      <c r="K1087" s="54">
        <f>J1087+(J1087*K972)</f>
        <v>876.2338323104035</v>
      </c>
      <c r="L1087" s="54">
        <f t="shared" ref="L1087:Q1087" si="573">K1087+(K1087*L972)</f>
        <v>877.59317040942733</v>
      </c>
      <c r="M1087" s="54">
        <f t="shared" si="573"/>
        <v>878.91324795614537</v>
      </c>
      <c r="N1087" s="54">
        <f t="shared" si="573"/>
        <v>880.23893438133723</v>
      </c>
      <c r="O1087" s="54">
        <f t="shared" si="573"/>
        <v>881.53657563473291</v>
      </c>
      <c r="P1087" s="54">
        <f t="shared" si="573"/>
        <v>882.85665321834711</v>
      </c>
      <c r="Q1087" s="54">
        <f t="shared" si="573"/>
        <v>884.22720848085885</v>
      </c>
      <c r="R1087" s="54">
        <f>Q1087+(Q1087*R972)</f>
        <v>885.64823576790855</v>
      </c>
    </row>
    <row r="1088" spans="1:18" x14ac:dyDescent="0.25">
      <c r="A1088" s="28" t="s">
        <v>23</v>
      </c>
      <c r="B1088" s="29" t="s">
        <v>15</v>
      </c>
      <c r="C1088" s="54">
        <v>792.78177328844004</v>
      </c>
      <c r="D1088" s="54">
        <v>818</v>
      </c>
      <c r="E1088" s="39">
        <v>799.72799999999995</v>
      </c>
      <c r="F1088" s="39">
        <v>796.529088</v>
      </c>
      <c r="G1088" s="39">
        <v>798.04313751071629</v>
      </c>
      <c r="H1088" s="39">
        <v>799.51606443449555</v>
      </c>
      <c r="I1088" s="39">
        <f>800.947864388841+'[16]Uued liitujad'!I6</f>
        <v>830.94786438884103</v>
      </c>
      <c r="J1088" s="54">
        <f>I1088+(I1088*J$972)</f>
        <v>832.37461825561968</v>
      </c>
      <c r="K1088" s="54">
        <f t="shared" ref="K1088:R1088" si="574">J1088+(J1088*K$972)</f>
        <v>833.71067592784152</v>
      </c>
      <c r="L1088" s="54">
        <f t="shared" si="574"/>
        <v>835.0040460803765</v>
      </c>
      <c r="M1088" s="54">
        <f t="shared" si="574"/>
        <v>836.2600609740831</v>
      </c>
      <c r="N1088" s="54">
        <f t="shared" si="574"/>
        <v>837.52141255040931</v>
      </c>
      <c r="O1088" s="54">
        <f t="shared" si="574"/>
        <v>838.75607997203554</v>
      </c>
      <c r="P1088" s="54">
        <f t="shared" si="574"/>
        <v>840.01209490084773</v>
      </c>
      <c r="Q1088" s="54">
        <f t="shared" si="574"/>
        <v>841.31613785396246</v>
      </c>
      <c r="R1088" s="54">
        <f t="shared" si="574"/>
        <v>842.66820345142321</v>
      </c>
    </row>
    <row r="1089" spans="1:18" x14ac:dyDescent="0.25">
      <c r="A1089" s="42" t="s">
        <v>24</v>
      </c>
      <c r="B1089" s="43" t="s">
        <v>8</v>
      </c>
      <c r="C1089" s="45">
        <v>0.90294051627384964</v>
      </c>
      <c r="D1089" s="45">
        <v>0.91806958473625144</v>
      </c>
      <c r="E1089" s="45">
        <v>0.91711926605504579</v>
      </c>
      <c r="F1089" s="45">
        <v>0.9171192660550459</v>
      </c>
      <c r="G1089" s="45">
        <v>0.9171192660550459</v>
      </c>
      <c r="H1089" s="45">
        <v>0.9171192660550459</v>
      </c>
      <c r="I1089" s="45">
        <f>I1088/I1087</f>
        <v>0.9514705380977595</v>
      </c>
      <c r="J1089" s="45">
        <f>J1088/J1087</f>
        <v>0.9514705380977595</v>
      </c>
      <c r="K1089" s="45">
        <f t="shared" ref="K1089:R1089" si="575">K1088/K1087</f>
        <v>0.95147053809775939</v>
      </c>
      <c r="L1089" s="45">
        <f t="shared" si="575"/>
        <v>0.95147053809775939</v>
      </c>
      <c r="M1089" s="45">
        <f t="shared" si="575"/>
        <v>0.95147053809775939</v>
      </c>
      <c r="N1089" s="45">
        <f t="shared" si="575"/>
        <v>0.9514705380977595</v>
      </c>
      <c r="O1089" s="45">
        <f t="shared" si="575"/>
        <v>0.95147053809775939</v>
      </c>
      <c r="P1089" s="45">
        <f t="shared" si="575"/>
        <v>0.9514705380977595</v>
      </c>
      <c r="Q1089" s="45">
        <f t="shared" si="575"/>
        <v>0.95147053809775939</v>
      </c>
      <c r="R1089" s="45">
        <f t="shared" si="575"/>
        <v>0.95147053809775939</v>
      </c>
    </row>
    <row r="1090" spans="1:18" x14ac:dyDescent="0.25">
      <c r="A1090" s="32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</row>
    <row r="1091" spans="1:18" x14ac:dyDescent="0.25">
      <c r="A1091" s="28" t="s">
        <v>2</v>
      </c>
      <c r="B1091" s="29" t="s">
        <v>3</v>
      </c>
      <c r="C1091" s="29">
        <v>2020</v>
      </c>
      <c r="D1091" s="29">
        <v>2021</v>
      </c>
      <c r="E1091" s="29">
        <v>2022</v>
      </c>
      <c r="F1091" s="29">
        <v>2023</v>
      </c>
      <c r="G1091" s="29">
        <v>2024</v>
      </c>
      <c r="H1091" s="29">
        <v>2025</v>
      </c>
      <c r="I1091" s="29">
        <v>2026</v>
      </c>
      <c r="J1091" s="29">
        <v>2027</v>
      </c>
      <c r="K1091" s="29">
        <v>2028</v>
      </c>
      <c r="L1091" s="29">
        <v>2029</v>
      </c>
      <c r="M1091" s="29">
        <v>2030</v>
      </c>
      <c r="N1091" s="29">
        <v>2031</v>
      </c>
      <c r="O1091" s="29">
        <v>2032</v>
      </c>
      <c r="P1091" s="29">
        <v>2033</v>
      </c>
      <c r="Q1091" s="29">
        <v>2034</v>
      </c>
      <c r="R1091" s="29">
        <v>2035</v>
      </c>
    </row>
    <row r="1092" spans="1:18" x14ac:dyDescent="0.25">
      <c r="A1092" s="110" t="s">
        <v>123</v>
      </c>
      <c r="B1092" s="110"/>
      <c r="C1092" s="110"/>
      <c r="D1092" s="110"/>
      <c r="E1092" s="110"/>
      <c r="F1092" s="110"/>
      <c r="G1092" s="110"/>
      <c r="H1092" s="110"/>
      <c r="I1092" s="110"/>
      <c r="J1092" s="110"/>
      <c r="K1092" s="110"/>
      <c r="L1092" s="110"/>
      <c r="M1092" s="110"/>
      <c r="N1092" s="110"/>
      <c r="O1092" s="110"/>
      <c r="P1092" s="110"/>
      <c r="Q1092" s="110"/>
      <c r="R1092" s="110"/>
    </row>
    <row r="1093" spans="1:18" x14ac:dyDescent="0.25">
      <c r="A1093" s="51" t="s">
        <v>5</v>
      </c>
      <c r="B1093" s="52" t="s">
        <v>6</v>
      </c>
      <c r="C1093" s="53">
        <v>3151.0079999999998</v>
      </c>
      <c r="D1093" s="53">
        <v>3595</v>
      </c>
      <c r="E1093" s="53">
        <v>3215.9764990295544</v>
      </c>
      <c r="F1093" s="53">
        <v>3203.1630034006075</v>
      </c>
      <c r="G1093" s="53">
        <v>3209.2276487511435</v>
      </c>
      <c r="H1093" s="53">
        <v>3215.1275743194633</v>
      </c>
      <c r="I1093" s="53">
        <v>3220.8627625511281</v>
      </c>
      <c r="J1093" s="53">
        <f>J1094+J1096</f>
        <v>3460.6549079970096</v>
      </c>
      <c r="K1093" s="53">
        <f>K1094+K1096</f>
        <v>3466.189431335722</v>
      </c>
      <c r="L1093" s="53">
        <f t="shared" ref="L1093:R1093" si="576">L1094+L1096</f>
        <v>3471.5471246775774</v>
      </c>
      <c r="M1093" s="53">
        <f t="shared" si="576"/>
        <v>3476.7500765317654</v>
      </c>
      <c r="N1093" s="53">
        <f t="shared" si="576"/>
        <v>3481.9751352119715</v>
      </c>
      <c r="O1093" s="53">
        <f t="shared" si="576"/>
        <v>3487.0896566900556</v>
      </c>
      <c r="P1093" s="53">
        <f t="shared" si="576"/>
        <v>3492.2926086896664</v>
      </c>
      <c r="Q1093" s="53">
        <f t="shared" si="576"/>
        <v>3497.6945133444951</v>
      </c>
      <c r="R1093" s="53">
        <f t="shared" si="576"/>
        <v>3503.2953483684601</v>
      </c>
    </row>
    <row r="1094" spans="1:18" x14ac:dyDescent="0.25">
      <c r="A1094" s="28" t="s">
        <v>7</v>
      </c>
      <c r="B1094" s="29" t="s">
        <v>6</v>
      </c>
      <c r="C1094" s="54">
        <v>0</v>
      </c>
      <c r="D1094" s="54">
        <v>503</v>
      </c>
      <c r="E1094" s="54">
        <v>408.95536628619175</v>
      </c>
      <c r="F1094" s="54">
        <v>407.3259551882179</v>
      </c>
      <c r="G1094" s="54">
        <v>408.09715773322159</v>
      </c>
      <c r="H1094" s="54">
        <v>408.8474139066052</v>
      </c>
      <c r="I1094" s="54">
        <v>409.57672147608173</v>
      </c>
      <c r="J1094" s="54">
        <f t="shared" ref="J1094:R1094" si="577">J1096/(1-J1095)-J1096</f>
        <v>440.06957013432384</v>
      </c>
      <c r="K1094" s="54">
        <f t="shared" si="577"/>
        <v>440.77336042006937</v>
      </c>
      <c r="L1094" s="54">
        <f t="shared" si="577"/>
        <v>441.45466435488652</v>
      </c>
      <c r="M1094" s="54">
        <f t="shared" si="577"/>
        <v>442.11629079461363</v>
      </c>
      <c r="N1094" s="54">
        <f t="shared" si="577"/>
        <v>442.78072841941412</v>
      </c>
      <c r="O1094" s="54">
        <f t="shared" si="577"/>
        <v>443.43110972819568</v>
      </c>
      <c r="P1094" s="54">
        <f t="shared" si="577"/>
        <v>444.0927361864151</v>
      </c>
      <c r="Q1094" s="54">
        <f t="shared" si="577"/>
        <v>444.77966219393556</v>
      </c>
      <c r="R1094" s="54">
        <f t="shared" si="577"/>
        <v>445.49188491677751</v>
      </c>
    </row>
    <row r="1095" spans="1:18" x14ac:dyDescent="0.25">
      <c r="A1095" s="28" t="s">
        <v>7</v>
      </c>
      <c r="B1095" s="29" t="s">
        <v>8</v>
      </c>
      <c r="C1095" s="30">
        <v>0</v>
      </c>
      <c r="D1095" s="55">
        <v>0.13991655076495133</v>
      </c>
      <c r="E1095" s="55">
        <v>0.12716366752356464</v>
      </c>
      <c r="F1095" s="55">
        <v>0.12716366752356464</v>
      </c>
      <c r="G1095" s="55">
        <v>0.12716366752356464</v>
      </c>
      <c r="H1095" s="55">
        <v>0.12716366752356464</v>
      </c>
      <c r="I1095" s="55">
        <v>0.12716366752356464</v>
      </c>
      <c r="J1095" s="55">
        <f t="shared" ref="J1095:R1095" si="578">I1095</f>
        <v>0.12716366752356464</v>
      </c>
      <c r="K1095" s="55">
        <f t="shared" si="578"/>
        <v>0.12716366752356464</v>
      </c>
      <c r="L1095" s="55">
        <f t="shared" si="578"/>
        <v>0.12716366752356464</v>
      </c>
      <c r="M1095" s="55">
        <f t="shared" si="578"/>
        <v>0.12716366752356464</v>
      </c>
      <c r="N1095" s="55">
        <f t="shared" si="578"/>
        <v>0.12716366752356464</v>
      </c>
      <c r="O1095" s="55">
        <f t="shared" si="578"/>
        <v>0.12716366752356464</v>
      </c>
      <c r="P1095" s="55">
        <f t="shared" si="578"/>
        <v>0.12716366752356464</v>
      </c>
      <c r="Q1095" s="55">
        <f t="shared" si="578"/>
        <v>0.12716366752356464</v>
      </c>
      <c r="R1095" s="55">
        <f t="shared" si="578"/>
        <v>0.12716366752356464</v>
      </c>
    </row>
    <row r="1096" spans="1:18" x14ac:dyDescent="0.25">
      <c r="A1096" s="28" t="s">
        <v>9</v>
      </c>
      <c r="B1096" s="29" t="s">
        <v>6</v>
      </c>
      <c r="C1096" s="54">
        <v>3151.0079999999998</v>
      </c>
      <c r="D1096" s="54">
        <v>3092</v>
      </c>
      <c r="E1096" s="54">
        <v>2807.0211327433626</v>
      </c>
      <c r="F1096" s="54">
        <v>2795.8370482123896</v>
      </c>
      <c r="G1096" s="54">
        <v>2801.1304910179219</v>
      </c>
      <c r="H1096" s="54">
        <v>2806.2801604128581</v>
      </c>
      <c r="I1096" s="54">
        <v>2811.2860410750463</v>
      </c>
      <c r="J1096" s="54">
        <f t="shared" ref="J1096:R1096" si="579">J1097+J1098</f>
        <v>3020.5853378626857</v>
      </c>
      <c r="K1096" s="54">
        <f t="shared" si="579"/>
        <v>3025.4160709156527</v>
      </c>
      <c r="L1096" s="54">
        <f t="shared" si="579"/>
        <v>3030.0924603226908</v>
      </c>
      <c r="M1096" s="54">
        <f t="shared" si="579"/>
        <v>3034.6337857371518</v>
      </c>
      <c r="N1096" s="54">
        <f t="shared" si="579"/>
        <v>3039.1944067925574</v>
      </c>
      <c r="O1096" s="54">
        <f t="shared" si="579"/>
        <v>3043.6585469618599</v>
      </c>
      <c r="P1096" s="54">
        <f t="shared" si="579"/>
        <v>3048.1998725032513</v>
      </c>
      <c r="Q1096" s="54">
        <f t="shared" si="579"/>
        <v>3052.9148511505596</v>
      </c>
      <c r="R1096" s="54">
        <f t="shared" si="579"/>
        <v>3057.8034634516825</v>
      </c>
    </row>
    <row r="1097" spans="1:18" x14ac:dyDescent="0.25">
      <c r="A1097" s="28" t="s">
        <v>10</v>
      </c>
      <c r="B1097" s="29" t="s">
        <v>6</v>
      </c>
      <c r="C1097" s="54">
        <v>3135.0079999999998</v>
      </c>
      <c r="D1097" s="54">
        <v>3081</v>
      </c>
      <c r="E1097" s="54">
        <v>2796.0211327433626</v>
      </c>
      <c r="F1097" s="54">
        <v>2784.8370482123896</v>
      </c>
      <c r="G1097" s="54">
        <v>2790.1304910179219</v>
      </c>
      <c r="H1097" s="54">
        <v>2795.2801604128581</v>
      </c>
      <c r="I1097" s="54">
        <v>2800.2860410750463</v>
      </c>
      <c r="J1097" s="54">
        <f>(J1099*J1101*365)/1000</f>
        <v>3009.5853378626857</v>
      </c>
      <c r="K1097" s="54">
        <f t="shared" ref="K1097:R1097" si="580">(K1099*K1101*365)/1000</f>
        <v>3014.4160709156527</v>
      </c>
      <c r="L1097" s="54">
        <f t="shared" si="580"/>
        <v>3019.0924603226908</v>
      </c>
      <c r="M1097" s="54">
        <f t="shared" si="580"/>
        <v>3023.6337857371518</v>
      </c>
      <c r="N1097" s="54">
        <f t="shared" si="580"/>
        <v>3028.1944067925574</v>
      </c>
      <c r="O1097" s="54">
        <f t="shared" si="580"/>
        <v>3032.6585469618599</v>
      </c>
      <c r="P1097" s="54">
        <f t="shared" si="580"/>
        <v>3037.1998725032513</v>
      </c>
      <c r="Q1097" s="54">
        <f t="shared" si="580"/>
        <v>3041.9148511505596</v>
      </c>
      <c r="R1097" s="54">
        <f t="shared" si="580"/>
        <v>3046.8034634516825</v>
      </c>
    </row>
    <row r="1098" spans="1:18" x14ac:dyDescent="0.25">
      <c r="A1098" s="28" t="s">
        <v>11</v>
      </c>
      <c r="B1098" s="29" t="s">
        <v>6</v>
      </c>
      <c r="C1098" s="29">
        <v>16</v>
      </c>
      <c r="D1098" s="29">
        <v>11</v>
      </c>
      <c r="E1098" s="29">
        <v>11</v>
      </c>
      <c r="F1098" s="29">
        <v>11</v>
      </c>
      <c r="G1098" s="29">
        <v>11</v>
      </c>
      <c r="H1098" s="29">
        <v>11</v>
      </c>
      <c r="I1098" s="29">
        <v>11</v>
      </c>
      <c r="J1098" s="29">
        <f>I1098</f>
        <v>11</v>
      </c>
      <c r="K1098" s="29">
        <f t="shared" ref="K1098:R1098" si="581">J1098</f>
        <v>11</v>
      </c>
      <c r="L1098" s="29">
        <f t="shared" si="581"/>
        <v>11</v>
      </c>
      <c r="M1098" s="29">
        <f t="shared" si="581"/>
        <v>11</v>
      </c>
      <c r="N1098" s="29">
        <f t="shared" si="581"/>
        <v>11</v>
      </c>
      <c r="O1098" s="29">
        <f t="shared" si="581"/>
        <v>11</v>
      </c>
      <c r="P1098" s="29">
        <f t="shared" si="581"/>
        <v>11</v>
      </c>
      <c r="Q1098" s="29">
        <f t="shared" si="581"/>
        <v>11</v>
      </c>
      <c r="R1098" s="29">
        <f t="shared" si="581"/>
        <v>11</v>
      </c>
    </row>
    <row r="1099" spans="1:18" x14ac:dyDescent="0.25">
      <c r="A1099" s="42" t="s">
        <v>12</v>
      </c>
      <c r="B1099" s="43" t="s">
        <v>13</v>
      </c>
      <c r="C1099" s="56">
        <v>85.448654338682758</v>
      </c>
      <c r="D1099" s="44">
        <v>74.699963631955384</v>
      </c>
      <c r="E1099" s="44">
        <v>74.699963631955384</v>
      </c>
      <c r="F1099" s="44">
        <v>74.699963631955384</v>
      </c>
      <c r="G1099" s="44">
        <v>74.699963631955384</v>
      </c>
      <c r="H1099" s="44">
        <v>74.699963631955384</v>
      </c>
      <c r="I1099" s="44">
        <v>74.699963631955384</v>
      </c>
      <c r="J1099" s="44">
        <v>74.699963631955384</v>
      </c>
      <c r="K1099" s="44">
        <v>74.699963631955384</v>
      </c>
      <c r="L1099" s="44">
        <v>74.699963631955384</v>
      </c>
      <c r="M1099" s="44">
        <v>74.699963631955384</v>
      </c>
      <c r="N1099" s="44">
        <v>74.699963631955384</v>
      </c>
      <c r="O1099" s="44">
        <v>74.699963631955384</v>
      </c>
      <c r="P1099" s="44">
        <v>74.699963631955384</v>
      </c>
      <c r="Q1099" s="44">
        <v>74.699963631955384</v>
      </c>
      <c r="R1099" s="44">
        <v>74.699963631955384</v>
      </c>
    </row>
    <row r="1100" spans="1:18" x14ac:dyDescent="0.25">
      <c r="A1100" s="28" t="s">
        <v>14</v>
      </c>
      <c r="B1100" s="29" t="s">
        <v>15</v>
      </c>
      <c r="C1100" s="54">
        <v>220</v>
      </c>
      <c r="D1100" s="54">
        <v>232</v>
      </c>
      <c r="E1100" s="39">
        <v>206</v>
      </c>
      <c r="F1100" s="39">
        <v>205.17599999999999</v>
      </c>
      <c r="G1100" s="39">
        <v>205.56600034912813</v>
      </c>
      <c r="H1100" s="39">
        <v>205.94540803061301</v>
      </c>
      <c r="I1100" s="39">
        <v>206.3142219155778</v>
      </c>
      <c r="J1100" s="39">
        <v>206.66846750246066</v>
      </c>
      <c r="K1100" s="54">
        <f>J1100+(J1100*K$972)</f>
        <v>207.00019433021001</v>
      </c>
      <c r="L1100" s="54">
        <f>K1100+(K1100*L$972)</f>
        <v>207.3213223673647</v>
      </c>
      <c r="M1100" s="54">
        <f t="shared" ref="M1100:R1101" si="582">L1100+(L1100*M$972)</f>
        <v>207.63317554927286</v>
      </c>
      <c r="N1100" s="54">
        <f t="shared" si="582"/>
        <v>207.94635376439848</v>
      </c>
      <c r="O1100" s="54">
        <f t="shared" si="582"/>
        <v>208.25290662930618</v>
      </c>
      <c r="P1100" s="54">
        <f t="shared" si="582"/>
        <v>208.56475981993063</v>
      </c>
      <c r="Q1100" s="54">
        <f t="shared" si="582"/>
        <v>208.88853778332216</v>
      </c>
      <c r="R1100" s="54">
        <f t="shared" si="582"/>
        <v>209.22423918370316</v>
      </c>
    </row>
    <row r="1101" spans="1:18" x14ac:dyDescent="0.25">
      <c r="A1101" s="28" t="s">
        <v>23</v>
      </c>
      <c r="B1101" s="29" t="s">
        <v>15</v>
      </c>
      <c r="C1101" s="54">
        <v>100.51724137931035</v>
      </c>
      <c r="D1101" s="54">
        <v>113</v>
      </c>
      <c r="E1101" s="39">
        <v>102.548</v>
      </c>
      <c r="F1101" s="39">
        <v>102.13780800000001</v>
      </c>
      <c r="G1101" s="39">
        <v>102.3319524456427</v>
      </c>
      <c r="H1101" s="39">
        <v>102.52082379962771</v>
      </c>
      <c r="I1101" s="39">
        <v>102.70442149999359</v>
      </c>
      <c r="J1101" s="39">
        <f>102.88076701671+'[16]Uued liitujad'!I15</f>
        <v>110.38076701671</v>
      </c>
      <c r="K1101" s="54">
        <f>J1101+(J1101*K$972)</f>
        <v>110.55794093264159</v>
      </c>
      <c r="L1101" s="54">
        <f>K1101+(K1101*L$972)</f>
        <v>110.72945407869656</v>
      </c>
      <c r="M1101" s="54">
        <f>L1101+(L1101*M$972)</f>
        <v>110.89601356322564</v>
      </c>
      <c r="N1101" s="54">
        <f t="shared" si="582"/>
        <v>111.06328074247288</v>
      </c>
      <c r="O1101" s="54">
        <f t="shared" si="582"/>
        <v>111.22700934978585</v>
      </c>
      <c r="P1101" s="54">
        <f t="shared" si="582"/>
        <v>111.39356883897027</v>
      </c>
      <c r="Q1101" s="54">
        <f t="shared" si="582"/>
        <v>111.56649729958238</v>
      </c>
      <c r="R1101" s="54">
        <f t="shared" si="582"/>
        <v>111.74579401818895</v>
      </c>
    </row>
    <row r="1102" spans="1:18" x14ac:dyDescent="0.25">
      <c r="A1102" s="42" t="s">
        <v>24</v>
      </c>
      <c r="B1102" s="43" t="s">
        <v>8</v>
      </c>
      <c r="C1102" s="45">
        <v>0.45689655172413796</v>
      </c>
      <c r="D1102" s="45">
        <v>0.48706896551724138</v>
      </c>
      <c r="E1102" s="45">
        <v>0.49780582524271844</v>
      </c>
      <c r="F1102" s="45">
        <v>0.49780582524271849</v>
      </c>
      <c r="G1102" s="45">
        <v>0.49780582524271855</v>
      </c>
      <c r="H1102" s="45">
        <v>0.49780582524271855</v>
      </c>
      <c r="I1102" s="45">
        <v>0.4978058252427186</v>
      </c>
      <c r="J1102" s="45">
        <f>J1101/J1100</f>
        <v>0.53409583160235008</v>
      </c>
      <c r="K1102" s="45">
        <f>K1101/K1100</f>
        <v>0.53409583160235008</v>
      </c>
      <c r="L1102" s="45">
        <f>L1101/L1100</f>
        <v>0.53409583160235008</v>
      </c>
      <c r="M1102" s="45">
        <f t="shared" ref="M1102:R1102" si="583">M1101/M1100</f>
        <v>0.53409583160235008</v>
      </c>
      <c r="N1102" s="45">
        <f t="shared" si="583"/>
        <v>0.53409583160235008</v>
      </c>
      <c r="O1102" s="45">
        <f t="shared" si="583"/>
        <v>0.53409583160235008</v>
      </c>
      <c r="P1102" s="45">
        <f t="shared" si="583"/>
        <v>0.53409583160235008</v>
      </c>
      <c r="Q1102" s="45">
        <f t="shared" si="583"/>
        <v>0.53409583160235008</v>
      </c>
      <c r="R1102" s="45">
        <f t="shared" si="583"/>
        <v>0.53409583160235008</v>
      </c>
    </row>
    <row r="1103" spans="1:18" x14ac:dyDescent="0.25">
      <c r="A1103" s="32"/>
      <c r="B1103" s="33"/>
      <c r="C1103" s="84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84"/>
      <c r="O1103" s="84"/>
      <c r="P1103" s="84"/>
      <c r="Q1103" s="84"/>
      <c r="R1103" s="84"/>
    </row>
    <row r="1104" spans="1:18" x14ac:dyDescent="0.25">
      <c r="A1104" s="28" t="s">
        <v>2</v>
      </c>
      <c r="B1104" s="29" t="s">
        <v>3</v>
      </c>
      <c r="C1104" s="29">
        <v>2020</v>
      </c>
      <c r="D1104" s="29">
        <v>2021</v>
      </c>
      <c r="E1104" s="29">
        <v>2022</v>
      </c>
      <c r="F1104" s="29">
        <v>2023</v>
      </c>
      <c r="G1104" s="29">
        <v>2024</v>
      </c>
      <c r="H1104" s="29">
        <v>2025</v>
      </c>
      <c r="I1104" s="29">
        <v>2026</v>
      </c>
      <c r="J1104" s="29">
        <v>2027</v>
      </c>
      <c r="K1104" s="29">
        <v>2028</v>
      </c>
      <c r="L1104" s="29">
        <v>2029</v>
      </c>
      <c r="M1104" s="85">
        <v>2030</v>
      </c>
      <c r="N1104" s="29">
        <v>2031</v>
      </c>
      <c r="O1104" s="85">
        <v>2032</v>
      </c>
      <c r="P1104" s="29">
        <v>2033</v>
      </c>
      <c r="Q1104" s="85">
        <v>2034</v>
      </c>
      <c r="R1104" s="29">
        <v>2035</v>
      </c>
    </row>
    <row r="1105" spans="1:18" x14ac:dyDescent="0.25">
      <c r="A1105" s="115" t="s">
        <v>124</v>
      </c>
      <c r="B1105" s="116"/>
      <c r="C1105" s="116"/>
      <c r="D1105" s="116"/>
      <c r="E1105" s="116"/>
      <c r="F1105" s="116"/>
      <c r="G1105" s="116"/>
      <c r="H1105" s="116"/>
      <c r="I1105" s="116"/>
      <c r="J1105" s="116"/>
      <c r="K1105" s="116"/>
      <c r="L1105" s="116"/>
      <c r="M1105" s="116"/>
      <c r="N1105" s="116"/>
      <c r="O1105" s="116"/>
      <c r="P1105" s="116"/>
      <c r="Q1105" s="116"/>
      <c r="R1105" s="117"/>
    </row>
    <row r="1106" spans="1:18" x14ac:dyDescent="0.25">
      <c r="A1106" s="51" t="s">
        <v>5</v>
      </c>
      <c r="B1106" s="29" t="s">
        <v>6</v>
      </c>
      <c r="C1106" s="54">
        <v>12352</v>
      </c>
      <c r="D1106" s="54">
        <v>11555</v>
      </c>
      <c r="E1106" s="54">
        <v>11339.126275796778</v>
      </c>
      <c r="F1106" s="54">
        <v>11294.01592026759</v>
      </c>
      <c r="G1106" s="54">
        <v>11315.366714449237</v>
      </c>
      <c r="H1106" s="54">
        <v>11336.137606927741</v>
      </c>
      <c r="I1106" s="54">
        <v>11356.328535902094</v>
      </c>
      <c r="J1106" s="54">
        <v>11375.721914990601</v>
      </c>
      <c r="K1106" s="54">
        <v>11393.882491614804</v>
      </c>
      <c r="L1106" s="54">
        <v>11411.462831331359</v>
      </c>
      <c r="M1106" s="86">
        <v>11428.535413744932</v>
      </c>
      <c r="N1106" s="86">
        <v>11445.680535866672</v>
      </c>
      <c r="O1106" s="86">
        <v>11462.462949367251</v>
      </c>
      <c r="P1106" s="86">
        <v>11479.535532258004</v>
      </c>
      <c r="Q1106" s="86">
        <v>11497.260943715663</v>
      </c>
      <c r="R1106" s="54">
        <v>11515.639110612303</v>
      </c>
    </row>
    <row r="1107" spans="1:18" x14ac:dyDescent="0.25">
      <c r="A1107" s="28" t="s">
        <v>7</v>
      </c>
      <c r="B1107" s="29" t="s">
        <v>6</v>
      </c>
      <c r="C1107" s="54">
        <v>0</v>
      </c>
      <c r="D1107" s="54">
        <v>8225</v>
      </c>
      <c r="E1107" s="54">
        <v>8022.3742757967784</v>
      </c>
      <c r="F1107" s="54">
        <v>7990.4589282675897</v>
      </c>
      <c r="G1107" s="54">
        <v>8005.564506761436</v>
      </c>
      <c r="H1107" s="54">
        <v>8020.2598077442435</v>
      </c>
      <c r="I1107" s="54">
        <v>8034.5447874921119</v>
      </c>
      <c r="J1107" s="54">
        <v>8048.265504744596</v>
      </c>
      <c r="K1107" s="54">
        <v>8061.1140205120428</v>
      </c>
      <c r="L1107" s="54">
        <v>8073.5520216129644</v>
      </c>
      <c r="M1107" s="86">
        <v>8085.6307869997136</v>
      </c>
      <c r="N1107" s="86">
        <v>8097.7608738617346</v>
      </c>
      <c r="O1107" s="86">
        <v>8109.6343462156146</v>
      </c>
      <c r="P1107" s="86">
        <v>8121.7131119399655</v>
      </c>
      <c r="Q1107" s="86">
        <v>8134.2537505612472</v>
      </c>
      <c r="R1107" s="54">
        <v>8147.2562103418222</v>
      </c>
    </row>
    <row r="1108" spans="1:18" x14ac:dyDescent="0.25">
      <c r="A1108" s="28" t="s">
        <v>7</v>
      </c>
      <c r="B1108" s="29" t="s">
        <v>8</v>
      </c>
      <c r="C1108" s="55">
        <v>0</v>
      </c>
      <c r="D1108" s="55">
        <v>0.71181306793595844</v>
      </c>
      <c r="E1108" s="55">
        <v>0.70749492338932984</v>
      </c>
      <c r="F1108" s="55">
        <v>0.70749492338932984</v>
      </c>
      <c r="G1108" s="55">
        <v>0.70749492338932984</v>
      </c>
      <c r="H1108" s="55">
        <v>0.70749492338932984</v>
      </c>
      <c r="I1108" s="55">
        <v>0.70749492338932984</v>
      </c>
      <c r="J1108" s="55">
        <v>0.70749492338932984</v>
      </c>
      <c r="K1108" s="55">
        <v>0.70749492338932984</v>
      </c>
      <c r="L1108" s="55">
        <v>0.70749492338932984</v>
      </c>
      <c r="M1108" s="87">
        <v>0.70749492338932984</v>
      </c>
      <c r="N1108" s="87">
        <v>0.70749492338932984</v>
      </c>
      <c r="O1108" s="87">
        <v>0.70749492338932984</v>
      </c>
      <c r="P1108" s="87">
        <v>0.70749492338932984</v>
      </c>
      <c r="Q1108" s="87">
        <v>0.70749492338932984</v>
      </c>
      <c r="R1108" s="55">
        <v>0.70749492338932984</v>
      </c>
    </row>
    <row r="1109" spans="1:18" x14ac:dyDescent="0.25">
      <c r="A1109" s="28" t="s">
        <v>9</v>
      </c>
      <c r="B1109" s="29" t="s">
        <v>6</v>
      </c>
      <c r="C1109" s="54">
        <v>12352</v>
      </c>
      <c r="D1109" s="54">
        <v>3330</v>
      </c>
      <c r="E1109" s="54">
        <v>3316.7519999999995</v>
      </c>
      <c r="F1109" s="54">
        <v>3303.5569919999998</v>
      </c>
      <c r="G1109" s="54">
        <v>3309.8022076878015</v>
      </c>
      <c r="H1109" s="54">
        <v>3315.8777991834982</v>
      </c>
      <c r="I1109" s="54">
        <v>3321.7837484099814</v>
      </c>
      <c r="J1109" s="54">
        <v>3327.4564102460054</v>
      </c>
      <c r="K1109" s="54">
        <v>3332.7684711027614</v>
      </c>
      <c r="L1109" s="54">
        <v>3337.9108097183939</v>
      </c>
      <c r="M1109" s="86">
        <v>3342.9046267452186</v>
      </c>
      <c r="N1109" s="86">
        <v>3347.919662004937</v>
      </c>
      <c r="O1109" s="86">
        <v>3352.8286031516359</v>
      </c>
      <c r="P1109" s="86">
        <v>3357.8224203180375</v>
      </c>
      <c r="Q1109" s="86">
        <v>3363.0071931544157</v>
      </c>
      <c r="R1109" s="54">
        <v>3368.3829002704811</v>
      </c>
    </row>
    <row r="1110" spans="1:18" x14ac:dyDescent="0.25">
      <c r="A1110" s="28" t="s">
        <v>10</v>
      </c>
      <c r="B1110" s="29" t="s">
        <v>6</v>
      </c>
      <c r="C1110" s="54">
        <v>12083</v>
      </c>
      <c r="D1110" s="54">
        <v>3312</v>
      </c>
      <c r="E1110" s="54">
        <v>3298.7519999999995</v>
      </c>
      <c r="F1110" s="54">
        <v>3285.5569919999998</v>
      </c>
      <c r="G1110" s="54">
        <v>3291.8022076878015</v>
      </c>
      <c r="H1110" s="54">
        <v>3297.8777991834982</v>
      </c>
      <c r="I1110" s="54">
        <v>3303.7837484099814</v>
      </c>
      <c r="J1110" s="54">
        <v>3309.4564102460054</v>
      </c>
      <c r="K1110" s="54">
        <v>3314.7684711027614</v>
      </c>
      <c r="L1110" s="54">
        <v>3319.9108097183939</v>
      </c>
      <c r="M1110" s="86">
        <v>3324.9046267452186</v>
      </c>
      <c r="N1110" s="86">
        <v>3329.919662004937</v>
      </c>
      <c r="O1110" s="86">
        <v>3334.8286031516359</v>
      </c>
      <c r="P1110" s="86">
        <v>3339.8224203180375</v>
      </c>
      <c r="Q1110" s="86">
        <v>3345.0071931544157</v>
      </c>
      <c r="R1110" s="54">
        <v>3350.3829002704811</v>
      </c>
    </row>
    <row r="1111" spans="1:18" x14ac:dyDescent="0.25">
      <c r="A1111" s="28" t="s">
        <v>11</v>
      </c>
      <c r="B1111" s="29" t="s">
        <v>6</v>
      </c>
      <c r="C1111" s="29">
        <v>269</v>
      </c>
      <c r="D1111" s="29">
        <v>18</v>
      </c>
      <c r="E1111" s="29">
        <v>18</v>
      </c>
      <c r="F1111" s="29">
        <v>18</v>
      </c>
      <c r="G1111" s="29">
        <v>18</v>
      </c>
      <c r="H1111" s="29">
        <v>18</v>
      </c>
      <c r="I1111" s="29">
        <v>18</v>
      </c>
      <c r="J1111" s="29">
        <v>18</v>
      </c>
      <c r="K1111" s="29">
        <v>18</v>
      </c>
      <c r="L1111" s="29">
        <v>18</v>
      </c>
      <c r="M1111" s="85">
        <v>18</v>
      </c>
      <c r="N1111" s="85">
        <v>18</v>
      </c>
      <c r="O1111" s="85">
        <v>18</v>
      </c>
      <c r="P1111" s="85">
        <v>18</v>
      </c>
      <c r="Q1111" s="85">
        <v>18</v>
      </c>
      <c r="R1111" s="29">
        <v>18</v>
      </c>
    </row>
    <row r="1112" spans="1:18" x14ac:dyDescent="0.25">
      <c r="A1112" s="42" t="s">
        <v>12</v>
      </c>
      <c r="B1112" s="43" t="s">
        <v>13</v>
      </c>
      <c r="C1112" s="44">
        <v>1460.9051010168182</v>
      </c>
      <c r="D1112" s="44">
        <v>51.556662515566622</v>
      </c>
      <c r="E1112" s="44">
        <v>51.556662515566622</v>
      </c>
      <c r="F1112" s="44">
        <v>51.556662515566622</v>
      </c>
      <c r="G1112" s="44">
        <v>51.556662515566622</v>
      </c>
      <c r="H1112" s="44">
        <v>51.556662515566622</v>
      </c>
      <c r="I1112" s="44">
        <v>51.556662515566622</v>
      </c>
      <c r="J1112" s="44">
        <v>51.556662515566622</v>
      </c>
      <c r="K1112" s="44">
        <v>51.556662515566622</v>
      </c>
      <c r="L1112" s="44">
        <v>51.556662515566622</v>
      </c>
      <c r="M1112" s="88">
        <v>51.556662515566622</v>
      </c>
      <c r="N1112" s="88">
        <v>51.556662515566622</v>
      </c>
      <c r="O1112" s="88">
        <v>51.556662515566622</v>
      </c>
      <c r="P1112" s="88">
        <v>51.556662515566622</v>
      </c>
      <c r="Q1112" s="88">
        <v>51.556662515566622</v>
      </c>
      <c r="R1112" s="44">
        <v>51.556662515566622</v>
      </c>
    </row>
    <row r="1113" spans="1:18" x14ac:dyDescent="0.25">
      <c r="A1113" s="28" t="s">
        <v>14</v>
      </c>
      <c r="B1113" s="29" t="s">
        <v>15</v>
      </c>
      <c r="C1113" s="54">
        <v>27</v>
      </c>
      <c r="D1113" s="54">
        <v>297</v>
      </c>
      <c r="E1113" s="39">
        <v>286</v>
      </c>
      <c r="F1113" s="54">
        <v>284.85599999999999</v>
      </c>
      <c r="G1113" s="54">
        <v>285.39745679539152</v>
      </c>
      <c r="H1113" s="54">
        <v>285.92420726580252</v>
      </c>
      <c r="I1113" s="54">
        <v>286.43624984395751</v>
      </c>
      <c r="J1113" s="54">
        <v>286.92806653254246</v>
      </c>
      <c r="K1113" s="54">
        <v>287.38861931281582</v>
      </c>
      <c r="L1113" s="54">
        <v>287.83445726731213</v>
      </c>
      <c r="M1113" s="54">
        <v>288.26741848102927</v>
      </c>
      <c r="N1113" s="54">
        <v>288.70221930397065</v>
      </c>
      <c r="O1113" s="54">
        <v>289.12782182515321</v>
      </c>
      <c r="P1113" s="54">
        <v>289.56078305097162</v>
      </c>
      <c r="Q1113" s="54">
        <v>290.01030002927246</v>
      </c>
      <c r="R1113" s="54">
        <v>290.47637090552956</v>
      </c>
    </row>
    <row r="1114" spans="1:18" x14ac:dyDescent="0.25">
      <c r="A1114" s="28" t="s">
        <v>23</v>
      </c>
      <c r="B1114" s="29" t="s">
        <v>15</v>
      </c>
      <c r="C1114" s="54">
        <v>22.66</v>
      </c>
      <c r="D1114" s="54">
        <v>176</v>
      </c>
      <c r="E1114" s="54">
        <v>175.29599999999999</v>
      </c>
      <c r="F1114" s="54">
        <v>174.59481599999998</v>
      </c>
      <c r="G1114" s="54">
        <v>174.92668736505226</v>
      </c>
      <c r="H1114" s="54">
        <v>175.24954488414727</v>
      </c>
      <c r="I1114" s="54">
        <v>175.56338759666568</v>
      </c>
      <c r="J1114" s="54">
        <v>175.86483339471528</v>
      </c>
      <c r="K1114" s="54">
        <v>176.1471168218859</v>
      </c>
      <c r="L1114" s="54">
        <v>176.42038119276489</v>
      </c>
      <c r="M1114" s="54">
        <v>176.68575311206476</v>
      </c>
      <c r="N1114" s="54">
        <v>176.95225257031066</v>
      </c>
      <c r="O1114" s="54">
        <v>177.21311417714008</v>
      </c>
      <c r="P1114" s="54">
        <v>177.47848610385711</v>
      </c>
      <c r="Q1114" s="54">
        <v>177.75400543332643</v>
      </c>
      <c r="R1114" s="54">
        <v>178.03967102886617</v>
      </c>
    </row>
    <row r="1115" spans="1:18" x14ac:dyDescent="0.25">
      <c r="A1115" s="42" t="s">
        <v>24</v>
      </c>
      <c r="B1115" s="43" t="s">
        <v>8</v>
      </c>
      <c r="C1115" s="45">
        <v>0.83925925925925926</v>
      </c>
      <c r="D1115" s="45">
        <v>0.59259259259259256</v>
      </c>
      <c r="E1115" s="45">
        <v>0.6129230769230769</v>
      </c>
      <c r="F1115" s="45">
        <v>0.6129230769230769</v>
      </c>
      <c r="G1115" s="45">
        <v>0.6129230769230769</v>
      </c>
      <c r="H1115" s="45">
        <v>0.6129230769230769</v>
      </c>
      <c r="I1115" s="45">
        <v>0.61292307692307701</v>
      </c>
      <c r="J1115" s="45">
        <v>0.61292307692307701</v>
      </c>
      <c r="K1115" s="45">
        <v>0.61292307692307701</v>
      </c>
      <c r="L1115" s="45">
        <v>0.61292307692307701</v>
      </c>
      <c r="M1115" s="89">
        <v>0.61292307692307713</v>
      </c>
      <c r="N1115" s="89">
        <v>0.61292307692307701</v>
      </c>
      <c r="O1115" s="89">
        <v>0.61292307692307701</v>
      </c>
      <c r="P1115" s="89">
        <v>0.61292307692307701</v>
      </c>
      <c r="Q1115" s="89">
        <v>0.61292307692307713</v>
      </c>
      <c r="R1115" s="45">
        <v>0.61292307692307713</v>
      </c>
    </row>
    <row r="1116" spans="1:18" x14ac:dyDescent="0.25">
      <c r="A1116" s="90"/>
      <c r="B1116" s="91"/>
      <c r="C1116" s="91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91"/>
      <c r="P1116" s="91"/>
      <c r="Q1116" s="91"/>
      <c r="R1116" s="91"/>
    </row>
    <row r="1117" spans="1:18" x14ac:dyDescent="0.25">
      <c r="A1117" s="28" t="s">
        <v>2</v>
      </c>
      <c r="B1117" s="29" t="s">
        <v>3</v>
      </c>
      <c r="C1117" s="29">
        <v>2020</v>
      </c>
      <c r="D1117" s="29">
        <v>2021</v>
      </c>
      <c r="E1117" s="29">
        <v>2022</v>
      </c>
      <c r="F1117" s="29">
        <v>2023</v>
      </c>
      <c r="G1117" s="29">
        <v>2024</v>
      </c>
      <c r="H1117" s="29">
        <v>2025</v>
      </c>
      <c r="I1117" s="29">
        <v>2026</v>
      </c>
      <c r="J1117" s="29">
        <v>2027</v>
      </c>
      <c r="K1117" s="29">
        <v>2028</v>
      </c>
      <c r="L1117" s="29">
        <v>2029</v>
      </c>
      <c r="M1117" s="29">
        <v>2030</v>
      </c>
      <c r="N1117" s="29">
        <v>2031</v>
      </c>
      <c r="O1117" s="29">
        <v>2032</v>
      </c>
      <c r="P1117" s="29">
        <v>2033</v>
      </c>
      <c r="Q1117" s="29">
        <v>2034</v>
      </c>
      <c r="R1117" s="29">
        <v>2035</v>
      </c>
    </row>
    <row r="1118" spans="1:18" x14ac:dyDescent="0.25">
      <c r="A1118" s="110" t="s">
        <v>125</v>
      </c>
      <c r="B1118" s="110"/>
      <c r="C1118" s="110"/>
      <c r="D1118" s="110"/>
      <c r="E1118" s="110"/>
      <c r="F1118" s="110"/>
      <c r="G1118" s="110"/>
      <c r="H1118" s="110"/>
      <c r="I1118" s="110"/>
      <c r="J1118" s="110"/>
      <c r="K1118" s="110"/>
      <c r="L1118" s="110"/>
      <c r="M1118" s="110"/>
      <c r="N1118" s="110"/>
      <c r="O1118" s="110"/>
      <c r="P1118" s="110"/>
      <c r="Q1118" s="110"/>
      <c r="R1118" s="110"/>
    </row>
    <row r="1119" spans="1:18" x14ac:dyDescent="0.25">
      <c r="A1119" s="51" t="s">
        <v>5</v>
      </c>
      <c r="B1119" s="52" t="s">
        <v>6</v>
      </c>
      <c r="C1119" s="53">
        <v>4894</v>
      </c>
      <c r="D1119" s="53">
        <v>8676.0000000000018</v>
      </c>
      <c r="E1119" s="53">
        <v>9219.6739323690981</v>
      </c>
      <c r="F1119" s="53">
        <v>9186.129450722241</v>
      </c>
      <c r="G1119" s="53">
        <v>9202.0061006659271</v>
      </c>
      <c r="H1119" s="53">
        <v>9217.4515302875843</v>
      </c>
      <c r="I1119" s="53">
        <v>9232.4656936314041</v>
      </c>
      <c r="J1119" s="53">
        <v>9246.8867914319799</v>
      </c>
      <c r="K1119" s="53">
        <v>9260.3911658072302</v>
      </c>
      <c r="L1119" s="53">
        <v>9273.4640705992533</v>
      </c>
      <c r="M1119" s="53">
        <v>9286.1594023189537</v>
      </c>
      <c r="N1119" s="53">
        <v>9298.9086752430758</v>
      </c>
      <c r="O1119" s="53">
        <v>9311.3882346492501</v>
      </c>
      <c r="P1119" s="53">
        <v>9324.0835667237861</v>
      </c>
      <c r="Q1119" s="53">
        <v>9337.2643482172862</v>
      </c>
      <c r="R1119" s="53">
        <v>9350.9305247511529</v>
      </c>
    </row>
    <row r="1120" spans="1:18" x14ac:dyDescent="0.25">
      <c r="A1120" s="28" t="s">
        <v>7</v>
      </c>
      <c r="B1120" s="29" t="s">
        <v>6</v>
      </c>
      <c r="C1120" s="54">
        <v>0</v>
      </c>
      <c r="D1120" s="54">
        <v>4438.2670000000016</v>
      </c>
      <c r="E1120" s="54">
        <v>5204.6448376311291</v>
      </c>
      <c r="F1120" s="54">
        <v>5185.7084723632242</v>
      </c>
      <c r="G1120" s="54">
        <v>5194.6710804526683</v>
      </c>
      <c r="H1120" s="54">
        <v>5203.3902581735974</v>
      </c>
      <c r="I1120" s="54">
        <v>5211.8659795832682</v>
      </c>
      <c r="J1120" s="54">
        <v>5220.0069065587031</v>
      </c>
      <c r="K1120" s="54">
        <v>5227.6303293492665</v>
      </c>
      <c r="L1120" s="54">
        <v>5235.0101810596152</v>
      </c>
      <c r="M1120" s="54">
        <v>5242.1768870821543</v>
      </c>
      <c r="N1120" s="54">
        <v>5249.3740437272627</v>
      </c>
      <c r="O1120" s="54">
        <v>5256.4189430280085</v>
      </c>
      <c r="P1120" s="54">
        <v>5263.5856492508574</v>
      </c>
      <c r="Q1120" s="54">
        <v>5271.0263989844498</v>
      </c>
      <c r="R1120" s="54">
        <v>5278.7411615312503</v>
      </c>
    </row>
    <row r="1121" spans="1:18" x14ac:dyDescent="0.25">
      <c r="A1121" s="28" t="s">
        <v>7</v>
      </c>
      <c r="B1121" s="29" t="s">
        <v>8</v>
      </c>
      <c r="C1121" s="30">
        <v>0</v>
      </c>
      <c r="D1121" s="55">
        <v>0.51155682342093134</v>
      </c>
      <c r="E1121" s="55">
        <v>0.56451506591337097</v>
      </c>
      <c r="F1121" s="55">
        <v>0.56451506591337097</v>
      </c>
      <c r="G1121" s="55">
        <v>0.56451506591337097</v>
      </c>
      <c r="H1121" s="55">
        <v>0.56451506591337097</v>
      </c>
      <c r="I1121" s="55">
        <v>0.56451506591337097</v>
      </c>
      <c r="J1121" s="55">
        <v>0.56451506591337097</v>
      </c>
      <c r="K1121" s="55">
        <v>0.56451506591337097</v>
      </c>
      <c r="L1121" s="55">
        <v>0.56451506591337097</v>
      </c>
      <c r="M1121" s="55">
        <v>0.56451506591337097</v>
      </c>
      <c r="N1121" s="55">
        <v>0.56451506591337097</v>
      </c>
      <c r="O1121" s="55">
        <v>0.56451506591337097</v>
      </c>
      <c r="P1121" s="55">
        <v>0.56451506591337097</v>
      </c>
      <c r="Q1121" s="55">
        <v>0.56451506591337097</v>
      </c>
      <c r="R1121" s="55">
        <v>0.56451506591337097</v>
      </c>
    </row>
    <row r="1122" spans="1:18" x14ac:dyDescent="0.25">
      <c r="A1122" s="28" t="s">
        <v>9</v>
      </c>
      <c r="B1122" s="29" t="s">
        <v>6</v>
      </c>
      <c r="C1122" s="54">
        <v>4894</v>
      </c>
      <c r="D1122" s="54">
        <v>4237.7330000000002</v>
      </c>
      <c r="E1122" s="54">
        <v>4015.0290947379685</v>
      </c>
      <c r="F1122" s="54">
        <v>4000.4209783590168</v>
      </c>
      <c r="G1122" s="54">
        <v>4007.3350202132592</v>
      </c>
      <c r="H1122" s="54">
        <v>4014.0612721139869</v>
      </c>
      <c r="I1122" s="54">
        <v>4020.5997140481359</v>
      </c>
      <c r="J1122" s="54">
        <v>4026.8798848732763</v>
      </c>
      <c r="K1122" s="54">
        <v>4032.7608364579637</v>
      </c>
      <c r="L1122" s="54">
        <v>4038.4538895396386</v>
      </c>
      <c r="M1122" s="54">
        <v>4043.9825152367998</v>
      </c>
      <c r="N1122" s="54">
        <v>4049.5346315158135</v>
      </c>
      <c r="O1122" s="54">
        <v>4054.9692916212416</v>
      </c>
      <c r="P1122" s="54">
        <v>4060.4979174729287</v>
      </c>
      <c r="Q1122" s="54">
        <v>4066.2379492328364</v>
      </c>
      <c r="R1122" s="54">
        <v>4072.189363219903</v>
      </c>
    </row>
    <row r="1123" spans="1:18" x14ac:dyDescent="0.25">
      <c r="A1123" s="28" t="s">
        <v>10</v>
      </c>
      <c r="B1123" s="29" t="s">
        <v>6</v>
      </c>
      <c r="C1123" s="54">
        <v>3710</v>
      </c>
      <c r="D1123" s="54">
        <v>3874.7330000000002</v>
      </c>
      <c r="E1123" s="54">
        <v>3652.0290947379685</v>
      </c>
      <c r="F1123" s="54">
        <v>3637.4209783590168</v>
      </c>
      <c r="G1123" s="54">
        <v>3644.3350202132592</v>
      </c>
      <c r="H1123" s="54">
        <v>3651.0612721139869</v>
      </c>
      <c r="I1123" s="54">
        <v>3657.5997140481359</v>
      </c>
      <c r="J1123" s="54">
        <v>3663.8798848732763</v>
      </c>
      <c r="K1123" s="54">
        <v>3669.7608364579637</v>
      </c>
      <c r="L1123" s="54">
        <v>3675.4538895396386</v>
      </c>
      <c r="M1123" s="54">
        <v>3680.9825152367998</v>
      </c>
      <c r="N1123" s="54">
        <v>3686.5346315158135</v>
      </c>
      <c r="O1123" s="54">
        <v>3691.9692916212416</v>
      </c>
      <c r="P1123" s="54">
        <v>3697.4979174729287</v>
      </c>
      <c r="Q1123" s="54">
        <v>3703.2379492328364</v>
      </c>
      <c r="R1123" s="54">
        <v>3709.189363219903</v>
      </c>
    </row>
    <row r="1124" spans="1:18" x14ac:dyDescent="0.25">
      <c r="A1124" s="28" t="s">
        <v>11</v>
      </c>
      <c r="B1124" s="29" t="s">
        <v>6</v>
      </c>
      <c r="C1124" s="29">
        <v>1184</v>
      </c>
      <c r="D1124" s="29">
        <v>363</v>
      </c>
      <c r="E1124" s="29">
        <v>363</v>
      </c>
      <c r="F1124" s="29">
        <v>363</v>
      </c>
      <c r="G1124" s="29">
        <v>363</v>
      </c>
      <c r="H1124" s="29">
        <v>363</v>
      </c>
      <c r="I1124" s="29">
        <v>363</v>
      </c>
      <c r="J1124" s="29">
        <v>363</v>
      </c>
      <c r="K1124" s="29">
        <v>363</v>
      </c>
      <c r="L1124" s="29">
        <v>363</v>
      </c>
      <c r="M1124" s="29">
        <v>363</v>
      </c>
      <c r="N1124" s="29">
        <v>363</v>
      </c>
      <c r="O1124" s="29">
        <v>363</v>
      </c>
      <c r="P1124" s="29">
        <v>363</v>
      </c>
      <c r="Q1124" s="29">
        <v>363</v>
      </c>
      <c r="R1124" s="29">
        <v>363</v>
      </c>
    </row>
    <row r="1125" spans="1:18" x14ac:dyDescent="0.25">
      <c r="A1125" s="42" t="s">
        <v>12</v>
      </c>
      <c r="B1125" s="43" t="s">
        <v>13</v>
      </c>
      <c r="C1125" s="56">
        <v>56.380596871627667</v>
      </c>
      <c r="D1125" s="44">
        <v>56.76848582521427</v>
      </c>
      <c r="E1125" s="44">
        <v>56.76848582521427</v>
      </c>
      <c r="F1125" s="44">
        <v>56.76848582521427</v>
      </c>
      <c r="G1125" s="44">
        <v>56.76848582521427</v>
      </c>
      <c r="H1125" s="44">
        <v>56.76848582521427</v>
      </c>
      <c r="I1125" s="44">
        <v>56.76848582521427</v>
      </c>
      <c r="J1125" s="44">
        <v>56.76848582521427</v>
      </c>
      <c r="K1125" s="44">
        <v>56.76848582521427</v>
      </c>
      <c r="L1125" s="44">
        <v>56.76848582521427</v>
      </c>
      <c r="M1125" s="44">
        <v>56.76848582521427</v>
      </c>
      <c r="N1125" s="44">
        <v>56.76848582521427</v>
      </c>
      <c r="O1125" s="44">
        <v>56.76848582521427</v>
      </c>
      <c r="P1125" s="44">
        <v>56.76848582521427</v>
      </c>
      <c r="Q1125" s="44">
        <v>56.76848582521427</v>
      </c>
      <c r="R1125" s="44">
        <v>56.76848582521427</v>
      </c>
    </row>
    <row r="1126" spans="1:18" x14ac:dyDescent="0.25">
      <c r="A1126" s="28" t="s">
        <v>14</v>
      </c>
      <c r="B1126" s="29" t="s">
        <v>15</v>
      </c>
      <c r="C1126" s="54">
        <v>287</v>
      </c>
      <c r="D1126" s="54">
        <v>277</v>
      </c>
      <c r="E1126" s="39">
        <v>254</v>
      </c>
      <c r="F1126" s="54">
        <v>252.98400000000001</v>
      </c>
      <c r="G1126" s="54">
        <v>253.46487421688619</v>
      </c>
      <c r="H1126" s="54">
        <v>253.93268757172675</v>
      </c>
      <c r="I1126" s="54">
        <v>254.38743867260567</v>
      </c>
      <c r="J1126" s="54">
        <v>254.82422692050977</v>
      </c>
      <c r="K1126" s="54">
        <v>255.23324931977353</v>
      </c>
      <c r="L1126" s="54">
        <v>255.62920330733323</v>
      </c>
      <c r="M1126" s="54">
        <v>256.01372130832681</v>
      </c>
      <c r="N1126" s="54">
        <v>256.39987308814187</v>
      </c>
      <c r="O1126" s="54">
        <v>256.77785574681445</v>
      </c>
      <c r="P1126" s="54">
        <v>257.1623737585553</v>
      </c>
      <c r="Q1126" s="54">
        <v>257.56159513089244</v>
      </c>
      <c r="R1126" s="54">
        <v>257.97551821679912</v>
      </c>
    </row>
    <row r="1127" spans="1:18" x14ac:dyDescent="0.25">
      <c r="A1127" s="28" t="s">
        <v>23</v>
      </c>
      <c r="B1127" s="29" t="s">
        <v>15</v>
      </c>
      <c r="C1127" s="54">
        <v>180.28158844765343</v>
      </c>
      <c r="D1127" s="54">
        <v>187</v>
      </c>
      <c r="E1127" s="54">
        <v>176.25200000000001</v>
      </c>
      <c r="F1127" s="54">
        <v>175.54699200000002</v>
      </c>
      <c r="G1127" s="54">
        <v>175.88067326958515</v>
      </c>
      <c r="H1127" s="54">
        <v>176.20529153500783</v>
      </c>
      <c r="I1127" s="54">
        <v>176.52084583040985</v>
      </c>
      <c r="J1127" s="54">
        <v>176.8239356031248</v>
      </c>
      <c r="K1127" s="54">
        <v>177.10775850042808</v>
      </c>
      <c r="L1127" s="54">
        <v>177.38251315481929</v>
      </c>
      <c r="M1127" s="54">
        <v>177.64933231509929</v>
      </c>
      <c r="N1127" s="54">
        <v>177.91728516350861</v>
      </c>
      <c r="O1127" s="54">
        <v>178.17956941373052</v>
      </c>
      <c r="P1127" s="54">
        <v>178.44638858146811</v>
      </c>
      <c r="Q1127" s="54">
        <v>178.72341049216561</v>
      </c>
      <c r="R1127" s="54">
        <v>179.01063400294208</v>
      </c>
    </row>
    <row r="1128" spans="1:18" x14ac:dyDescent="0.25">
      <c r="A1128" s="42" t="s">
        <v>24</v>
      </c>
      <c r="B1128" s="43" t="s">
        <v>8</v>
      </c>
      <c r="C1128" s="45">
        <v>0.62815884476534301</v>
      </c>
      <c r="D1128" s="45">
        <v>0.67509025270758127</v>
      </c>
      <c r="E1128" s="45">
        <v>0.69390551181102367</v>
      </c>
      <c r="F1128" s="45">
        <v>0.69390551181102367</v>
      </c>
      <c r="G1128" s="45">
        <v>0.69390551181102367</v>
      </c>
      <c r="H1128" s="45">
        <v>0.69390551181102378</v>
      </c>
      <c r="I1128" s="45">
        <v>0.69390551181102378</v>
      </c>
      <c r="J1128" s="45">
        <v>0.69390551181102378</v>
      </c>
      <c r="K1128" s="45">
        <v>0.69390551181102367</v>
      </c>
      <c r="L1128" s="45">
        <v>0.69390551181102367</v>
      </c>
      <c r="M1128" s="45">
        <v>0.69390551181102367</v>
      </c>
      <c r="N1128" s="45">
        <v>0.69390551181102367</v>
      </c>
      <c r="O1128" s="45">
        <v>0.69390551181102378</v>
      </c>
      <c r="P1128" s="45">
        <v>0.69390551181102378</v>
      </c>
      <c r="Q1128" s="45">
        <v>0.69390551181102378</v>
      </c>
      <c r="R1128" s="45">
        <v>0.69390551181102378</v>
      </c>
    </row>
    <row r="1129" spans="1:18" x14ac:dyDescent="0.25">
      <c r="A1129" s="32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</row>
    <row r="1130" spans="1:18" x14ac:dyDescent="0.25">
      <c r="A1130" s="28" t="s">
        <v>2</v>
      </c>
      <c r="B1130" s="29" t="s">
        <v>3</v>
      </c>
      <c r="C1130" s="29">
        <v>2020</v>
      </c>
      <c r="D1130" s="29">
        <v>2021</v>
      </c>
      <c r="E1130" s="29">
        <v>2022</v>
      </c>
      <c r="F1130" s="29">
        <v>2023</v>
      </c>
      <c r="G1130" s="29">
        <v>2024</v>
      </c>
      <c r="H1130" s="29">
        <v>2025</v>
      </c>
      <c r="I1130" s="29">
        <v>2026</v>
      </c>
      <c r="J1130" s="29">
        <v>2027</v>
      </c>
      <c r="K1130" s="29">
        <v>2028</v>
      </c>
      <c r="L1130" s="29">
        <v>2029</v>
      </c>
      <c r="M1130" s="29">
        <v>2030</v>
      </c>
      <c r="N1130" s="29">
        <v>2031</v>
      </c>
      <c r="O1130" s="29">
        <v>2032</v>
      </c>
      <c r="P1130" s="29">
        <v>2033</v>
      </c>
      <c r="Q1130" s="29">
        <v>2034</v>
      </c>
      <c r="R1130" s="29">
        <v>2035</v>
      </c>
    </row>
    <row r="1131" spans="1:18" x14ac:dyDescent="0.25">
      <c r="A1131" s="110" t="s">
        <v>126</v>
      </c>
      <c r="B1131" s="110"/>
      <c r="C1131" s="110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110"/>
      <c r="O1131" s="110"/>
      <c r="P1131" s="110"/>
      <c r="Q1131" s="110"/>
      <c r="R1131" s="110"/>
    </row>
    <row r="1132" spans="1:18" x14ac:dyDescent="0.25">
      <c r="A1132" s="51" t="s">
        <v>5</v>
      </c>
      <c r="B1132" s="52" t="s">
        <v>6</v>
      </c>
      <c r="C1132" s="53">
        <v>384.86799999999999</v>
      </c>
      <c r="D1132" s="53">
        <v>2174</v>
      </c>
      <c r="E1132" s="53">
        <v>2422.7151311647431</v>
      </c>
      <c r="F1132" s="53">
        <v>2413.0242706400841</v>
      </c>
      <c r="G1132" s="53">
        <v>2417.6109684410176</v>
      </c>
      <c r="H1132" s="53">
        <v>2422.0730884935101</v>
      </c>
      <c r="I1132" s="53">
        <v>2426.4106175211218</v>
      </c>
      <c r="J1132" s="53">
        <v>2430.5768123924295</v>
      </c>
      <c r="K1132" s="53">
        <f>K1133+K1135</f>
        <v>1949.6283157331461</v>
      </c>
      <c r="L1132" s="53">
        <f t="shared" ref="L1132:R1132" si="584">L1133+L1135</f>
        <v>1627.2107128953883</v>
      </c>
      <c r="M1132" s="53">
        <f t="shared" si="584"/>
        <v>1396.8500286619405</v>
      </c>
      <c r="N1132" s="53">
        <f t="shared" si="584"/>
        <v>1305.6931363900196</v>
      </c>
      <c r="O1132" s="53">
        <f t="shared" si="584"/>
        <v>1307.6179788525337</v>
      </c>
      <c r="P1132" s="53">
        <f t="shared" si="584"/>
        <v>1309.5761020087637</v>
      </c>
      <c r="Q1132" s="53">
        <f t="shared" si="584"/>
        <v>1311.6091006974236</v>
      </c>
      <c r="R1132" s="53">
        <f t="shared" si="584"/>
        <v>1313.716966531179</v>
      </c>
    </row>
    <row r="1133" spans="1:18" x14ac:dyDescent="0.25">
      <c r="A1133" s="28" t="s">
        <v>7</v>
      </c>
      <c r="B1133" s="29" t="s">
        <v>6</v>
      </c>
      <c r="C1133" s="54">
        <v>0</v>
      </c>
      <c r="D1133" s="54">
        <v>1200</v>
      </c>
      <c r="E1133" s="54">
        <v>1452.6111311647428</v>
      </c>
      <c r="F1133" s="54">
        <v>1446.800686640084</v>
      </c>
      <c r="G1133" s="54">
        <v>1449.5507781366941</v>
      </c>
      <c r="H1133" s="54">
        <v>1452.2261753278312</v>
      </c>
      <c r="I1133" s="54">
        <v>1454.8268702532105</v>
      </c>
      <c r="J1133" s="54">
        <v>1457.3248366739481</v>
      </c>
      <c r="K1133" s="54">
        <f t="shared" ref="K1133:R1133" si="585">K1135/(1-K1134)-K1135</f>
        <v>974.81415786657305</v>
      </c>
      <c r="L1133" s="54">
        <f t="shared" si="585"/>
        <v>650.88428515815531</v>
      </c>
      <c r="M1133" s="54">
        <f t="shared" si="585"/>
        <v>419.05500859858228</v>
      </c>
      <c r="N1133" s="54">
        <f t="shared" si="585"/>
        <v>326.42328409750485</v>
      </c>
      <c r="O1133" s="54">
        <f t="shared" si="585"/>
        <v>326.90449471313343</v>
      </c>
      <c r="P1133" s="54">
        <f t="shared" si="585"/>
        <v>327.39402550219097</v>
      </c>
      <c r="Q1133" s="54">
        <f t="shared" si="585"/>
        <v>327.90227517435596</v>
      </c>
      <c r="R1133" s="54">
        <f t="shared" si="585"/>
        <v>328.42924163279474</v>
      </c>
    </row>
    <row r="1134" spans="1:18" x14ac:dyDescent="0.25">
      <c r="A1134" s="28" t="s">
        <v>7</v>
      </c>
      <c r="B1134" s="29" t="s">
        <v>8</v>
      </c>
      <c r="C1134" s="30">
        <v>0</v>
      </c>
      <c r="D1134" s="55">
        <v>0.55197792088316466</v>
      </c>
      <c r="E1134" s="41">
        <v>0.59957983193277309</v>
      </c>
      <c r="F1134" s="41">
        <v>0.59957983193277309</v>
      </c>
      <c r="G1134" s="41">
        <v>0.59957983193277309</v>
      </c>
      <c r="H1134" s="41">
        <v>0.59957983193277309</v>
      </c>
      <c r="I1134" s="41">
        <v>0.59957983193277309</v>
      </c>
      <c r="J1134" s="41">
        <v>0.59957983193277309</v>
      </c>
      <c r="K1134" s="41">
        <v>0.5</v>
      </c>
      <c r="L1134" s="41">
        <v>0.4</v>
      </c>
      <c r="M1134" s="41">
        <v>0.3</v>
      </c>
      <c r="N1134" s="41">
        <v>0.25</v>
      </c>
      <c r="O1134" s="41">
        <f t="shared" ref="O1134:R1134" si="586">N1134</f>
        <v>0.25</v>
      </c>
      <c r="P1134" s="41">
        <f t="shared" si="586"/>
        <v>0.25</v>
      </c>
      <c r="Q1134" s="41">
        <f t="shared" si="586"/>
        <v>0.25</v>
      </c>
      <c r="R1134" s="41">
        <f t="shared" si="586"/>
        <v>0.25</v>
      </c>
    </row>
    <row r="1135" spans="1:18" x14ac:dyDescent="0.25">
      <c r="A1135" s="28" t="s">
        <v>9</v>
      </c>
      <c r="B1135" s="29" t="s">
        <v>6</v>
      </c>
      <c r="C1135" s="54">
        <v>384.86799999999999</v>
      </c>
      <c r="D1135" s="54">
        <v>974</v>
      </c>
      <c r="E1135" s="39">
        <v>970.10400000000016</v>
      </c>
      <c r="F1135" s="39">
        <v>966.22358400000007</v>
      </c>
      <c r="G1135" s="39">
        <v>968.06019030432344</v>
      </c>
      <c r="H1135" s="39">
        <v>969.84691316567876</v>
      </c>
      <c r="I1135" s="39">
        <v>971.58374726791135</v>
      </c>
      <c r="J1135" s="39">
        <v>973.25197571848128</v>
      </c>
      <c r="K1135" s="39">
        <f t="shared" ref="K1135:R1135" si="587">K1136+K1137</f>
        <v>974.81415786657305</v>
      </c>
      <c r="L1135" s="39">
        <f t="shared" si="587"/>
        <v>976.32642773723296</v>
      </c>
      <c r="M1135" s="39">
        <f t="shared" si="587"/>
        <v>977.79502006335827</v>
      </c>
      <c r="N1135" s="39">
        <f t="shared" si="587"/>
        <v>979.26985229251477</v>
      </c>
      <c r="O1135" s="39">
        <f t="shared" si="587"/>
        <v>980.71348413940029</v>
      </c>
      <c r="P1135" s="39">
        <f t="shared" si="587"/>
        <v>982.18207650657268</v>
      </c>
      <c r="Q1135" s="39">
        <f t="shared" si="587"/>
        <v>983.70682552306766</v>
      </c>
      <c r="R1135" s="39">
        <f t="shared" si="587"/>
        <v>985.28772489838423</v>
      </c>
    </row>
    <row r="1136" spans="1:18" x14ac:dyDescent="0.25">
      <c r="A1136" s="28" t="s">
        <v>10</v>
      </c>
      <c r="B1136" s="29" t="s">
        <v>6</v>
      </c>
      <c r="C1136" s="54">
        <v>384.86799999999999</v>
      </c>
      <c r="D1136" s="54">
        <v>974</v>
      </c>
      <c r="E1136" s="39">
        <v>970.10400000000016</v>
      </c>
      <c r="F1136" s="39">
        <v>966.22358400000007</v>
      </c>
      <c r="G1136" s="39">
        <v>968.06019030432344</v>
      </c>
      <c r="H1136" s="39">
        <v>969.84691316567876</v>
      </c>
      <c r="I1136" s="39">
        <v>971.58374726791135</v>
      </c>
      <c r="J1136" s="39">
        <v>973.25197571848128</v>
      </c>
      <c r="K1136" s="39">
        <f t="shared" ref="K1136:R1136" si="588">(K1138*K1140*365)/1000</f>
        <v>974.81415786657305</v>
      </c>
      <c r="L1136" s="39">
        <f t="shared" si="588"/>
        <v>976.32642773723296</v>
      </c>
      <c r="M1136" s="39">
        <f t="shared" si="588"/>
        <v>977.79502006335827</v>
      </c>
      <c r="N1136" s="39">
        <f t="shared" si="588"/>
        <v>979.26985229251477</v>
      </c>
      <c r="O1136" s="39">
        <f t="shared" si="588"/>
        <v>980.71348413940029</v>
      </c>
      <c r="P1136" s="39">
        <f t="shared" si="588"/>
        <v>982.18207650657268</v>
      </c>
      <c r="Q1136" s="39">
        <f t="shared" si="588"/>
        <v>983.70682552306766</v>
      </c>
      <c r="R1136" s="39">
        <f t="shared" si="588"/>
        <v>985.28772489838423</v>
      </c>
    </row>
    <row r="1137" spans="1:18" x14ac:dyDescent="0.25">
      <c r="A1137" s="28" t="s">
        <v>11</v>
      </c>
      <c r="B1137" s="29" t="s">
        <v>6</v>
      </c>
      <c r="C1137" s="29">
        <v>0</v>
      </c>
      <c r="D1137" s="29">
        <v>0</v>
      </c>
      <c r="E1137" s="29">
        <v>0</v>
      </c>
      <c r="F1137" s="29">
        <v>0</v>
      </c>
      <c r="G1137" s="29">
        <v>0</v>
      </c>
      <c r="H1137" s="29">
        <v>0</v>
      </c>
      <c r="I1137" s="29">
        <v>0</v>
      </c>
      <c r="J1137" s="29">
        <v>0</v>
      </c>
      <c r="K1137" s="29">
        <f t="shared" ref="K1137:R1137" si="589">J1137</f>
        <v>0</v>
      </c>
      <c r="L1137" s="29">
        <f t="shared" si="589"/>
        <v>0</v>
      </c>
      <c r="M1137" s="29">
        <f t="shared" si="589"/>
        <v>0</v>
      </c>
      <c r="N1137" s="29">
        <f t="shared" si="589"/>
        <v>0</v>
      </c>
      <c r="O1137" s="29">
        <f t="shared" si="589"/>
        <v>0</v>
      </c>
      <c r="P1137" s="29">
        <f t="shared" si="589"/>
        <v>0</v>
      </c>
      <c r="Q1137" s="29">
        <f t="shared" si="589"/>
        <v>0</v>
      </c>
      <c r="R1137" s="29">
        <f t="shared" si="589"/>
        <v>0</v>
      </c>
    </row>
    <row r="1138" spans="1:18" x14ac:dyDescent="0.25">
      <c r="A1138" s="42" t="s">
        <v>12</v>
      </c>
      <c r="B1138" s="43" t="s">
        <v>13</v>
      </c>
      <c r="C1138" s="56">
        <v>14.755847285641808</v>
      </c>
      <c r="D1138" s="44">
        <v>76.242661448140908</v>
      </c>
      <c r="E1138" s="44">
        <v>76.242661448140908</v>
      </c>
      <c r="F1138" s="44">
        <v>76.242661448140908</v>
      </c>
      <c r="G1138" s="44">
        <v>76.242661448140908</v>
      </c>
      <c r="H1138" s="44">
        <v>76.242661448140908</v>
      </c>
      <c r="I1138" s="44">
        <v>76.242661448140908</v>
      </c>
      <c r="J1138" s="44">
        <v>76.242661448140908</v>
      </c>
      <c r="K1138" s="44">
        <v>76.242661448140908</v>
      </c>
      <c r="L1138" s="44">
        <v>76.242661448140908</v>
      </c>
      <c r="M1138" s="44">
        <v>76.242661448140908</v>
      </c>
      <c r="N1138" s="44">
        <v>76.242661448140908</v>
      </c>
      <c r="O1138" s="44">
        <v>76.242661448140908</v>
      </c>
      <c r="P1138" s="44">
        <v>76.242661448140908</v>
      </c>
      <c r="Q1138" s="44">
        <v>76.242661448140908</v>
      </c>
      <c r="R1138" s="44">
        <v>76.242661448140908</v>
      </c>
    </row>
    <row r="1139" spans="1:18" x14ac:dyDescent="0.25">
      <c r="A1139" s="28" t="s">
        <v>14</v>
      </c>
      <c r="B1139" s="29" t="s">
        <v>15</v>
      </c>
      <c r="C1139" s="54">
        <v>144</v>
      </c>
      <c r="D1139" s="54">
        <v>133</v>
      </c>
      <c r="E1139" s="39">
        <v>139</v>
      </c>
      <c r="F1139" s="54">
        <v>138.44399999999999</v>
      </c>
      <c r="G1139" s="54">
        <v>138.70715557538259</v>
      </c>
      <c r="H1139" s="54">
        <v>138.96316367114179</v>
      </c>
      <c r="I1139" s="54">
        <v>139.21202352555977</v>
      </c>
      <c r="J1139" s="54">
        <v>139.45105331476714</v>
      </c>
      <c r="K1139" s="54">
        <v>139.67488840727762</v>
      </c>
      <c r="L1139" s="54">
        <v>139.89157188865872</v>
      </c>
      <c r="M1139" s="54">
        <v>140.10199709392685</v>
      </c>
      <c r="N1139" s="54">
        <v>140.31331637500676</v>
      </c>
      <c r="O1139" s="54">
        <v>140.52016515278427</v>
      </c>
      <c r="P1139" s="54">
        <v>140.7305903639338</v>
      </c>
      <c r="Q1139" s="54">
        <v>140.94906190233877</v>
      </c>
      <c r="R1139" s="54">
        <v>141.17557886667353</v>
      </c>
    </row>
    <row r="1140" spans="1:18" x14ac:dyDescent="0.25">
      <c r="A1140" s="28" t="s">
        <v>23</v>
      </c>
      <c r="B1140" s="29" t="s">
        <v>15</v>
      </c>
      <c r="C1140" s="54">
        <v>71.458646616541344</v>
      </c>
      <c r="D1140" s="54">
        <v>35</v>
      </c>
      <c r="E1140" s="54">
        <v>34.86</v>
      </c>
      <c r="F1140" s="54">
        <v>34.720559999999999</v>
      </c>
      <c r="G1140" s="54">
        <v>34.786557146459259</v>
      </c>
      <c r="H1140" s="54">
        <v>34.850761766733832</v>
      </c>
      <c r="I1140" s="54">
        <v>34.913173669791469</v>
      </c>
      <c r="J1140" s="54">
        <v>34.973120277358149</v>
      </c>
      <c r="K1140" s="54">
        <v>35.029256186170485</v>
      </c>
      <c r="L1140" s="54">
        <v>35.083598532652104</v>
      </c>
      <c r="M1140" s="54">
        <v>35.136371357512871</v>
      </c>
      <c r="N1140" s="54">
        <v>35.189368408868596</v>
      </c>
      <c r="O1140" s="54">
        <v>35.241244296590352</v>
      </c>
      <c r="P1140" s="54">
        <v>35.294017122926121</v>
      </c>
      <c r="Q1140" s="54">
        <v>35.34880789867286</v>
      </c>
      <c r="R1140" s="54">
        <v>35.405616397785877</v>
      </c>
    </row>
    <row r="1141" spans="1:18" x14ac:dyDescent="0.25">
      <c r="A1141" s="42" t="s">
        <v>24</v>
      </c>
      <c r="B1141" s="43" t="s">
        <v>8</v>
      </c>
      <c r="C1141" s="45">
        <v>0.49624060150375937</v>
      </c>
      <c r="D1141" s="45">
        <v>0.26315789473684209</v>
      </c>
      <c r="E1141" s="45">
        <v>0.2507913669064748</v>
      </c>
      <c r="F1141" s="45">
        <v>0.25079136690647486</v>
      </c>
      <c r="G1141" s="45">
        <v>0.2507913669064748</v>
      </c>
      <c r="H1141" s="45">
        <v>0.2507913669064748</v>
      </c>
      <c r="I1141" s="45">
        <v>0.25079136690647486</v>
      </c>
      <c r="J1141" s="45">
        <v>0.25079136690647486</v>
      </c>
      <c r="K1141" s="45">
        <v>0.2507913669064748</v>
      </c>
      <c r="L1141" s="45">
        <v>0.2507913669064748</v>
      </c>
      <c r="M1141" s="45">
        <v>0.25079136690647474</v>
      </c>
      <c r="N1141" s="45">
        <v>0.25079136690647474</v>
      </c>
      <c r="O1141" s="45">
        <v>0.2507913669064748</v>
      </c>
      <c r="P1141" s="45">
        <v>0.25079136690647474</v>
      </c>
      <c r="Q1141" s="45">
        <v>0.25079136690647474</v>
      </c>
      <c r="R1141" s="45">
        <v>0.25079136690647469</v>
      </c>
    </row>
    <row r="1142" spans="1:18" x14ac:dyDescent="0.25">
      <c r="A1142" s="46"/>
      <c r="B1142" s="47"/>
      <c r="C1142" s="92"/>
      <c r="D1142" s="92"/>
      <c r="E1142" s="92"/>
      <c r="F1142" s="92"/>
      <c r="G1142" s="92"/>
      <c r="H1142" s="92"/>
      <c r="I1142" s="92"/>
      <c r="J1142" s="92"/>
      <c r="K1142" s="92"/>
      <c r="L1142" s="92"/>
      <c r="M1142" s="92"/>
      <c r="N1142" s="92"/>
      <c r="O1142" s="92"/>
      <c r="P1142" s="92"/>
      <c r="Q1142" s="92"/>
      <c r="R1142" s="92"/>
    </row>
    <row r="1143" spans="1:18" x14ac:dyDescent="0.25">
      <c r="A1143" s="28" t="s">
        <v>2</v>
      </c>
      <c r="B1143" s="29" t="s">
        <v>3</v>
      </c>
      <c r="C1143" s="29">
        <v>2020</v>
      </c>
      <c r="D1143" s="29">
        <v>2021</v>
      </c>
      <c r="E1143" s="29">
        <v>2022</v>
      </c>
      <c r="F1143" s="29">
        <v>2023</v>
      </c>
      <c r="G1143" s="29">
        <v>2024</v>
      </c>
      <c r="H1143" s="29">
        <v>2025</v>
      </c>
      <c r="I1143" s="29">
        <v>2026</v>
      </c>
      <c r="J1143" s="29">
        <v>2027</v>
      </c>
      <c r="K1143" s="29">
        <v>2028</v>
      </c>
      <c r="L1143" s="29">
        <v>2029</v>
      </c>
      <c r="M1143" s="29">
        <v>2030</v>
      </c>
      <c r="N1143" s="29">
        <v>2031</v>
      </c>
      <c r="O1143" s="29">
        <v>2032</v>
      </c>
      <c r="P1143" s="29">
        <v>2033</v>
      </c>
      <c r="Q1143" s="29">
        <v>2034</v>
      </c>
      <c r="R1143" s="29">
        <v>2035</v>
      </c>
    </row>
    <row r="1144" spans="1:18" x14ac:dyDescent="0.25">
      <c r="A1144" s="110" t="s">
        <v>127</v>
      </c>
      <c r="B1144" s="110"/>
      <c r="C1144" s="110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0"/>
      <c r="O1144" s="110"/>
      <c r="P1144" s="110"/>
      <c r="Q1144" s="110"/>
      <c r="R1144" s="110"/>
    </row>
    <row r="1145" spans="1:18" x14ac:dyDescent="0.25">
      <c r="A1145" s="51" t="s">
        <v>5</v>
      </c>
      <c r="B1145" s="52" t="s">
        <v>6</v>
      </c>
      <c r="C1145" s="53">
        <v>623</v>
      </c>
      <c r="D1145" s="53"/>
      <c r="E1145" s="53"/>
      <c r="F1145" s="53"/>
      <c r="G1145" s="53"/>
      <c r="H1145" s="53"/>
      <c r="I1145" s="53">
        <v>1721.9411764705883</v>
      </c>
      <c r="J1145" s="53">
        <v>1955.3662182896078</v>
      </c>
      <c r="K1145" s="53">
        <v>1966.9689768332544</v>
      </c>
      <c r="L1145" s="53">
        <v>1978.4754202826978</v>
      </c>
      <c r="M1145" s="53">
        <v>1989.8975797236201</v>
      </c>
      <c r="N1145" s="53">
        <v>2001.3317802269655</v>
      </c>
      <c r="O1145" s="53">
        <v>2004.117538450814</v>
      </c>
      <c r="P1145" s="53">
        <v>2006.9514626768273</v>
      </c>
      <c r="Q1145" s="53">
        <v>2009.8937516829676</v>
      </c>
      <c r="R1145" s="53">
        <v>2012.9443933305367</v>
      </c>
    </row>
    <row r="1146" spans="1:18" x14ac:dyDescent="0.25">
      <c r="A1146" s="28" t="s">
        <v>7</v>
      </c>
      <c r="B1146" s="29" t="s">
        <v>6</v>
      </c>
      <c r="C1146" s="54">
        <v>0</v>
      </c>
      <c r="D1146" s="54"/>
      <c r="E1146" s="54"/>
      <c r="F1146" s="54"/>
      <c r="G1146" s="54"/>
      <c r="H1146" s="54"/>
      <c r="I1146" s="54">
        <v>258.2911764705882</v>
      </c>
      <c r="J1146" s="54">
        <v>293.30493274344121</v>
      </c>
      <c r="K1146" s="54">
        <v>295.04534652498819</v>
      </c>
      <c r="L1146" s="54">
        <v>296.7713130424047</v>
      </c>
      <c r="M1146" s="54">
        <v>298.48463695854298</v>
      </c>
      <c r="N1146" s="54">
        <v>300.19976703404495</v>
      </c>
      <c r="O1146" s="54">
        <v>300.61763076762213</v>
      </c>
      <c r="P1146" s="54">
        <v>301.04271940152421</v>
      </c>
      <c r="Q1146" s="54">
        <v>301.4840627524452</v>
      </c>
      <c r="R1146" s="54">
        <v>301.94165899958057</v>
      </c>
    </row>
    <row r="1147" spans="1:18" x14ac:dyDescent="0.25">
      <c r="A1147" s="28" t="s">
        <v>7</v>
      </c>
      <c r="B1147" s="29" t="s">
        <v>8</v>
      </c>
      <c r="C1147" s="30">
        <v>0</v>
      </c>
      <c r="D1147" s="55"/>
      <c r="E1147" s="55"/>
      <c r="F1147" s="55"/>
      <c r="G1147" s="55"/>
      <c r="H1147" s="55"/>
      <c r="I1147" s="55">
        <v>0.15</v>
      </c>
      <c r="J1147" s="55">
        <v>0.15</v>
      </c>
      <c r="K1147" s="55">
        <v>0.15</v>
      </c>
      <c r="L1147" s="55">
        <v>0.15</v>
      </c>
      <c r="M1147" s="55">
        <v>0.15</v>
      </c>
      <c r="N1147" s="55">
        <v>0.15</v>
      </c>
      <c r="O1147" s="55">
        <v>0.15</v>
      </c>
      <c r="P1147" s="55">
        <v>0.15</v>
      </c>
      <c r="Q1147" s="55">
        <v>0.15</v>
      </c>
      <c r="R1147" s="55">
        <v>0.15</v>
      </c>
    </row>
    <row r="1148" spans="1:18" x14ac:dyDescent="0.25">
      <c r="A1148" s="28" t="s">
        <v>9</v>
      </c>
      <c r="B1148" s="29" t="s">
        <v>6</v>
      </c>
      <c r="C1148" s="54">
        <v>623</v>
      </c>
      <c r="D1148" s="54"/>
      <c r="E1148" s="54"/>
      <c r="F1148" s="54"/>
      <c r="G1148" s="54"/>
      <c r="H1148" s="54"/>
      <c r="I1148" s="54">
        <v>1463.65</v>
      </c>
      <c r="J1148" s="54">
        <v>1662.0612855461666</v>
      </c>
      <c r="K1148" s="54">
        <v>1671.9236303082662</v>
      </c>
      <c r="L1148" s="54">
        <v>1681.7041072402931</v>
      </c>
      <c r="M1148" s="54">
        <v>1691.4129427650771</v>
      </c>
      <c r="N1148" s="54">
        <v>1701.1320131929206</v>
      </c>
      <c r="O1148" s="54">
        <v>1703.4999076831919</v>
      </c>
      <c r="P1148" s="54">
        <v>1705.9087432753031</v>
      </c>
      <c r="Q1148" s="54">
        <v>1708.4096889305224</v>
      </c>
      <c r="R1148" s="54">
        <v>1711.0027343309562</v>
      </c>
    </row>
    <row r="1149" spans="1:18" x14ac:dyDescent="0.25">
      <c r="A1149" s="28" t="s">
        <v>10</v>
      </c>
      <c r="B1149" s="29" t="s">
        <v>6</v>
      </c>
      <c r="C1149" s="54">
        <v>588</v>
      </c>
      <c r="D1149" s="54"/>
      <c r="E1149" s="54"/>
      <c r="F1149" s="54"/>
      <c r="G1149" s="54"/>
      <c r="H1149" s="54"/>
      <c r="I1149" s="54">
        <v>1405.25</v>
      </c>
      <c r="J1149" s="54">
        <v>1596.3612855461665</v>
      </c>
      <c r="K1149" s="54">
        <v>1598.9236303082662</v>
      </c>
      <c r="L1149" s="54">
        <v>1601.4041072402931</v>
      </c>
      <c r="M1149" s="54">
        <v>1603.8129427650772</v>
      </c>
      <c r="N1149" s="54">
        <v>1606.2320131929207</v>
      </c>
      <c r="O1149" s="54">
        <v>1608.5999076831918</v>
      </c>
      <c r="P1149" s="54">
        <v>1611.008743275303</v>
      </c>
      <c r="Q1149" s="54">
        <v>1613.5096889305225</v>
      </c>
      <c r="R1149" s="54">
        <v>1616.1027343309561</v>
      </c>
    </row>
    <row r="1150" spans="1:18" x14ac:dyDescent="0.25">
      <c r="A1150" s="28" t="s">
        <v>11</v>
      </c>
      <c r="B1150" s="29" t="s">
        <v>6</v>
      </c>
      <c r="C1150" s="29">
        <v>35</v>
      </c>
      <c r="D1150" s="29"/>
      <c r="E1150" s="29"/>
      <c r="F1150" s="29"/>
      <c r="G1150" s="29"/>
      <c r="H1150" s="29"/>
      <c r="I1150" s="54">
        <v>58.4</v>
      </c>
      <c r="J1150" s="54">
        <v>65.7</v>
      </c>
      <c r="K1150" s="54">
        <v>73</v>
      </c>
      <c r="L1150" s="54">
        <v>80.3</v>
      </c>
      <c r="M1150" s="54">
        <v>87.59999999999998</v>
      </c>
      <c r="N1150" s="54">
        <v>94.899999999999977</v>
      </c>
      <c r="O1150" s="54">
        <v>94.899999999999977</v>
      </c>
      <c r="P1150" s="54">
        <v>94.899999999999977</v>
      </c>
      <c r="Q1150" s="54">
        <v>94.899999999999977</v>
      </c>
      <c r="R1150" s="54">
        <v>94.899999999999977</v>
      </c>
    </row>
    <row r="1151" spans="1:18" x14ac:dyDescent="0.25">
      <c r="A1151" s="42" t="s">
        <v>12</v>
      </c>
      <c r="B1151" s="43" t="s">
        <v>13</v>
      </c>
      <c r="C1151" s="56">
        <v>14.379068185027799</v>
      </c>
      <c r="D1151" s="44"/>
      <c r="E1151" s="44"/>
      <c r="F1151" s="44"/>
      <c r="G1151" s="44"/>
      <c r="H1151" s="44"/>
      <c r="I1151" s="44">
        <v>70</v>
      </c>
      <c r="J1151" s="44">
        <v>79.38356164383562</v>
      </c>
      <c r="K1151" s="44">
        <v>79.38356164383562</v>
      </c>
      <c r="L1151" s="44">
        <v>79.38356164383562</v>
      </c>
      <c r="M1151" s="44">
        <v>79.38356164383562</v>
      </c>
      <c r="N1151" s="44">
        <v>79.38356164383562</v>
      </c>
      <c r="O1151" s="44">
        <v>79.38356164383562</v>
      </c>
      <c r="P1151" s="44">
        <v>79.38356164383562</v>
      </c>
      <c r="Q1151" s="44">
        <v>79.38356164383562</v>
      </c>
      <c r="R1151" s="44">
        <v>79.38356164383562</v>
      </c>
    </row>
    <row r="1152" spans="1:18" x14ac:dyDescent="0.25">
      <c r="A1152" s="28" t="s">
        <v>14</v>
      </c>
      <c r="B1152" s="29" t="s">
        <v>15</v>
      </c>
      <c r="C1152" s="54">
        <v>154</v>
      </c>
      <c r="D1152" s="54">
        <v>89</v>
      </c>
      <c r="E1152" s="39">
        <v>88.644000000000005</v>
      </c>
      <c r="F1152" s="54">
        <v>88.289423999999997</v>
      </c>
      <c r="G1152" s="54">
        <v>88.457245315282108</v>
      </c>
      <c r="H1152" s="54">
        <v>88.620508492551735</v>
      </c>
      <c r="I1152" s="54">
        <v>88.77921304604115</v>
      </c>
      <c r="J1152" s="54">
        <v>88.931648705282143</v>
      </c>
      <c r="K1152" s="54">
        <v>89.074394301976383</v>
      </c>
      <c r="L1152" s="54">
        <v>89.212579125886776</v>
      </c>
      <c r="M1152" s="54">
        <v>89.34677288053274</v>
      </c>
      <c r="N1152" s="54">
        <v>89.481536811123007</v>
      </c>
      <c r="O1152" s="54">
        <v>89.613449782758337</v>
      </c>
      <c r="P1152" s="54">
        <v>89.747643541155014</v>
      </c>
      <c r="Q1152" s="54">
        <v>89.886968656625299</v>
      </c>
      <c r="R1152" s="54">
        <v>90.031424554369835</v>
      </c>
    </row>
    <row r="1153" spans="1:18" x14ac:dyDescent="0.25">
      <c r="A1153" s="28" t="s">
        <v>23</v>
      </c>
      <c r="B1153" s="29" t="s">
        <v>15</v>
      </c>
      <c r="C1153" s="54">
        <v>112.03499999999998</v>
      </c>
      <c r="D1153" s="54"/>
      <c r="E1153" s="54"/>
      <c r="F1153" s="54"/>
      <c r="G1153" s="54"/>
      <c r="H1153" s="54"/>
      <c r="I1153" s="54">
        <v>55</v>
      </c>
      <c r="J1153" s="54">
        <v>55.09443608442335</v>
      </c>
      <c r="K1153" s="54">
        <v>55.182869035660609</v>
      </c>
      <c r="L1153" s="54">
        <v>55.268476522529525</v>
      </c>
      <c r="M1153" s="54">
        <v>55.351611484558305</v>
      </c>
      <c r="N1153" s="54">
        <v>55.435099678789321</v>
      </c>
      <c r="O1153" s="54">
        <v>55.516821662922929</v>
      </c>
      <c r="P1153" s="54">
        <v>55.599956627275333</v>
      </c>
      <c r="Q1153" s="54">
        <v>55.686270541174203</v>
      </c>
      <c r="R1153" s="54">
        <v>55.775763048523068</v>
      </c>
    </row>
    <row r="1154" spans="1:18" x14ac:dyDescent="0.25">
      <c r="A1154" s="42" t="s">
        <v>24</v>
      </c>
      <c r="B1154" s="43" t="s">
        <v>8</v>
      </c>
      <c r="C1154" s="45">
        <v>0.72749999999999992</v>
      </c>
      <c r="D1154" s="45"/>
      <c r="E1154" s="45"/>
      <c r="F1154" s="45"/>
      <c r="G1154" s="45"/>
      <c r="H1154" s="45"/>
      <c r="I1154" s="45">
        <v>0.61951438983218787</v>
      </c>
      <c r="J1154" s="45">
        <v>0.61951438983218787</v>
      </c>
      <c r="K1154" s="45">
        <v>0.61951438983218787</v>
      </c>
      <c r="L1154" s="45">
        <v>0.61951438983218787</v>
      </c>
      <c r="M1154" s="45">
        <v>0.61951438983218776</v>
      </c>
      <c r="N1154" s="45">
        <v>0.61951438983218776</v>
      </c>
      <c r="O1154" s="45">
        <v>0.61951438983218776</v>
      </c>
      <c r="P1154" s="45">
        <v>0.61951438983218776</v>
      </c>
      <c r="Q1154" s="45">
        <v>0.61951438983218765</v>
      </c>
      <c r="R1154" s="45">
        <v>0.61951438983218765</v>
      </c>
    </row>
    <row r="1155" spans="1:18" x14ac:dyDescent="0.25">
      <c r="A1155" s="32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</row>
    <row r="1156" spans="1:18" x14ac:dyDescent="0.25">
      <c r="A1156" s="28" t="s">
        <v>2</v>
      </c>
      <c r="B1156" s="29" t="s">
        <v>3</v>
      </c>
      <c r="C1156" s="29">
        <v>2020</v>
      </c>
      <c r="D1156" s="29">
        <v>2021</v>
      </c>
      <c r="E1156" s="29">
        <v>2022</v>
      </c>
      <c r="F1156" s="29">
        <v>2023</v>
      </c>
      <c r="G1156" s="29">
        <v>2024</v>
      </c>
      <c r="H1156" s="29">
        <v>2025</v>
      </c>
      <c r="I1156" s="29">
        <v>2026</v>
      </c>
      <c r="J1156" s="29">
        <v>2027</v>
      </c>
      <c r="K1156" s="29">
        <v>2028</v>
      </c>
      <c r="L1156" s="29">
        <v>2029</v>
      </c>
      <c r="M1156" s="29">
        <v>2030</v>
      </c>
      <c r="N1156" s="29">
        <v>2031</v>
      </c>
      <c r="O1156" s="29">
        <v>2032</v>
      </c>
      <c r="P1156" s="29">
        <v>2033</v>
      </c>
      <c r="Q1156" s="29">
        <v>2034</v>
      </c>
      <c r="R1156" s="29">
        <v>2035</v>
      </c>
    </row>
    <row r="1157" spans="1:18" x14ac:dyDescent="0.25">
      <c r="A1157" s="110" t="s">
        <v>128</v>
      </c>
      <c r="B1157" s="110"/>
      <c r="C1157" s="110"/>
      <c r="D1157" s="110"/>
      <c r="E1157" s="110"/>
      <c r="F1157" s="110"/>
      <c r="G1157" s="110"/>
      <c r="H1157" s="110"/>
      <c r="I1157" s="110"/>
      <c r="J1157" s="110"/>
      <c r="K1157" s="110"/>
      <c r="L1157" s="110"/>
      <c r="M1157" s="110"/>
      <c r="N1157" s="110"/>
      <c r="O1157" s="110"/>
      <c r="P1157" s="110"/>
      <c r="Q1157" s="110"/>
      <c r="R1157" s="110"/>
    </row>
    <row r="1158" spans="1:18" x14ac:dyDescent="0.25">
      <c r="A1158" s="51" t="s">
        <v>5</v>
      </c>
      <c r="B1158" s="52" t="s">
        <v>6</v>
      </c>
      <c r="C1158" s="53">
        <v>623</v>
      </c>
      <c r="D1158" s="53">
        <v>1324.5541030928609</v>
      </c>
      <c r="E1158" s="53">
        <v>1188.2362104995593</v>
      </c>
      <c r="F1158" s="53">
        <v>1183.5224647666678</v>
      </c>
      <c r="G1158" s="53">
        <v>1185.7534871957082</v>
      </c>
      <c r="H1158" s="53">
        <v>1187.9239135787489</v>
      </c>
      <c r="I1158" s="53">
        <v>1190.0337374579767</v>
      </c>
      <c r="J1158" s="53">
        <v>1192.0602224380311</v>
      </c>
      <c r="K1158" s="53">
        <v>1193.9578873880178</v>
      </c>
      <c r="L1158" s="53">
        <v>1195.7949212652625</v>
      </c>
      <c r="M1158" s="53">
        <v>1197.5788977282577</v>
      </c>
      <c r="N1158" s="53">
        <v>1199.3704541301788</v>
      </c>
      <c r="O1158" s="53">
        <v>1201.1241097841403</v>
      </c>
      <c r="P1158" s="53">
        <v>1202.9080862969977</v>
      </c>
      <c r="Q1158" s="53">
        <v>1204.7602792500816</v>
      </c>
      <c r="R1158" s="53">
        <v>1206.6806810019889</v>
      </c>
    </row>
    <row r="1159" spans="1:18" x14ac:dyDescent="0.25">
      <c r="A1159" s="28" t="s">
        <v>7</v>
      </c>
      <c r="B1159" s="29" t="s">
        <v>6</v>
      </c>
      <c r="C1159" s="54">
        <v>0</v>
      </c>
      <c r="D1159" s="54">
        <v>472.41410309286096</v>
      </c>
      <c r="E1159" s="54">
        <v>339.47677049955951</v>
      </c>
      <c r="F1159" s="54">
        <v>338.13006252666798</v>
      </c>
      <c r="G1159" s="54">
        <v>338.76746128832019</v>
      </c>
      <c r="H1159" s="54">
        <v>339.38754787767937</v>
      </c>
      <c r="I1159" s="54">
        <v>339.9903204497607</v>
      </c>
      <c r="J1159" s="54">
        <v>340.56928326070351</v>
      </c>
      <c r="K1159" s="54">
        <v>341.11144244001412</v>
      </c>
      <c r="L1159" s="54">
        <v>341.63627943995971</v>
      </c>
      <c r="M1159" s="54">
        <v>342.14595804001704</v>
      </c>
      <c r="N1159" s="54">
        <v>342.65780221385876</v>
      </c>
      <c r="O1159" s="54">
        <v>343.1588182178441</v>
      </c>
      <c r="P1159" s="54">
        <v>343.66849683214696</v>
      </c>
      <c r="Q1159" s="54">
        <v>344.19766475052802</v>
      </c>
      <c r="R1159" s="54">
        <v>344.74631978985303</v>
      </c>
    </row>
    <row r="1160" spans="1:18" x14ac:dyDescent="0.25">
      <c r="A1160" s="28" t="s">
        <v>7</v>
      </c>
      <c r="B1160" s="29" t="s">
        <v>8</v>
      </c>
      <c r="C1160" s="30">
        <v>0</v>
      </c>
      <c r="D1160" s="55">
        <v>0.35665897073570973</v>
      </c>
      <c r="E1160" s="55">
        <v>0.28569805186869057</v>
      </c>
      <c r="F1160" s="30">
        <v>0.28569805186869057</v>
      </c>
      <c r="G1160" s="30">
        <v>0.28569805186869057</v>
      </c>
      <c r="H1160" s="30">
        <v>0.28569805186869057</v>
      </c>
      <c r="I1160" s="30">
        <v>0.28569805186869057</v>
      </c>
      <c r="J1160" s="30">
        <v>0.28569805186869057</v>
      </c>
      <c r="K1160" s="30">
        <v>0.28569805186869057</v>
      </c>
      <c r="L1160" s="30">
        <v>0.28569805186869057</v>
      </c>
      <c r="M1160" s="30">
        <v>0.28569805186869057</v>
      </c>
      <c r="N1160" s="30">
        <v>0.28569805186869057</v>
      </c>
      <c r="O1160" s="30">
        <v>0.28569805186869057</v>
      </c>
      <c r="P1160" s="30">
        <v>0.28569805186869057</v>
      </c>
      <c r="Q1160" s="30">
        <v>0.28569805186869057</v>
      </c>
      <c r="R1160" s="30">
        <v>0.28569805186869057</v>
      </c>
    </row>
    <row r="1161" spans="1:18" x14ac:dyDescent="0.25">
      <c r="A1161" s="28" t="s">
        <v>9</v>
      </c>
      <c r="B1161" s="29" t="s">
        <v>6</v>
      </c>
      <c r="C1161" s="54">
        <v>623</v>
      </c>
      <c r="D1161" s="54">
        <v>852.14</v>
      </c>
      <c r="E1161" s="54">
        <v>848.75943999999981</v>
      </c>
      <c r="F1161" s="54">
        <v>845.3924022399998</v>
      </c>
      <c r="G1161" s="54">
        <v>846.98602590738801</v>
      </c>
      <c r="H1161" s="54">
        <v>848.53636570106949</v>
      </c>
      <c r="I1161" s="54">
        <v>850.04341700821601</v>
      </c>
      <c r="J1161" s="54">
        <v>851.49093917732762</v>
      </c>
      <c r="K1161" s="54">
        <v>852.84644494800364</v>
      </c>
      <c r="L1161" s="54">
        <v>854.15864182530277</v>
      </c>
      <c r="M1161" s="54">
        <v>855.43293968824071</v>
      </c>
      <c r="N1161" s="54">
        <v>856.71265191632006</v>
      </c>
      <c r="O1161" s="54">
        <v>857.96529156629617</v>
      </c>
      <c r="P1161" s="54">
        <v>859.23958946485072</v>
      </c>
      <c r="Q1161" s="54">
        <v>860.56261449955355</v>
      </c>
      <c r="R1161" s="54">
        <v>861.93436121213585</v>
      </c>
    </row>
    <row r="1162" spans="1:18" x14ac:dyDescent="0.25">
      <c r="A1162" s="28" t="s">
        <v>10</v>
      </c>
      <c r="B1162" s="29" t="s">
        <v>6</v>
      </c>
      <c r="C1162" s="54">
        <v>588</v>
      </c>
      <c r="D1162" s="54">
        <v>845.14</v>
      </c>
      <c r="E1162" s="54">
        <v>841.75943999999981</v>
      </c>
      <c r="F1162" s="54">
        <v>838.3924022399998</v>
      </c>
      <c r="G1162" s="54">
        <v>839.98602590738801</v>
      </c>
      <c r="H1162" s="54">
        <v>841.53636570106949</v>
      </c>
      <c r="I1162" s="54">
        <v>843.04341700821601</v>
      </c>
      <c r="J1162" s="54">
        <v>844.49093917732762</v>
      </c>
      <c r="K1162" s="54">
        <v>845.84644494800364</v>
      </c>
      <c r="L1162" s="54">
        <v>847.15864182530277</v>
      </c>
      <c r="M1162" s="54">
        <v>848.43293968824071</v>
      </c>
      <c r="N1162" s="54">
        <v>849.71265191632006</v>
      </c>
      <c r="O1162" s="54">
        <v>850.96529156629617</v>
      </c>
      <c r="P1162" s="54">
        <v>852.23958946485072</v>
      </c>
      <c r="Q1162" s="54">
        <v>853.56261449955355</v>
      </c>
      <c r="R1162" s="54">
        <v>854.93436121213585</v>
      </c>
    </row>
    <row r="1163" spans="1:18" x14ac:dyDescent="0.25">
      <c r="A1163" s="28" t="s">
        <v>11</v>
      </c>
      <c r="B1163" s="29" t="s">
        <v>6</v>
      </c>
      <c r="C1163" s="29">
        <v>35</v>
      </c>
      <c r="D1163" s="29">
        <v>7</v>
      </c>
      <c r="E1163" s="29">
        <v>7</v>
      </c>
      <c r="F1163" s="29">
        <v>7</v>
      </c>
      <c r="G1163" s="29">
        <v>7</v>
      </c>
      <c r="H1163" s="29">
        <v>7</v>
      </c>
      <c r="I1163" s="29">
        <v>7</v>
      </c>
      <c r="J1163" s="29">
        <v>7</v>
      </c>
      <c r="K1163" s="29">
        <v>7</v>
      </c>
      <c r="L1163" s="29">
        <v>7</v>
      </c>
      <c r="M1163" s="29">
        <v>7</v>
      </c>
      <c r="N1163" s="29">
        <v>7</v>
      </c>
      <c r="O1163" s="29">
        <v>7</v>
      </c>
      <c r="P1163" s="29">
        <v>7</v>
      </c>
      <c r="Q1163" s="29">
        <v>7</v>
      </c>
      <c r="R1163" s="29">
        <v>7</v>
      </c>
    </row>
    <row r="1164" spans="1:18" x14ac:dyDescent="0.25">
      <c r="A1164" s="42" t="s">
        <v>12</v>
      </c>
      <c r="B1164" s="43" t="s">
        <v>13</v>
      </c>
      <c r="C1164" s="56">
        <v>14.379068185027799</v>
      </c>
      <c r="D1164" s="44">
        <v>45.401020682245495</v>
      </c>
      <c r="E1164" s="44">
        <v>45.401020682245495</v>
      </c>
      <c r="F1164" s="44">
        <v>45.401020682245495</v>
      </c>
      <c r="G1164" s="44">
        <v>45.401020682245495</v>
      </c>
      <c r="H1164" s="44">
        <v>45.401020682245495</v>
      </c>
      <c r="I1164" s="44">
        <v>45.401020682245495</v>
      </c>
      <c r="J1164" s="44">
        <v>45.401020682245495</v>
      </c>
      <c r="K1164" s="44">
        <v>45.401020682245495</v>
      </c>
      <c r="L1164" s="44">
        <v>45.401020682245495</v>
      </c>
      <c r="M1164" s="44">
        <v>45.401020682245495</v>
      </c>
      <c r="N1164" s="44">
        <v>45.401020682245495</v>
      </c>
      <c r="O1164" s="44">
        <v>45.401020682245495</v>
      </c>
      <c r="P1164" s="44">
        <v>45.401020682245495</v>
      </c>
      <c r="Q1164" s="44">
        <v>45.401020682245495</v>
      </c>
      <c r="R1164" s="44">
        <v>45.401020682245495</v>
      </c>
    </row>
    <row r="1165" spans="1:18" x14ac:dyDescent="0.25">
      <c r="A1165" s="28" t="s">
        <v>14</v>
      </c>
      <c r="B1165" s="29" t="s">
        <v>15</v>
      </c>
      <c r="C1165" s="54">
        <v>154</v>
      </c>
      <c r="D1165" s="54">
        <v>172</v>
      </c>
      <c r="E1165" s="39">
        <v>158</v>
      </c>
      <c r="F1165" s="54">
        <f>E1165+(E1165*F$972)</f>
        <v>157.36799999999999</v>
      </c>
      <c r="G1165" s="54">
        <f t="shared" ref="G1165:R1166" si="590">F1165+(F1165*G$972)</f>
        <v>157.66712648137013</v>
      </c>
      <c r="H1165" s="54">
        <f t="shared" si="590"/>
        <v>157.9581284894993</v>
      </c>
      <c r="I1165" s="54">
        <f t="shared" si="590"/>
        <v>158.24100515854997</v>
      </c>
      <c r="J1165" s="54">
        <f t="shared" si="590"/>
        <v>158.51270808441157</v>
      </c>
      <c r="K1165" s="54">
        <f t="shared" si="590"/>
        <v>158.76713934064651</v>
      </c>
      <c r="L1165" s="54">
        <f t="shared" si="590"/>
        <v>159.01344142739623</v>
      </c>
      <c r="M1165" s="54">
        <f t="shared" si="590"/>
        <v>159.252629790219</v>
      </c>
      <c r="N1165" s="54">
        <f t="shared" si="590"/>
        <v>159.49283444065514</v>
      </c>
      <c r="O1165" s="54">
        <f t="shared" si="590"/>
        <v>159.72795751179794</v>
      </c>
      <c r="P1165" s="54">
        <f t="shared" si="590"/>
        <v>159.96714588130601</v>
      </c>
      <c r="Q1165" s="54">
        <f t="shared" si="590"/>
        <v>160.21548043575194</v>
      </c>
      <c r="R1165" s="54">
        <f t="shared" si="590"/>
        <v>160.47296015060726</v>
      </c>
    </row>
    <row r="1166" spans="1:18" x14ac:dyDescent="0.25">
      <c r="A1166" s="28" t="s">
        <v>23</v>
      </c>
      <c r="B1166" s="29" t="s">
        <v>15</v>
      </c>
      <c r="C1166" s="54">
        <v>112.03499999999998</v>
      </c>
      <c r="D1166" s="54">
        <v>51</v>
      </c>
      <c r="E1166" s="54">
        <f>D1166+(D1166*E$972)</f>
        <v>50.795999999999999</v>
      </c>
      <c r="F1166" s="54">
        <f>E1166+(E1166*F$972)</f>
        <v>50.592815999999999</v>
      </c>
      <c r="G1166" s="54">
        <f t="shared" si="590"/>
        <v>50.688983270554921</v>
      </c>
      <c r="H1166" s="54">
        <f t="shared" si="590"/>
        <v>50.782538574383587</v>
      </c>
      <c r="I1166" s="54">
        <f t="shared" si="590"/>
        <v>50.873481633124712</v>
      </c>
      <c r="J1166" s="54">
        <f t="shared" si="590"/>
        <v>50.960832404150452</v>
      </c>
      <c r="K1166" s="54">
        <f t="shared" si="590"/>
        <v>51.042630442705573</v>
      </c>
      <c r="L1166" s="54">
        <f t="shared" si="590"/>
        <v>51.12181500472164</v>
      </c>
      <c r="M1166" s="54">
        <f t="shared" si="590"/>
        <v>51.19871254951876</v>
      </c>
      <c r="N1166" s="54">
        <f t="shared" si="590"/>
        <v>51.275936824351383</v>
      </c>
      <c r="O1166" s="54">
        <f t="shared" si="590"/>
        <v>51.351527403603086</v>
      </c>
      <c r="P1166" s="54">
        <f t="shared" si="590"/>
        <v>51.428424950549491</v>
      </c>
      <c r="Q1166" s="54">
        <f t="shared" si="590"/>
        <v>51.508262938066167</v>
      </c>
      <c r="R1166" s="54">
        <f t="shared" si="590"/>
        <v>51.59104103677371</v>
      </c>
    </row>
    <row r="1167" spans="1:18" x14ac:dyDescent="0.25">
      <c r="A1167" s="42" t="s">
        <v>24</v>
      </c>
      <c r="B1167" s="43" t="s">
        <v>8</v>
      </c>
      <c r="C1167" s="45">
        <v>0.72749999999999992</v>
      </c>
      <c r="D1167" s="45">
        <v>0.29651162790697677</v>
      </c>
      <c r="E1167" s="45">
        <f>E1166/E1165</f>
        <v>0.32149367088607594</v>
      </c>
      <c r="F1167" s="45">
        <f>F1166/F1165</f>
        <v>0.32149367088607594</v>
      </c>
      <c r="G1167" s="45">
        <f>G1166/G1165</f>
        <v>0.32149367088607594</v>
      </c>
      <c r="H1167" s="45">
        <f t="shared" ref="H1167:R1167" si="591">H1166/H1165</f>
        <v>0.32149367088607594</v>
      </c>
      <c r="I1167" s="45">
        <f t="shared" si="591"/>
        <v>0.32149367088607594</v>
      </c>
      <c r="J1167" s="45">
        <f t="shared" si="591"/>
        <v>0.321493670886076</v>
      </c>
      <c r="K1167" s="45">
        <f t="shared" si="591"/>
        <v>0.32149367088607594</v>
      </c>
      <c r="L1167" s="45">
        <f t="shared" si="591"/>
        <v>0.32149367088607594</v>
      </c>
      <c r="M1167" s="45">
        <f t="shared" si="591"/>
        <v>0.32149367088607594</v>
      </c>
      <c r="N1167" s="45">
        <f t="shared" si="591"/>
        <v>0.32149367088607594</v>
      </c>
      <c r="O1167" s="45">
        <f t="shared" si="591"/>
        <v>0.32149367088607594</v>
      </c>
      <c r="P1167" s="45">
        <f t="shared" si="591"/>
        <v>0.32149367088607594</v>
      </c>
      <c r="Q1167" s="45">
        <f t="shared" si="591"/>
        <v>0.32149367088607589</v>
      </c>
      <c r="R1167" s="45">
        <f t="shared" si="591"/>
        <v>0.32149367088607594</v>
      </c>
    </row>
    <row r="1168" spans="1:18" x14ac:dyDescent="0.25">
      <c r="A1168" s="112" t="s">
        <v>129</v>
      </c>
      <c r="B1168" s="113"/>
      <c r="C1168" s="113"/>
      <c r="D1168" s="113"/>
      <c r="E1168" s="113"/>
      <c r="F1168" s="113"/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4"/>
    </row>
    <row r="1169" spans="1:18" x14ac:dyDescent="0.25">
      <c r="A1169" s="28" t="s">
        <v>1</v>
      </c>
      <c r="B1169" s="29"/>
      <c r="C1169" s="30">
        <v>-4.0000000000000001E-3</v>
      </c>
      <c r="D1169" s="30">
        <v>-4.0000000000000001E-3</v>
      </c>
      <c r="E1169" s="30">
        <v>-4.0000000000000001E-3</v>
      </c>
      <c r="F1169" s="30">
        <v>-4.0000000000000001E-3</v>
      </c>
      <c r="G1169" s="82">
        <v>-1.0953447846651729E-2</v>
      </c>
      <c r="H1169" s="82">
        <v>-1.1056577315139421E-2</v>
      </c>
      <c r="I1169" s="82">
        <v>-1.1400829151210996E-2</v>
      </c>
      <c r="J1169" s="82">
        <v>-1.156951827395295E-2</v>
      </c>
      <c r="K1169" s="82">
        <v>-1.1912074003759748E-2</v>
      </c>
      <c r="L1169" s="82">
        <v>-1.2093811811246115E-2</v>
      </c>
      <c r="M1169" s="83">
        <v>-1.2261164715304527E-2</v>
      </c>
      <c r="N1169" s="82">
        <v>-1.2511101672008342E-2</v>
      </c>
      <c r="O1169" s="83">
        <v>-1.290726326905777E-2</v>
      </c>
      <c r="P1169" s="82">
        <v>-1.3116183230305912E-2</v>
      </c>
      <c r="Q1169" s="83">
        <v>-1.3392229695813673E-2</v>
      </c>
      <c r="R1169" s="82">
        <v>-1.3450268598404688E-2</v>
      </c>
    </row>
    <row r="1170" spans="1:18" x14ac:dyDescent="0.25">
      <c r="A1170" s="32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  <c r="M1170" s="33"/>
    </row>
    <row r="1171" spans="1:18" x14ac:dyDescent="0.25">
      <c r="A1171" s="28" t="s">
        <v>2</v>
      </c>
      <c r="B1171" s="29" t="s">
        <v>3</v>
      </c>
      <c r="C1171" s="29">
        <v>2020</v>
      </c>
      <c r="D1171" s="29">
        <v>2021</v>
      </c>
      <c r="E1171" s="29">
        <v>2022</v>
      </c>
      <c r="F1171" s="29">
        <v>2023</v>
      </c>
      <c r="G1171" s="29">
        <v>2024</v>
      </c>
      <c r="H1171" s="29">
        <v>2025</v>
      </c>
      <c r="I1171" s="29">
        <v>2026</v>
      </c>
      <c r="J1171" s="29">
        <v>2027</v>
      </c>
      <c r="K1171" s="29">
        <v>2028</v>
      </c>
      <c r="L1171" s="29">
        <v>2029</v>
      </c>
      <c r="M1171" s="29">
        <v>2030</v>
      </c>
      <c r="N1171" s="29">
        <v>2031</v>
      </c>
      <c r="O1171" s="29">
        <v>2032</v>
      </c>
      <c r="P1171" s="29">
        <v>2033</v>
      </c>
      <c r="Q1171" s="29">
        <v>2034</v>
      </c>
      <c r="R1171" s="29">
        <v>2035</v>
      </c>
    </row>
    <row r="1172" spans="1:18" x14ac:dyDescent="0.25">
      <c r="A1172" s="110" t="s">
        <v>130</v>
      </c>
      <c r="B1172" s="110"/>
      <c r="C1172" s="110"/>
      <c r="D1172" s="110"/>
      <c r="E1172" s="110"/>
      <c r="F1172" s="110"/>
      <c r="G1172" s="110"/>
      <c r="H1172" s="110"/>
      <c r="I1172" s="110"/>
      <c r="J1172" s="110"/>
      <c r="K1172" s="110"/>
      <c r="L1172" s="110"/>
      <c r="M1172" s="110"/>
      <c r="N1172" s="110"/>
      <c r="O1172" s="110"/>
      <c r="P1172" s="110"/>
      <c r="Q1172" s="110"/>
      <c r="R1172" s="110"/>
    </row>
    <row r="1173" spans="1:18" x14ac:dyDescent="0.25">
      <c r="A1173" s="51" t="s">
        <v>5</v>
      </c>
      <c r="B1173" s="52" t="s">
        <v>6</v>
      </c>
      <c r="C1173" s="53">
        <v>9864.3700000000008</v>
      </c>
      <c r="D1173" s="53">
        <v>13227</v>
      </c>
      <c r="E1173" s="53">
        <v>13227</v>
      </c>
      <c r="F1173" s="53">
        <v>13175.765361207927</v>
      </c>
      <c r="G1173" s="53">
        <v>13036.027571164124</v>
      </c>
      <c r="H1173" s="53">
        <v>12896.519136334162</v>
      </c>
      <c r="I1173" s="53">
        <f>I1174+I1176</f>
        <v>12948.328152810587</v>
      </c>
      <c r="J1173" s="53">
        <f>J1174+J1176</f>
        <v>12803.362229398017</v>
      </c>
      <c r="K1173" s="53">
        <f>K1174+K1176</f>
        <v>12655.830931660446</v>
      </c>
      <c r="L1173" s="53">
        <f t="shared" ref="L1173:R1173" si="592">L1174+L1176</f>
        <v>12507.833022943225</v>
      </c>
      <c r="M1173" s="53">
        <f t="shared" si="592"/>
        <v>12359.601761367041</v>
      </c>
      <c r="N1173" s="53">
        <f t="shared" si="592"/>
        <v>12210.203425156637</v>
      </c>
      <c r="O1173" s="53">
        <f t="shared" si="592"/>
        <v>12058.002743393126</v>
      </c>
      <c r="P1173" s="53">
        <f t="shared" si="592"/>
        <v>11905.334798072661</v>
      </c>
      <c r="Q1173" s="53">
        <f t="shared" si="592"/>
        <v>11751.498329266466</v>
      </c>
      <c r="R1173" s="53">
        <f t="shared" si="592"/>
        <v>11599.064309731322</v>
      </c>
    </row>
    <row r="1174" spans="1:18" x14ac:dyDescent="0.25">
      <c r="A1174" s="28" t="s">
        <v>7</v>
      </c>
      <c r="B1174" s="29" t="s">
        <v>6</v>
      </c>
      <c r="C1174" s="54">
        <v>0</v>
      </c>
      <c r="D1174" s="54">
        <v>2476.9480000000003</v>
      </c>
      <c r="E1174" s="54">
        <v>2476.9480000000003</v>
      </c>
      <c r="F1174" s="54">
        <v>2467.3535692079276</v>
      </c>
      <c r="G1174" s="54">
        <v>2441.1856369804063</v>
      </c>
      <c r="H1174" s="54">
        <v>2415.0606548502783</v>
      </c>
      <c r="I1174" s="54">
        <f>I1176/(1-I1175)-I1176</f>
        <v>2424.7626462121334</v>
      </c>
      <c r="J1174" s="54">
        <f>J1176/(1-J1175)-J1176</f>
        <v>2397.6156700221491</v>
      </c>
      <c r="K1174" s="54">
        <f t="shared" ref="K1174:R1174" si="593">K1176/(1-K1175)-K1176</f>
        <v>2369.9882902029549</v>
      </c>
      <c r="L1174" s="54">
        <f t="shared" si="593"/>
        <v>2342.2735306957875</v>
      </c>
      <c r="M1174" s="54">
        <f t="shared" si="593"/>
        <v>2314.5150724740743</v>
      </c>
      <c r="N1174" s="54">
        <f t="shared" si="593"/>
        <v>2286.5380625640646</v>
      </c>
      <c r="O1174" s="54">
        <f t="shared" si="593"/>
        <v>2258.0362727180855</v>
      </c>
      <c r="P1174" s="54">
        <f t="shared" si="593"/>
        <v>2229.4469809795482</v>
      </c>
      <c r="Q1174" s="54">
        <f t="shared" si="593"/>
        <v>2200.6388662342124</v>
      </c>
      <c r="R1174" s="54">
        <f t="shared" si="593"/>
        <v>2172.0933804990091</v>
      </c>
    </row>
    <row r="1175" spans="1:18" x14ac:dyDescent="0.25">
      <c r="A1175" s="28" t="s">
        <v>7</v>
      </c>
      <c r="B1175" s="29" t="s">
        <v>8</v>
      </c>
      <c r="C1175" s="30">
        <v>0</v>
      </c>
      <c r="D1175" s="55">
        <v>0.18726453466394499</v>
      </c>
      <c r="E1175" s="55">
        <v>0.18726453466394499</v>
      </c>
      <c r="F1175" s="55">
        <v>0.18726453466394499</v>
      </c>
      <c r="G1175" s="55">
        <v>0.18726453466394499</v>
      </c>
      <c r="H1175" s="55">
        <v>0.18726453466394499</v>
      </c>
      <c r="I1175" s="55">
        <f>H1175</f>
        <v>0.18726453466394499</v>
      </c>
      <c r="J1175" s="55">
        <f>I1175</f>
        <v>0.18726453466394499</v>
      </c>
      <c r="K1175" s="55">
        <f t="shared" ref="K1175:R1175" si="594">J1175</f>
        <v>0.18726453466394499</v>
      </c>
      <c r="L1175" s="55">
        <f t="shared" si="594"/>
        <v>0.18726453466394499</v>
      </c>
      <c r="M1175" s="55">
        <f t="shared" si="594"/>
        <v>0.18726453466394499</v>
      </c>
      <c r="N1175" s="55">
        <f t="shared" si="594"/>
        <v>0.18726453466394499</v>
      </c>
      <c r="O1175" s="55">
        <f t="shared" si="594"/>
        <v>0.18726453466394499</v>
      </c>
      <c r="P1175" s="55">
        <f t="shared" si="594"/>
        <v>0.18726453466394499</v>
      </c>
      <c r="Q1175" s="55">
        <f t="shared" si="594"/>
        <v>0.18726453466394499</v>
      </c>
      <c r="R1175" s="55">
        <f t="shared" si="594"/>
        <v>0.18726453466394499</v>
      </c>
    </row>
    <row r="1176" spans="1:18" x14ac:dyDescent="0.25">
      <c r="A1176" s="28" t="s">
        <v>9</v>
      </c>
      <c r="B1176" s="29" t="s">
        <v>6</v>
      </c>
      <c r="C1176" s="54">
        <v>9864.3700000000008</v>
      </c>
      <c r="D1176" s="54">
        <v>10750.052</v>
      </c>
      <c r="E1176" s="54">
        <v>10750.052</v>
      </c>
      <c r="F1176" s="54">
        <v>10708.411791999999</v>
      </c>
      <c r="G1176" s="54">
        <v>10594.841934183718</v>
      </c>
      <c r="H1176" s="54">
        <v>10481.458481483884</v>
      </c>
      <c r="I1176" s="54">
        <f>I1177+I1178</f>
        <v>10523.565506598454</v>
      </c>
      <c r="J1176" s="54">
        <f>J1177+J1178</f>
        <v>10405.746559375868</v>
      </c>
      <c r="K1176" s="54">
        <f t="shared" ref="K1176:R1176" si="595">K1177+K1178</f>
        <v>10285.842641457491</v>
      </c>
      <c r="L1176" s="54">
        <f t="shared" si="595"/>
        <v>10165.559492247437</v>
      </c>
      <c r="M1176" s="54">
        <f t="shared" si="595"/>
        <v>10045.086688892967</v>
      </c>
      <c r="N1176" s="54">
        <f t="shared" si="595"/>
        <v>9923.6653625925719</v>
      </c>
      <c r="O1176" s="54">
        <f t="shared" si="595"/>
        <v>9799.9664706750409</v>
      </c>
      <c r="P1176" s="54">
        <f t="shared" si="595"/>
        <v>9675.887817093113</v>
      </c>
      <c r="Q1176" s="54">
        <f t="shared" si="595"/>
        <v>9550.8594630322532</v>
      </c>
      <c r="R1176" s="54">
        <f t="shared" si="595"/>
        <v>9426.9709292323132</v>
      </c>
    </row>
    <row r="1177" spans="1:18" x14ac:dyDescent="0.25">
      <c r="A1177" s="28" t="s">
        <v>10</v>
      </c>
      <c r="B1177" s="29" t="s">
        <v>6</v>
      </c>
      <c r="C1177" s="54">
        <v>9536.3700000000008</v>
      </c>
      <c r="D1177" s="54">
        <v>10410.052</v>
      </c>
      <c r="E1177" s="54">
        <v>10410.052</v>
      </c>
      <c r="F1177" s="54">
        <v>10368.411791999999</v>
      </c>
      <c r="G1177" s="54">
        <v>10254.841934183718</v>
      </c>
      <c r="H1177" s="54">
        <v>10141.458481483884</v>
      </c>
      <c r="I1177" s="54">
        <f>(I1179*I1181*365)/1000</f>
        <v>10183.565506598454</v>
      </c>
      <c r="J1177" s="54">
        <f>(J1179*J1181*365)/1000</f>
        <v>10065.746559375868</v>
      </c>
      <c r="K1177" s="54">
        <f t="shared" ref="K1177:R1177" si="596">(K1179*K1181*365)/1000</f>
        <v>9945.8426414574915</v>
      </c>
      <c r="L1177" s="54">
        <f t="shared" si="596"/>
        <v>9825.5594922474374</v>
      </c>
      <c r="M1177" s="54">
        <f t="shared" si="596"/>
        <v>9705.0866888929668</v>
      </c>
      <c r="N1177" s="54">
        <f t="shared" si="596"/>
        <v>9583.6653625925719</v>
      </c>
      <c r="O1177" s="54">
        <f t="shared" si="596"/>
        <v>9459.9664706750409</v>
      </c>
      <c r="P1177" s="54">
        <f t="shared" si="596"/>
        <v>9335.887817093113</v>
      </c>
      <c r="Q1177" s="54">
        <f t="shared" si="596"/>
        <v>9210.8594630322532</v>
      </c>
      <c r="R1177" s="54">
        <f t="shared" si="596"/>
        <v>9086.9709292323132</v>
      </c>
    </row>
    <row r="1178" spans="1:18" x14ac:dyDescent="0.25">
      <c r="A1178" s="28" t="s">
        <v>11</v>
      </c>
      <c r="B1178" s="29" t="s">
        <v>6</v>
      </c>
      <c r="C1178" s="29">
        <v>328</v>
      </c>
      <c r="D1178" s="29">
        <v>340</v>
      </c>
      <c r="E1178" s="29">
        <v>340</v>
      </c>
      <c r="F1178" s="29">
        <v>340</v>
      </c>
      <c r="G1178" s="29">
        <v>340</v>
      </c>
      <c r="H1178" s="29">
        <v>340</v>
      </c>
      <c r="I1178" s="29">
        <f>H1178</f>
        <v>340</v>
      </c>
      <c r="J1178" s="29">
        <f>I1178</f>
        <v>340</v>
      </c>
      <c r="K1178" s="29">
        <f t="shared" ref="K1178:R1178" si="597">J1178</f>
        <v>340</v>
      </c>
      <c r="L1178" s="29">
        <f t="shared" si="597"/>
        <v>340</v>
      </c>
      <c r="M1178" s="29">
        <f t="shared" si="597"/>
        <v>340</v>
      </c>
      <c r="N1178" s="29">
        <f t="shared" si="597"/>
        <v>340</v>
      </c>
      <c r="O1178" s="29">
        <f t="shared" si="597"/>
        <v>340</v>
      </c>
      <c r="P1178" s="29">
        <f t="shared" si="597"/>
        <v>340</v>
      </c>
      <c r="Q1178" s="29">
        <f t="shared" si="597"/>
        <v>340</v>
      </c>
      <c r="R1178" s="29">
        <f t="shared" si="597"/>
        <v>340</v>
      </c>
    </row>
    <row r="1179" spans="1:18" x14ac:dyDescent="0.25">
      <c r="A1179" s="42" t="s">
        <v>12</v>
      </c>
      <c r="B1179" s="43" t="s">
        <v>13</v>
      </c>
      <c r="C1179" s="56">
        <v>72.309271246257552</v>
      </c>
      <c r="D1179" s="44">
        <v>86.426334578663344</v>
      </c>
      <c r="E1179" s="44">
        <v>86.426334578663344</v>
      </c>
      <c r="F1179" s="44">
        <v>86.426334578663344</v>
      </c>
      <c r="G1179" s="44">
        <v>86.426334578663344</v>
      </c>
      <c r="H1179" s="44">
        <v>86.426334578663344</v>
      </c>
      <c r="I1179" s="44">
        <v>86.426334578663344</v>
      </c>
      <c r="J1179" s="44">
        <v>86.426334578663344</v>
      </c>
      <c r="K1179" s="44">
        <v>86.426334578663344</v>
      </c>
      <c r="L1179" s="44">
        <v>86.426334578663344</v>
      </c>
      <c r="M1179" s="44">
        <v>86.426334578663344</v>
      </c>
      <c r="N1179" s="44">
        <v>86.426334578663344</v>
      </c>
      <c r="O1179" s="44">
        <v>86.426334578663344</v>
      </c>
      <c r="P1179" s="44">
        <v>86.426334578663344</v>
      </c>
      <c r="Q1179" s="44">
        <v>86.426334578663344</v>
      </c>
      <c r="R1179" s="44">
        <v>86.426334578663344</v>
      </c>
    </row>
    <row r="1180" spans="1:18" x14ac:dyDescent="0.25">
      <c r="A1180" s="28" t="s">
        <v>14</v>
      </c>
      <c r="B1180" s="29" t="s">
        <v>15</v>
      </c>
      <c r="C1180" s="54">
        <v>390</v>
      </c>
      <c r="D1180" s="54">
        <v>408</v>
      </c>
      <c r="E1180" s="39">
        <v>401</v>
      </c>
      <c r="F1180" s="39">
        <v>399.39600000000002</v>
      </c>
      <c r="G1180" s="39">
        <v>395.0212367438387</v>
      </c>
      <c r="H1180" s="39">
        <v>390.65365389865843</v>
      </c>
      <c r="I1180" s="39">
        <v>386.19987833326354</v>
      </c>
      <c r="J1180" s="54">
        <f>I1180+(I1180*J$1169)</f>
        <v>381.73173178348844</v>
      </c>
      <c r="K1180" s="54">
        <f>J1180+(J1180*K$1169)</f>
        <v>377.18451514490016</v>
      </c>
      <c r="L1180" s="54">
        <f t="shared" ref="L1180:R1181" si="598">K1180+(K1180*L$1169)</f>
        <v>372.62291660062164</v>
      </c>
      <c r="M1180" s="54">
        <f t="shared" si="598"/>
        <v>368.05412564348421</v>
      </c>
      <c r="N1180" s="54">
        <f t="shared" si="598"/>
        <v>363.44936305675645</v>
      </c>
      <c r="O1180" s="54">
        <f t="shared" si="598"/>
        <v>358.75822644281152</v>
      </c>
      <c r="P1180" s="54">
        <f t="shared" si="598"/>
        <v>354.05268780940804</v>
      </c>
      <c r="Q1180" s="54">
        <f t="shared" si="598"/>
        <v>349.31113288984426</v>
      </c>
      <c r="R1180" s="54">
        <f t="shared" si="598"/>
        <v>344.61280432806279</v>
      </c>
    </row>
    <row r="1181" spans="1:18" x14ac:dyDescent="0.25">
      <c r="A1181" s="28" t="s">
        <v>23</v>
      </c>
      <c r="B1181" s="29" t="s">
        <v>15</v>
      </c>
      <c r="C1181" s="54">
        <v>361.3235294117647</v>
      </c>
      <c r="D1181" s="54">
        <v>330</v>
      </c>
      <c r="E1181" s="39">
        <v>330</v>
      </c>
      <c r="F1181" s="39">
        <v>328.68</v>
      </c>
      <c r="G1181" s="39">
        <v>325.07982076176251</v>
      </c>
      <c r="H1181" s="39">
        <v>321.48555058991843</v>
      </c>
      <c r="I1181" s="39">
        <f>317.82034875306+'[16]Uued liitujad'!I100</f>
        <v>322.82034875305999</v>
      </c>
      <c r="J1181" s="54">
        <f>I1181+(I1181*J$1169)</f>
        <v>319.08547282895762</v>
      </c>
      <c r="K1181" s="54">
        <f>J1181+(J1181*K$1169)</f>
        <v>315.28450306309441</v>
      </c>
      <c r="L1181" s="54">
        <f t="shared" si="598"/>
        <v>311.47151161604711</v>
      </c>
      <c r="M1181" s="54">
        <f t="shared" si="598"/>
        <v>307.65250810799785</v>
      </c>
      <c r="N1181" s="54">
        <f t="shared" si="598"/>
        <v>303.80343629941029</v>
      </c>
      <c r="O1181" s="54">
        <f t="shared" si="598"/>
        <v>299.88216536504939</v>
      </c>
      <c r="P1181" s="54">
        <f t="shared" si="598"/>
        <v>295.94885593662048</v>
      </c>
      <c r="Q1181" s="54">
        <f t="shared" si="598"/>
        <v>291.98544087970396</v>
      </c>
      <c r="R1181" s="54">
        <f t="shared" si="598"/>
        <v>288.05815827304832</v>
      </c>
    </row>
    <row r="1182" spans="1:18" x14ac:dyDescent="0.25">
      <c r="A1182" s="42" t="s">
        <v>24</v>
      </c>
      <c r="B1182" s="43" t="s">
        <v>8</v>
      </c>
      <c r="C1182" s="45">
        <v>0.92647058823529416</v>
      </c>
      <c r="D1182" s="45">
        <v>0.80882352941176472</v>
      </c>
      <c r="E1182" s="45">
        <v>0.82294264339152123</v>
      </c>
      <c r="F1182" s="45">
        <v>0.82294264339152123</v>
      </c>
      <c r="G1182" s="45">
        <v>0.82294264339152112</v>
      </c>
      <c r="H1182" s="45">
        <v>0.82294264339152123</v>
      </c>
      <c r="I1182" s="45">
        <f>I1181/I1180</f>
        <v>0.83588930723196286</v>
      </c>
      <c r="J1182" s="45">
        <f t="shared" ref="J1182:R1182" si="599">J1181/J1180</f>
        <v>0.83588930723196286</v>
      </c>
      <c r="K1182" s="45">
        <f t="shared" si="599"/>
        <v>0.83588930723196286</v>
      </c>
      <c r="L1182" s="45">
        <f t="shared" si="599"/>
        <v>0.83588930723196286</v>
      </c>
      <c r="M1182" s="45">
        <f t="shared" si="599"/>
        <v>0.83588930723196286</v>
      </c>
      <c r="N1182" s="45">
        <f t="shared" si="599"/>
        <v>0.83588930723196286</v>
      </c>
      <c r="O1182" s="45">
        <f t="shared" si="599"/>
        <v>0.83588930723196286</v>
      </c>
      <c r="P1182" s="45">
        <f t="shared" si="599"/>
        <v>0.83588930723196275</v>
      </c>
      <c r="Q1182" s="45">
        <f t="shared" si="599"/>
        <v>0.83588930723196264</v>
      </c>
      <c r="R1182" s="45">
        <f t="shared" si="599"/>
        <v>0.83588930723196264</v>
      </c>
    </row>
    <row r="1183" spans="1:18" x14ac:dyDescent="0.25">
      <c r="A1183" s="32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</row>
    <row r="1184" spans="1:18" x14ac:dyDescent="0.25">
      <c r="A1184" s="28" t="s">
        <v>2</v>
      </c>
      <c r="B1184" s="29" t="s">
        <v>3</v>
      </c>
      <c r="C1184" s="29">
        <v>2020</v>
      </c>
      <c r="D1184" s="29">
        <v>2021</v>
      </c>
      <c r="E1184" s="29">
        <v>2022</v>
      </c>
      <c r="F1184" s="29">
        <v>2023</v>
      </c>
      <c r="G1184" s="29">
        <v>2024</v>
      </c>
      <c r="H1184" s="29">
        <v>2025</v>
      </c>
      <c r="I1184" s="29">
        <v>2026</v>
      </c>
      <c r="J1184" s="29">
        <v>2027</v>
      </c>
      <c r="K1184" s="29">
        <v>2028</v>
      </c>
      <c r="L1184" s="29">
        <v>2029</v>
      </c>
      <c r="M1184" s="29">
        <v>2030</v>
      </c>
      <c r="N1184" s="29">
        <v>2031</v>
      </c>
      <c r="O1184" s="29">
        <v>2032</v>
      </c>
      <c r="P1184" s="29">
        <v>2033</v>
      </c>
      <c r="Q1184" s="29">
        <v>2034</v>
      </c>
      <c r="R1184" s="29">
        <v>2035</v>
      </c>
    </row>
    <row r="1185" spans="1:18" x14ac:dyDescent="0.25">
      <c r="A1185" s="110" t="s">
        <v>131</v>
      </c>
      <c r="B1185" s="110"/>
      <c r="C1185" s="110"/>
      <c r="D1185" s="110"/>
      <c r="E1185" s="110"/>
      <c r="F1185" s="110"/>
      <c r="G1185" s="110"/>
      <c r="H1185" s="110"/>
      <c r="I1185" s="110"/>
      <c r="J1185" s="110"/>
      <c r="K1185" s="110"/>
      <c r="L1185" s="110"/>
      <c r="M1185" s="110"/>
      <c r="N1185" s="110"/>
      <c r="O1185" s="110"/>
      <c r="P1185" s="110"/>
      <c r="Q1185" s="110"/>
      <c r="R1185" s="110"/>
    </row>
    <row r="1186" spans="1:18" x14ac:dyDescent="0.25">
      <c r="A1186" s="51" t="s">
        <v>5</v>
      </c>
      <c r="B1186" s="52" t="s">
        <v>6</v>
      </c>
      <c r="C1186" s="53">
        <v>698</v>
      </c>
      <c r="D1186" s="53">
        <v>842.00000000000011</v>
      </c>
      <c r="E1186" s="53">
        <v>842.00000000000011</v>
      </c>
      <c r="F1186" s="53">
        <v>838.63200000000006</v>
      </c>
      <c r="G1186" s="53">
        <v>829.44608812546676</v>
      </c>
      <c r="H1186" s="53">
        <v>820.27525332336756</v>
      </c>
      <c r="I1186" s="53">
        <v>810.92343530326161</v>
      </c>
      <c r="J1186" s="53">
        <v>801.54144179974378</v>
      </c>
      <c r="K1186" s="53">
        <v>791.99342082794499</v>
      </c>
      <c r="L1186" s="53">
        <v>782.41520144070671</v>
      </c>
      <c r="M1186" s="53">
        <v>772.82187978008415</v>
      </c>
      <c r="N1186" s="53">
        <v>763.15302666780292</v>
      </c>
      <c r="O1186" s="53">
        <v>753.30280963802318</v>
      </c>
      <c r="P1186" s="53">
        <v>743.42235195890669</v>
      </c>
      <c r="Q1186" s="53">
        <v>733.46626906047084</v>
      </c>
      <c r="R1186" s="53">
        <v>723.60095073373782</v>
      </c>
    </row>
    <row r="1187" spans="1:18" x14ac:dyDescent="0.25">
      <c r="A1187" s="28" t="s">
        <v>7</v>
      </c>
      <c r="B1187" s="29" t="s">
        <v>6</v>
      </c>
      <c r="C1187" s="54">
        <v>0</v>
      </c>
      <c r="D1187" s="54">
        <v>157.00000000000011</v>
      </c>
      <c r="E1187" s="54">
        <v>157.00000000000011</v>
      </c>
      <c r="F1187" s="54">
        <v>156.37200000000007</v>
      </c>
      <c r="G1187" s="54">
        <v>154.6591874533234</v>
      </c>
      <c r="H1187" s="54">
        <v>152.94918618974907</v>
      </c>
      <c r="I1187" s="54">
        <v>151.20543864918307</v>
      </c>
      <c r="J1187" s="54">
        <v>149.4560645636102</v>
      </c>
      <c r="K1187" s="54">
        <v>147.67573286221784</v>
      </c>
      <c r="L1187" s="54">
        <v>145.88977033989431</v>
      </c>
      <c r="M1187" s="54">
        <v>144.10099183547891</v>
      </c>
      <c r="N1187" s="54">
        <v>142.29812967558803</v>
      </c>
      <c r="O1187" s="54">
        <v>140.4614502531706</v>
      </c>
      <c r="P1187" s="54">
        <v>138.61913213485559</v>
      </c>
      <c r="Q1187" s="54">
        <v>136.76271287707118</v>
      </c>
      <c r="R1187" s="54">
        <v>134.92321765462816</v>
      </c>
    </row>
    <row r="1188" spans="1:18" x14ac:dyDescent="0.25">
      <c r="A1188" s="28" t="s">
        <v>7</v>
      </c>
      <c r="B1188" s="29" t="s">
        <v>8</v>
      </c>
      <c r="C1188" s="30">
        <v>0</v>
      </c>
      <c r="D1188" s="55">
        <v>0.18646080760095013</v>
      </c>
      <c r="E1188" s="55">
        <v>0.18646080760095013</v>
      </c>
      <c r="F1188" s="55">
        <v>0.18646080760095013</v>
      </c>
      <c r="G1188" s="55">
        <v>0.18646080760095013</v>
      </c>
      <c r="H1188" s="55">
        <v>0.18646080760095013</v>
      </c>
      <c r="I1188" s="55">
        <v>0.18646080760095013</v>
      </c>
      <c r="J1188" s="55">
        <v>0.18646080760095013</v>
      </c>
      <c r="K1188" s="55">
        <v>0.18646080760095013</v>
      </c>
      <c r="L1188" s="55">
        <v>0.18646080760095013</v>
      </c>
      <c r="M1188" s="55">
        <v>0.18646080760095013</v>
      </c>
      <c r="N1188" s="55">
        <v>0.18646080760095013</v>
      </c>
      <c r="O1188" s="55">
        <v>0.18646080760095013</v>
      </c>
      <c r="P1188" s="55">
        <v>0.18646080760095013</v>
      </c>
      <c r="Q1188" s="55">
        <v>0.18646080760095013</v>
      </c>
      <c r="R1188" s="55">
        <v>0.18646080760095013</v>
      </c>
    </row>
    <row r="1189" spans="1:18" x14ac:dyDescent="0.25">
      <c r="A1189" s="28" t="s">
        <v>9</v>
      </c>
      <c r="B1189" s="29" t="s">
        <v>6</v>
      </c>
      <c r="C1189" s="54">
        <v>698</v>
      </c>
      <c r="D1189" s="54">
        <v>685</v>
      </c>
      <c r="E1189" s="54">
        <v>685</v>
      </c>
      <c r="F1189" s="54">
        <v>682.26</v>
      </c>
      <c r="G1189" s="54">
        <v>674.78690067214336</v>
      </c>
      <c r="H1189" s="54">
        <v>667.32606713361849</v>
      </c>
      <c r="I1189" s="54">
        <v>659.71799665407855</v>
      </c>
      <c r="J1189" s="54">
        <v>652.08537723613358</v>
      </c>
      <c r="K1189" s="54">
        <v>644.31768796572715</v>
      </c>
      <c r="L1189" s="54">
        <v>636.5254311008124</v>
      </c>
      <c r="M1189" s="54">
        <v>628.72088794460524</v>
      </c>
      <c r="N1189" s="54">
        <v>620.85489699221489</v>
      </c>
      <c r="O1189" s="54">
        <v>612.84135938485258</v>
      </c>
      <c r="P1189" s="54">
        <v>604.8032198240511</v>
      </c>
      <c r="Q1189" s="54">
        <v>596.70355618339966</v>
      </c>
      <c r="R1189" s="54">
        <v>588.67773307910966</v>
      </c>
    </row>
    <row r="1190" spans="1:18" x14ac:dyDescent="0.25">
      <c r="A1190" s="28" t="s">
        <v>10</v>
      </c>
      <c r="B1190" s="29" t="s">
        <v>6</v>
      </c>
      <c r="C1190" s="54">
        <v>698</v>
      </c>
      <c r="D1190" s="54">
        <v>685</v>
      </c>
      <c r="E1190" s="54">
        <v>685</v>
      </c>
      <c r="F1190" s="54">
        <v>682.26</v>
      </c>
      <c r="G1190" s="54">
        <v>674.78690067214336</v>
      </c>
      <c r="H1190" s="54">
        <v>667.32606713361849</v>
      </c>
      <c r="I1190" s="54">
        <v>659.71799665407855</v>
      </c>
      <c r="J1190" s="54">
        <v>652.08537723613358</v>
      </c>
      <c r="K1190" s="54">
        <v>644.31768796572715</v>
      </c>
      <c r="L1190" s="54">
        <v>636.5254311008124</v>
      </c>
      <c r="M1190" s="54">
        <v>628.72088794460524</v>
      </c>
      <c r="N1190" s="54">
        <v>620.85489699221489</v>
      </c>
      <c r="O1190" s="54">
        <v>612.84135938485258</v>
      </c>
      <c r="P1190" s="54">
        <v>604.8032198240511</v>
      </c>
      <c r="Q1190" s="54">
        <v>596.70355618339966</v>
      </c>
      <c r="R1190" s="54">
        <v>588.67773307910966</v>
      </c>
    </row>
    <row r="1191" spans="1:18" x14ac:dyDescent="0.25">
      <c r="A1191" s="28" t="s">
        <v>11</v>
      </c>
      <c r="B1191" s="29" t="s">
        <v>6</v>
      </c>
      <c r="C1191" s="29">
        <v>0</v>
      </c>
      <c r="D1191" s="29">
        <v>0</v>
      </c>
      <c r="E1191" s="29">
        <v>0</v>
      </c>
      <c r="F1191" s="29">
        <v>0</v>
      </c>
      <c r="G1191" s="29">
        <v>0</v>
      </c>
      <c r="H1191" s="29">
        <v>0</v>
      </c>
      <c r="I1191" s="29">
        <v>0</v>
      </c>
      <c r="J1191" s="29">
        <v>0</v>
      </c>
      <c r="K1191" s="29">
        <v>0</v>
      </c>
      <c r="L1191" s="29">
        <v>0</v>
      </c>
      <c r="M1191" s="29">
        <v>0</v>
      </c>
      <c r="N1191" s="29">
        <v>0</v>
      </c>
      <c r="O1191" s="29">
        <v>0</v>
      </c>
      <c r="P1191" s="29">
        <v>0</v>
      </c>
      <c r="Q1191" s="29">
        <v>0</v>
      </c>
      <c r="R1191" s="29">
        <v>0</v>
      </c>
    </row>
    <row r="1192" spans="1:18" x14ac:dyDescent="0.25">
      <c r="A1192" s="42" t="s">
        <v>12</v>
      </c>
      <c r="B1192" s="43" t="s">
        <v>13</v>
      </c>
      <c r="C1192" s="56">
        <v>42.716302438918042</v>
      </c>
      <c r="D1192" s="44">
        <v>69.507864028411973</v>
      </c>
      <c r="E1192" s="44">
        <v>69.507864028411973</v>
      </c>
      <c r="F1192" s="44">
        <v>69.507864028411973</v>
      </c>
      <c r="G1192" s="44">
        <v>69.507864028411973</v>
      </c>
      <c r="H1192" s="44">
        <v>69.507864028411973</v>
      </c>
      <c r="I1192" s="44">
        <v>69.507864028411973</v>
      </c>
      <c r="J1192" s="44">
        <v>69.507864028411973</v>
      </c>
      <c r="K1192" s="44">
        <v>69.507864028411973</v>
      </c>
      <c r="L1192" s="44">
        <v>69.507864028411973</v>
      </c>
      <c r="M1192" s="44">
        <v>69.507864028411973</v>
      </c>
      <c r="N1192" s="44">
        <v>69.507864028411973</v>
      </c>
      <c r="O1192" s="44">
        <v>69.507864028411973</v>
      </c>
      <c r="P1192" s="44">
        <v>69.507864028411973</v>
      </c>
      <c r="Q1192" s="44">
        <v>69.507864028411973</v>
      </c>
      <c r="R1192" s="44">
        <v>69.507864028411973</v>
      </c>
    </row>
    <row r="1193" spans="1:18" x14ac:dyDescent="0.25">
      <c r="A1193" s="28" t="s">
        <v>14</v>
      </c>
      <c r="B1193" s="29" t="s">
        <v>15</v>
      </c>
      <c r="C1193" s="54">
        <v>83</v>
      </c>
      <c r="D1193" s="54">
        <v>80</v>
      </c>
      <c r="E1193" s="39">
        <v>67</v>
      </c>
      <c r="F1193" s="54">
        <v>66.731999999999999</v>
      </c>
      <c r="G1193" s="54">
        <v>66.001054518297238</v>
      </c>
      <c r="H1193" s="54">
        <v>65.271308756134957</v>
      </c>
      <c r="I1193" s="54">
        <v>64.527161716530316</v>
      </c>
      <c r="J1193" s="54">
        <v>63.780613539884598</v>
      </c>
      <c r="K1193" s="54">
        <v>63.020854151392292</v>
      </c>
      <c r="L1193" s="54">
        <v>62.258691801101364</v>
      </c>
      <c r="M1193" s="54">
        <v>61.495327725968679</v>
      </c>
      <c r="N1193" s="54">
        <v>60.725953428435609</v>
      </c>
      <c r="O1193" s="54">
        <v>59.94214756027025</v>
      </c>
      <c r="P1193" s="54">
        <v>59.155935369651708</v>
      </c>
      <c r="Q1193" s="54">
        <v>58.363705495310626</v>
      </c>
      <c r="R1193" s="54">
        <v>57.578697980000513</v>
      </c>
    </row>
    <row r="1194" spans="1:18" x14ac:dyDescent="0.25">
      <c r="A1194" s="28" t="s">
        <v>23</v>
      </c>
      <c r="B1194" s="29" t="s">
        <v>15</v>
      </c>
      <c r="C1194" s="54">
        <v>44.768124999999998</v>
      </c>
      <c r="D1194" s="54">
        <v>27</v>
      </c>
      <c r="E1194" s="54">
        <v>27</v>
      </c>
      <c r="F1194" s="54">
        <v>26.891999999999999</v>
      </c>
      <c r="G1194" s="54">
        <v>26.597439880507842</v>
      </c>
      <c r="H1194" s="54">
        <v>26.303363230084233</v>
      </c>
      <c r="I1194" s="54">
        <v>26.003483079795799</v>
      </c>
      <c r="J1194" s="54">
        <v>25.702635307117674</v>
      </c>
      <c r="K1194" s="54">
        <v>25.39646361324764</v>
      </c>
      <c r="L1194" s="54">
        <v>25.089323561637862</v>
      </c>
      <c r="M1194" s="54">
        <v>24.78169923285305</v>
      </c>
      <c r="N1194" s="54">
        <v>24.471652874145693</v>
      </c>
      <c r="O1194" s="54">
        <v>24.155790807870101</v>
      </c>
      <c r="P1194" s="54">
        <v>23.838959029561138</v>
      </c>
      <c r="Q1194" s="54">
        <v>23.519702214528163</v>
      </c>
      <c r="R1194" s="54">
        <v>23.203355902388264</v>
      </c>
    </row>
    <row r="1195" spans="1:18" x14ac:dyDescent="0.25">
      <c r="A1195" s="42" t="s">
        <v>24</v>
      </c>
      <c r="B1195" s="43" t="s">
        <v>8</v>
      </c>
      <c r="C1195" s="45">
        <v>0.53937499999999994</v>
      </c>
      <c r="D1195" s="45">
        <v>0.33750000000000002</v>
      </c>
      <c r="E1195" s="45">
        <v>0.40298507462686567</v>
      </c>
      <c r="F1195" s="45">
        <v>0.40298507462686567</v>
      </c>
      <c r="G1195" s="45">
        <v>0.40298507462686567</v>
      </c>
      <c r="H1195" s="45">
        <v>0.40298507462686561</v>
      </c>
      <c r="I1195" s="45">
        <v>0.40298507462686567</v>
      </c>
      <c r="J1195" s="45">
        <v>0.40298507462686567</v>
      </c>
      <c r="K1195" s="45">
        <v>0.40298507462686567</v>
      </c>
      <c r="L1195" s="45">
        <v>0.40298507462686567</v>
      </c>
      <c r="M1195" s="45">
        <v>0.40298507462686567</v>
      </c>
      <c r="N1195" s="45">
        <v>0.40298507462686567</v>
      </c>
      <c r="O1195" s="45">
        <v>0.40298507462686567</v>
      </c>
      <c r="P1195" s="45">
        <v>0.40298507462686572</v>
      </c>
      <c r="Q1195" s="45">
        <v>0.40298507462686567</v>
      </c>
      <c r="R1195" s="45">
        <v>0.40298507462686561</v>
      </c>
    </row>
    <row r="1196" spans="1:18" x14ac:dyDescent="0.25">
      <c r="A1196" s="32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  <c r="M1196" s="33"/>
    </row>
    <row r="1197" spans="1:18" x14ac:dyDescent="0.25">
      <c r="A1197" s="28" t="s">
        <v>2</v>
      </c>
      <c r="B1197" s="29" t="s">
        <v>3</v>
      </c>
      <c r="C1197" s="29">
        <v>2020</v>
      </c>
      <c r="D1197" s="29">
        <v>2021</v>
      </c>
      <c r="E1197" s="29">
        <v>2022</v>
      </c>
      <c r="F1197" s="29">
        <v>2023</v>
      </c>
      <c r="G1197" s="29">
        <v>2024</v>
      </c>
      <c r="H1197" s="29">
        <v>2025</v>
      </c>
      <c r="I1197" s="29">
        <v>2026</v>
      </c>
      <c r="J1197" s="29">
        <v>2027</v>
      </c>
      <c r="K1197" s="29">
        <v>2028</v>
      </c>
      <c r="L1197" s="29">
        <v>2029</v>
      </c>
      <c r="M1197" s="29">
        <v>2030</v>
      </c>
      <c r="N1197" s="29">
        <v>2031</v>
      </c>
      <c r="O1197" s="29">
        <v>2032</v>
      </c>
      <c r="P1197" s="29">
        <v>2033</v>
      </c>
      <c r="Q1197" s="29">
        <v>2034</v>
      </c>
      <c r="R1197" s="29">
        <v>2035</v>
      </c>
    </row>
    <row r="1198" spans="1:18" x14ac:dyDescent="0.25">
      <c r="A1198" s="110" t="s">
        <v>132</v>
      </c>
      <c r="B1198" s="110"/>
      <c r="C1198" s="110"/>
      <c r="D1198" s="110"/>
      <c r="E1198" s="110"/>
      <c r="F1198" s="110"/>
      <c r="G1198" s="110"/>
      <c r="H1198" s="110"/>
      <c r="I1198" s="110"/>
      <c r="J1198" s="110"/>
      <c r="K1198" s="110"/>
      <c r="L1198" s="110"/>
      <c r="M1198" s="110"/>
      <c r="N1198" s="110"/>
      <c r="O1198" s="110"/>
      <c r="P1198" s="110"/>
      <c r="Q1198" s="110"/>
      <c r="R1198" s="110"/>
    </row>
    <row r="1199" spans="1:18" x14ac:dyDescent="0.25">
      <c r="A1199" s="51" t="s">
        <v>5</v>
      </c>
      <c r="B1199" s="52" t="s">
        <v>6</v>
      </c>
      <c r="C1199" s="53">
        <v>3054.866</v>
      </c>
      <c r="D1199" s="53">
        <v>4948</v>
      </c>
      <c r="E1199" s="53">
        <v>4928.7219110678361</v>
      </c>
      <c r="F1199" s="53">
        <v>4909.5209344914001</v>
      </c>
      <c r="G1199" s="53">
        <v>4857.1520275032408</v>
      </c>
      <c r="H1199" s="53">
        <v>4804.8690749434209</v>
      </c>
      <c r="I1199" s="53">
        <f>I1200+I1202</f>
        <v>5899.0596301781052</v>
      </c>
      <c r="J1199" s="53">
        <f>J1200+J1202</f>
        <v>5832.2967778602469</v>
      </c>
      <c r="K1199" s="53">
        <f>K1200+K1202</f>
        <v>5764.3524636983375</v>
      </c>
      <c r="L1199" s="53">
        <f t="shared" ref="L1199:R1199" si="600">L1200+L1202</f>
        <v>5696.1932557242053</v>
      </c>
      <c r="M1199" s="53">
        <f t="shared" si="600"/>
        <v>5627.9265790284999</v>
      </c>
      <c r="N1199" s="53">
        <f t="shared" si="600"/>
        <v>6706.6277093819344</v>
      </c>
      <c r="O1199" s="53">
        <f t="shared" si="600"/>
        <v>6621.7217962517407</v>
      </c>
      <c r="P1199" s="53">
        <f t="shared" si="600"/>
        <v>6536.5552178044454</v>
      </c>
      <c r="Q1199" s="53">
        <f t="shared" si="600"/>
        <v>6450.7367726741568</v>
      </c>
      <c r="R1199" s="53">
        <f t="shared" si="600"/>
        <v>6365.7006908986023</v>
      </c>
    </row>
    <row r="1200" spans="1:18" x14ac:dyDescent="0.25">
      <c r="A1200" s="28" t="s">
        <v>7</v>
      </c>
      <c r="B1200" s="29" t="s">
        <v>6</v>
      </c>
      <c r="C1200" s="54">
        <v>0</v>
      </c>
      <c r="D1200" s="54">
        <v>1867</v>
      </c>
      <c r="E1200" s="54">
        <v>1859.7259110678356</v>
      </c>
      <c r="F1200" s="54">
        <v>1852.4809184913993</v>
      </c>
      <c r="G1200" s="54">
        <v>1832.7208640558915</v>
      </c>
      <c r="H1200" s="54">
        <v>1812.9932423038331</v>
      </c>
      <c r="I1200" s="54">
        <f>I1202/(1-I1201)-I1202</f>
        <v>2225.8577868921834</v>
      </c>
      <c r="J1200" s="54">
        <f>J1202/(1-J1201)-J1202</f>
        <v>2200.6665489622233</v>
      </c>
      <c r="K1200" s="54">
        <f t="shared" ref="K1200:R1200" si="601">K1202/(1-K1201)-K1202</f>
        <v>2175.0295169209371</v>
      </c>
      <c r="L1200" s="54">
        <f t="shared" si="601"/>
        <v>2149.3114002500188</v>
      </c>
      <c r="M1200" s="54">
        <f t="shared" si="601"/>
        <v>2123.5527330327827</v>
      </c>
      <c r="N1200" s="54">
        <f t="shared" si="601"/>
        <v>2530.5727432126259</v>
      </c>
      <c r="O1200" s="54">
        <f t="shared" si="601"/>
        <v>2498.5356898953114</v>
      </c>
      <c r="P1200" s="54">
        <f t="shared" si="601"/>
        <v>2466.4002812532135</v>
      </c>
      <c r="Q1200" s="54">
        <f t="shared" si="601"/>
        <v>2434.0189075551034</v>
      </c>
      <c r="R1200" s="54">
        <f t="shared" si="601"/>
        <v>2401.9327384615381</v>
      </c>
    </row>
    <row r="1201" spans="1:18" x14ac:dyDescent="0.25">
      <c r="A1201" s="28" t="s">
        <v>7</v>
      </c>
      <c r="B1201" s="29" t="s">
        <v>8</v>
      </c>
      <c r="C1201" s="30">
        <v>0</v>
      </c>
      <c r="D1201" s="55">
        <v>0.37732417138237673</v>
      </c>
      <c r="E1201" s="55">
        <v>0.37732417138237673</v>
      </c>
      <c r="F1201" s="55">
        <v>0.37732417138237673</v>
      </c>
      <c r="G1201" s="55">
        <v>0.37732417138237673</v>
      </c>
      <c r="H1201" s="55">
        <v>0.37732417138237673</v>
      </c>
      <c r="I1201" s="55">
        <f>H1201</f>
        <v>0.37732417138237673</v>
      </c>
      <c r="J1201" s="55">
        <f>I1201</f>
        <v>0.37732417138237673</v>
      </c>
      <c r="K1201" s="55">
        <f t="shared" ref="K1201:R1201" si="602">J1201</f>
        <v>0.37732417138237673</v>
      </c>
      <c r="L1201" s="55">
        <f t="shared" si="602"/>
        <v>0.37732417138237673</v>
      </c>
      <c r="M1201" s="55">
        <f t="shared" si="602"/>
        <v>0.37732417138237673</v>
      </c>
      <c r="N1201" s="55">
        <f t="shared" si="602"/>
        <v>0.37732417138237673</v>
      </c>
      <c r="O1201" s="55">
        <f t="shared" si="602"/>
        <v>0.37732417138237673</v>
      </c>
      <c r="P1201" s="55">
        <f t="shared" si="602"/>
        <v>0.37732417138237673</v>
      </c>
      <c r="Q1201" s="55">
        <f t="shared" si="602"/>
        <v>0.37732417138237673</v>
      </c>
      <c r="R1201" s="55">
        <f t="shared" si="602"/>
        <v>0.37732417138237673</v>
      </c>
    </row>
    <row r="1202" spans="1:18" x14ac:dyDescent="0.25">
      <c r="A1202" s="28" t="s">
        <v>9</v>
      </c>
      <c r="B1202" s="29" t="s">
        <v>6</v>
      </c>
      <c r="C1202" s="54">
        <v>3054.866</v>
      </c>
      <c r="D1202" s="54">
        <v>3081</v>
      </c>
      <c r="E1202" s="54">
        <v>3068.9960000000005</v>
      </c>
      <c r="F1202" s="54">
        <v>3057.0400160000008</v>
      </c>
      <c r="G1202" s="54">
        <v>3024.4311634473493</v>
      </c>
      <c r="H1202" s="54">
        <v>2991.8758326395878</v>
      </c>
      <c r="I1202" s="54">
        <f>I1203+I1204</f>
        <v>3673.2018432859218</v>
      </c>
      <c r="J1202" s="54">
        <f>J1203+J1204</f>
        <v>3631.6302288980237</v>
      </c>
      <c r="K1202" s="54">
        <f t="shared" ref="K1202:R1202" si="603">K1203+K1204</f>
        <v>3589.3229467774004</v>
      </c>
      <c r="L1202" s="54">
        <f t="shared" si="603"/>
        <v>3546.8818554741865</v>
      </c>
      <c r="M1202" s="54">
        <f t="shared" si="603"/>
        <v>3504.3738459957171</v>
      </c>
      <c r="N1202" s="54">
        <f t="shared" si="603"/>
        <v>4176.0549661693085</v>
      </c>
      <c r="O1202" s="54">
        <f t="shared" si="603"/>
        <v>4123.1861063564293</v>
      </c>
      <c r="P1202" s="54">
        <f t="shared" si="603"/>
        <v>4070.1549365512319</v>
      </c>
      <c r="Q1202" s="54">
        <f t="shared" si="603"/>
        <v>4016.7178651190534</v>
      </c>
      <c r="R1202" s="54">
        <f t="shared" si="603"/>
        <v>3963.7679524370642</v>
      </c>
    </row>
    <row r="1203" spans="1:18" x14ac:dyDescent="0.25">
      <c r="A1203" s="28" t="s">
        <v>10</v>
      </c>
      <c r="B1203" s="29" t="s">
        <v>6</v>
      </c>
      <c r="C1203" s="54">
        <v>3026.866</v>
      </c>
      <c r="D1203" s="54">
        <v>3001</v>
      </c>
      <c r="E1203" s="54">
        <v>2988.9960000000005</v>
      </c>
      <c r="F1203" s="54">
        <v>2977.0400160000008</v>
      </c>
      <c r="G1203" s="54">
        <v>2944.4311634473493</v>
      </c>
      <c r="H1203" s="54">
        <v>2911.8758326395878</v>
      </c>
      <c r="I1203" s="54">
        <f>(I1205*I1207*365)/1000</f>
        <v>3593.2018432859218</v>
      </c>
      <c r="J1203" s="54">
        <f>(J1205*J1207*365)/1000</f>
        <v>3551.6302288980237</v>
      </c>
      <c r="K1203" s="54">
        <f>(K1205*K1207*365)/1000</f>
        <v>3509.3229467774004</v>
      </c>
      <c r="L1203" s="54">
        <f t="shared" ref="L1203:R1203" si="604">(L1205*L1207*365)/1000</f>
        <v>3466.8818554741865</v>
      </c>
      <c r="M1203" s="54">
        <f t="shared" si="604"/>
        <v>3424.3738459957171</v>
      </c>
      <c r="N1203" s="54">
        <f t="shared" si="604"/>
        <v>4096.0549661693085</v>
      </c>
      <c r="O1203" s="54">
        <f t="shared" si="604"/>
        <v>4043.1861063564293</v>
      </c>
      <c r="P1203" s="54">
        <f t="shared" si="604"/>
        <v>3990.1549365512319</v>
      </c>
      <c r="Q1203" s="54">
        <f t="shared" si="604"/>
        <v>3936.7178651190534</v>
      </c>
      <c r="R1203" s="54">
        <f t="shared" si="604"/>
        <v>3883.7679524370642</v>
      </c>
    </row>
    <row r="1204" spans="1:18" x14ac:dyDescent="0.25">
      <c r="A1204" s="28" t="s">
        <v>11</v>
      </c>
      <c r="B1204" s="29" t="s">
        <v>6</v>
      </c>
      <c r="C1204" s="29">
        <v>28</v>
      </c>
      <c r="D1204" s="29">
        <v>80</v>
      </c>
      <c r="E1204" s="29">
        <v>80</v>
      </c>
      <c r="F1204" s="29">
        <v>80</v>
      </c>
      <c r="G1204" s="29">
        <v>80</v>
      </c>
      <c r="H1204" s="29">
        <v>80</v>
      </c>
      <c r="I1204" s="29">
        <f>H1204</f>
        <v>80</v>
      </c>
      <c r="J1204" s="29">
        <f>I1204</f>
        <v>80</v>
      </c>
      <c r="K1204" s="29">
        <f t="shared" ref="K1204:R1204" si="605">J1204</f>
        <v>80</v>
      </c>
      <c r="L1204" s="29">
        <f t="shared" si="605"/>
        <v>80</v>
      </c>
      <c r="M1204" s="29">
        <f t="shared" si="605"/>
        <v>80</v>
      </c>
      <c r="N1204" s="29">
        <f t="shared" si="605"/>
        <v>80</v>
      </c>
      <c r="O1204" s="29">
        <f t="shared" si="605"/>
        <v>80</v>
      </c>
      <c r="P1204" s="29">
        <f t="shared" si="605"/>
        <v>80</v>
      </c>
      <c r="Q1204" s="29">
        <f t="shared" si="605"/>
        <v>80</v>
      </c>
      <c r="R1204" s="29">
        <f t="shared" si="605"/>
        <v>80</v>
      </c>
    </row>
    <row r="1205" spans="1:18" x14ac:dyDescent="0.25">
      <c r="A1205" s="42" t="s">
        <v>12</v>
      </c>
      <c r="B1205" s="43" t="s">
        <v>13</v>
      </c>
      <c r="C1205" s="56">
        <v>100.09955269779144</v>
      </c>
      <c r="D1205" s="44">
        <v>78.303979125896944</v>
      </c>
      <c r="E1205" s="44">
        <v>78.303979125896944</v>
      </c>
      <c r="F1205" s="44">
        <v>78.303979125896944</v>
      </c>
      <c r="G1205" s="44">
        <v>78.303979125896944</v>
      </c>
      <c r="H1205" s="44">
        <v>78.303979125896944</v>
      </c>
      <c r="I1205" s="44">
        <v>78.303979125896944</v>
      </c>
      <c r="J1205" s="44">
        <v>78.303979125896944</v>
      </c>
      <c r="K1205" s="44">
        <v>78.303979125896944</v>
      </c>
      <c r="L1205" s="44">
        <v>78.303979125896944</v>
      </c>
      <c r="M1205" s="44">
        <v>78.303979125896944</v>
      </c>
      <c r="N1205" s="44">
        <v>78.303979125896944</v>
      </c>
      <c r="O1205" s="44">
        <v>78.303979125896944</v>
      </c>
      <c r="P1205" s="44">
        <v>78.303979125896944</v>
      </c>
      <c r="Q1205" s="44">
        <v>78.303979125896944</v>
      </c>
      <c r="R1205" s="44">
        <v>78.303979125896944</v>
      </c>
    </row>
    <row r="1206" spans="1:18" x14ac:dyDescent="0.25">
      <c r="A1206" s="28" t="s">
        <v>14</v>
      </c>
      <c r="B1206" s="29" t="s">
        <v>15</v>
      </c>
      <c r="C1206" s="54">
        <v>196</v>
      </c>
      <c r="D1206" s="54">
        <v>194</v>
      </c>
      <c r="E1206" s="39">
        <v>206</v>
      </c>
      <c r="F1206" s="39">
        <v>205.17599999999999</v>
      </c>
      <c r="G1206" s="39">
        <v>202.92861538461537</v>
      </c>
      <c r="H1206" s="39">
        <v>200.68491945916116</v>
      </c>
      <c r="I1206" s="39">
        <v>198.39694497918273</v>
      </c>
      <c r="J1206" s="39">
        <f>I1206+(I1206*J$1169)</f>
        <v>196.10158789874964</v>
      </c>
      <c r="K1206" s="39">
        <f>J1206+(J1206*K$1169)</f>
        <v>193.76561127144493</v>
      </c>
      <c r="L1206" s="39">
        <f t="shared" ref="L1206:R1207" si="606">K1206+(K1206*L$1169)</f>
        <v>191.42224643323701</v>
      </c>
      <c r="M1206" s="39">
        <f t="shared" si="606"/>
        <v>189.07518673954547</v>
      </c>
      <c r="N1206" s="39">
        <f t="shared" si="606"/>
        <v>186.70964785459304</v>
      </c>
      <c r="O1206" s="39">
        <f t="shared" si="606"/>
        <v>184.29973727486075</v>
      </c>
      <c r="P1206" s="54">
        <f t="shared" si="606"/>
        <v>181.88242815146643</v>
      </c>
      <c r="Q1206" s="54">
        <f t="shared" si="606"/>
        <v>179.44661689602967</v>
      </c>
      <c r="R1206" s="54">
        <f t="shared" si="606"/>
        <v>177.03301169970305</v>
      </c>
    </row>
    <row r="1207" spans="1:18" x14ac:dyDescent="0.25">
      <c r="A1207" s="28" t="s">
        <v>23</v>
      </c>
      <c r="B1207" s="29" t="s">
        <v>15</v>
      </c>
      <c r="C1207" s="54">
        <v>82.845360824742272</v>
      </c>
      <c r="D1207" s="54">
        <v>105</v>
      </c>
      <c r="E1207" s="39">
        <v>104.58</v>
      </c>
      <c r="F1207" s="39">
        <v>104.16168</v>
      </c>
      <c r="G1207" s="39">
        <v>103.02075047050037</v>
      </c>
      <c r="H1207" s="39">
        <v>101.88169357785961</v>
      </c>
      <c r="I1207" s="39">
        <f>100.720157795742+'[16]Uued liitujad'!I102</f>
        <v>125.720157795742</v>
      </c>
      <c r="J1207" s="39">
        <f>I1207+(I1207*J$1169)</f>
        <v>124.26563613271991</v>
      </c>
      <c r="K1207" s="39">
        <f>J1207+(J1207*K$1169)</f>
        <v>122.78537467898266</v>
      </c>
      <c r="L1207" s="39">
        <f t="shared" si="606"/>
        <v>121.3004314644417</v>
      </c>
      <c r="M1207" s="39">
        <f t="shared" si="606"/>
        <v>119.81314689421868</v>
      </c>
      <c r="N1207" s="39">
        <f>M1207+(M1207*N$1169)+'[16]Uued liitujad'!L102</f>
        <v>143.31415243178185</v>
      </c>
      <c r="O1207" s="39">
        <f t="shared" si="606"/>
        <v>141.46435893616297</v>
      </c>
      <c r="P1207" s="54">
        <f t="shared" si="606"/>
        <v>139.6088864837985</v>
      </c>
      <c r="Q1207" s="54">
        <f t="shared" si="606"/>
        <v>137.7392122084307</v>
      </c>
      <c r="R1207" s="54">
        <f t="shared" si="606"/>
        <v>135.88658280769465</v>
      </c>
    </row>
    <row r="1208" spans="1:18" x14ac:dyDescent="0.25">
      <c r="A1208" s="42" t="s">
        <v>24</v>
      </c>
      <c r="B1208" s="43" t="s">
        <v>8</v>
      </c>
      <c r="C1208" s="45">
        <v>0.42268041237113402</v>
      </c>
      <c r="D1208" s="45">
        <v>0.54123711340206182</v>
      </c>
      <c r="E1208" s="45">
        <v>0.50766990291262137</v>
      </c>
      <c r="F1208" s="45">
        <v>0.50766990291262137</v>
      </c>
      <c r="G1208" s="45">
        <v>0.50766990291262137</v>
      </c>
      <c r="H1208" s="45">
        <v>0.50766990291262148</v>
      </c>
      <c r="I1208" s="45">
        <f t="shared" ref="I1208:R1208" si="607">I1207/I1206</f>
        <v>0.63367990776739769</v>
      </c>
      <c r="J1208" s="45">
        <f t="shared" si="607"/>
        <v>0.63367990776739769</v>
      </c>
      <c r="K1208" s="45">
        <f t="shared" si="607"/>
        <v>0.63367990776739769</v>
      </c>
      <c r="L1208" s="45">
        <f t="shared" si="607"/>
        <v>0.63367990776739769</v>
      </c>
      <c r="M1208" s="45">
        <f t="shared" si="607"/>
        <v>0.63367990776739769</v>
      </c>
      <c r="N1208" s="45">
        <f t="shared" si="607"/>
        <v>0.76757764838908049</v>
      </c>
      <c r="O1208" s="45">
        <f t="shared" si="607"/>
        <v>0.76757764838908049</v>
      </c>
      <c r="P1208" s="45">
        <f t="shared" si="607"/>
        <v>0.76757764838908049</v>
      </c>
      <c r="Q1208" s="45">
        <f t="shared" si="607"/>
        <v>0.7675776483890806</v>
      </c>
      <c r="R1208" s="45">
        <f t="shared" si="607"/>
        <v>0.76757764838908049</v>
      </c>
    </row>
    <row r="1209" spans="1:18" x14ac:dyDescent="0.25">
      <c r="A1209" s="32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</row>
    <row r="1210" spans="1:18" x14ac:dyDescent="0.25">
      <c r="A1210" s="28" t="s">
        <v>2</v>
      </c>
      <c r="B1210" s="29" t="s">
        <v>3</v>
      </c>
      <c r="C1210" s="29">
        <v>2020</v>
      </c>
      <c r="D1210" s="29">
        <v>2021</v>
      </c>
      <c r="E1210" s="29">
        <v>2022</v>
      </c>
      <c r="F1210" s="29">
        <v>2023</v>
      </c>
      <c r="G1210" s="29">
        <v>2024</v>
      </c>
      <c r="H1210" s="29">
        <v>2025</v>
      </c>
      <c r="I1210" s="29">
        <v>2026</v>
      </c>
      <c r="J1210" s="29">
        <v>2027</v>
      </c>
      <c r="K1210" s="29">
        <v>2028</v>
      </c>
      <c r="L1210" s="29">
        <v>2029</v>
      </c>
      <c r="M1210" s="29">
        <v>2030</v>
      </c>
      <c r="N1210" s="29">
        <v>2031</v>
      </c>
      <c r="O1210" s="29">
        <v>2032</v>
      </c>
      <c r="P1210" s="29">
        <v>2033</v>
      </c>
      <c r="Q1210" s="29">
        <v>2034</v>
      </c>
      <c r="R1210" s="29">
        <v>2035</v>
      </c>
    </row>
    <row r="1211" spans="1:18" x14ac:dyDescent="0.25">
      <c r="A1211" s="110" t="s">
        <v>133</v>
      </c>
      <c r="B1211" s="110"/>
      <c r="C1211" s="110"/>
      <c r="D1211" s="110"/>
      <c r="E1211" s="110"/>
      <c r="F1211" s="110"/>
      <c r="G1211" s="110"/>
      <c r="H1211" s="110"/>
      <c r="I1211" s="110"/>
      <c r="J1211" s="110"/>
      <c r="K1211" s="110"/>
      <c r="L1211" s="110"/>
      <c r="M1211" s="110"/>
      <c r="N1211" s="110"/>
      <c r="O1211" s="110"/>
      <c r="P1211" s="110"/>
      <c r="Q1211" s="110"/>
      <c r="R1211" s="110"/>
    </row>
    <row r="1212" spans="1:18" x14ac:dyDescent="0.25">
      <c r="A1212" s="51" t="s">
        <v>5</v>
      </c>
      <c r="B1212" s="52" t="s">
        <v>6</v>
      </c>
      <c r="C1212" s="53">
        <v>1077</v>
      </c>
      <c r="D1212" s="53">
        <v>1230.9829545454547</v>
      </c>
      <c r="E1212" s="53">
        <v>1226.1635681818184</v>
      </c>
      <c r="F1212" s="53">
        <v>1221.3634593636368</v>
      </c>
      <c r="G1212" s="53">
        <v>1208.2716017056828</v>
      </c>
      <c r="H1212" s="53">
        <v>1195.2012320490187</v>
      </c>
      <c r="I1212" s="53">
        <v>1181.8729232175631</v>
      </c>
      <c r="J1212" s="53">
        <v>1168.5016079716127</v>
      </c>
      <c r="K1212" s="53">
        <v>1154.893668641768</v>
      </c>
      <c r="L1212" s="53">
        <v>1141.2426902144634</v>
      </c>
      <c r="M1212" s="53">
        <v>1127.5701878692109</v>
      </c>
      <c r="N1212" s="53">
        <v>1113.790037309245</v>
      </c>
      <c r="O1212" s="53">
        <v>1099.7514049975912</v>
      </c>
      <c r="P1212" s="53">
        <v>1085.6696733962851</v>
      </c>
      <c r="Q1212" s="53">
        <v>1071.4801599416144</v>
      </c>
      <c r="R1212" s="53">
        <v>1057.420005103633</v>
      </c>
    </row>
    <row r="1213" spans="1:18" x14ac:dyDescent="0.25">
      <c r="A1213" s="28" t="s">
        <v>7</v>
      </c>
      <c r="B1213" s="29" t="s">
        <v>6</v>
      </c>
      <c r="C1213" s="54">
        <v>0</v>
      </c>
      <c r="D1213" s="54">
        <v>147.71795454545463</v>
      </c>
      <c r="E1213" s="54">
        <v>147.13962818181813</v>
      </c>
      <c r="F1213" s="54">
        <v>146.56361512363651</v>
      </c>
      <c r="G1213" s="54">
        <v>144.99259220468184</v>
      </c>
      <c r="H1213" s="54">
        <v>143.42414784588232</v>
      </c>
      <c r="I1213" s="54">
        <v>141.82475078610764</v>
      </c>
      <c r="J1213" s="54">
        <v>140.22019295659356</v>
      </c>
      <c r="K1213" s="54">
        <v>138.58724023701211</v>
      </c>
      <c r="L1213" s="54">
        <v>136.94912282573557</v>
      </c>
      <c r="M1213" s="54">
        <v>135.30842254430524</v>
      </c>
      <c r="N1213" s="54">
        <v>133.65480447710934</v>
      </c>
      <c r="O1213" s="54">
        <v>131.97016859971086</v>
      </c>
      <c r="P1213" s="54">
        <v>130.2803608075543</v>
      </c>
      <c r="Q1213" s="54">
        <v>128.57761919299367</v>
      </c>
      <c r="R1213" s="54">
        <v>126.890400612436</v>
      </c>
    </row>
    <row r="1214" spans="1:18" x14ac:dyDescent="0.25">
      <c r="A1214" s="28" t="s">
        <v>7</v>
      </c>
      <c r="B1214" s="29" t="s">
        <v>8</v>
      </c>
      <c r="C1214" s="30">
        <v>0</v>
      </c>
      <c r="D1214" s="41">
        <v>0.12</v>
      </c>
      <c r="E1214" s="41">
        <v>0.12</v>
      </c>
      <c r="F1214" s="41">
        <v>0.12</v>
      </c>
      <c r="G1214" s="41">
        <v>0.12</v>
      </c>
      <c r="H1214" s="41">
        <v>0.12</v>
      </c>
      <c r="I1214" s="41">
        <v>0.12</v>
      </c>
      <c r="J1214" s="41">
        <v>0.12</v>
      </c>
      <c r="K1214" s="41">
        <v>0.12</v>
      </c>
      <c r="L1214" s="41">
        <v>0.12</v>
      </c>
      <c r="M1214" s="41">
        <v>0.12</v>
      </c>
      <c r="N1214" s="41">
        <v>0.12</v>
      </c>
      <c r="O1214" s="41">
        <v>0.12</v>
      </c>
      <c r="P1214" s="41">
        <v>0.12</v>
      </c>
      <c r="Q1214" s="41">
        <v>0.12</v>
      </c>
      <c r="R1214" s="41">
        <v>0.12</v>
      </c>
    </row>
    <row r="1215" spans="1:18" x14ac:dyDescent="0.25">
      <c r="A1215" s="28" t="s">
        <v>9</v>
      </c>
      <c r="B1215" s="29" t="s">
        <v>6</v>
      </c>
      <c r="C1215" s="54">
        <v>1077</v>
      </c>
      <c r="D1215" s="54">
        <v>1083.2650000000001</v>
      </c>
      <c r="E1215" s="54">
        <v>1079.0239400000003</v>
      </c>
      <c r="F1215" s="54">
        <v>1074.7998442400003</v>
      </c>
      <c r="G1215" s="54">
        <v>1063.2790095010009</v>
      </c>
      <c r="H1215" s="54">
        <v>1051.7770842031364</v>
      </c>
      <c r="I1215" s="54">
        <v>1040.0481724314554</v>
      </c>
      <c r="J1215" s="54">
        <v>1028.2814150150191</v>
      </c>
      <c r="K1215" s="54">
        <v>1016.3064284047559</v>
      </c>
      <c r="L1215" s="54">
        <v>1004.2935673887279</v>
      </c>
      <c r="M1215" s="54">
        <v>992.2617653249057</v>
      </c>
      <c r="N1215" s="54">
        <v>980.13523283213567</v>
      </c>
      <c r="O1215" s="54">
        <v>967.78123639788032</v>
      </c>
      <c r="P1215" s="54">
        <v>955.38931258873083</v>
      </c>
      <c r="Q1215" s="54">
        <v>942.90254074862071</v>
      </c>
      <c r="R1215" s="54">
        <v>930.52960449119701</v>
      </c>
    </row>
    <row r="1216" spans="1:18" x14ac:dyDescent="0.25">
      <c r="A1216" s="28" t="s">
        <v>10</v>
      </c>
      <c r="B1216" s="29" t="s">
        <v>6</v>
      </c>
      <c r="C1216" s="54">
        <v>1060</v>
      </c>
      <c r="D1216" s="54">
        <v>1060.2650000000001</v>
      </c>
      <c r="E1216" s="54">
        <v>1056.0239400000003</v>
      </c>
      <c r="F1216" s="54">
        <v>1051.7998442400003</v>
      </c>
      <c r="G1216" s="54">
        <v>1040.2790095010009</v>
      </c>
      <c r="H1216" s="54">
        <v>1028.7770842031364</v>
      </c>
      <c r="I1216" s="54">
        <v>1017.0481724314553</v>
      </c>
      <c r="J1216" s="54">
        <v>1005.2814150150191</v>
      </c>
      <c r="K1216" s="54">
        <v>993.30642840475593</v>
      </c>
      <c r="L1216" s="54">
        <v>981.29356738872787</v>
      </c>
      <c r="M1216" s="54">
        <v>969.2617653249057</v>
      </c>
      <c r="N1216" s="54">
        <v>957.13523283213567</v>
      </c>
      <c r="O1216" s="54">
        <v>944.78123639788032</v>
      </c>
      <c r="P1216" s="54">
        <v>932.38931258873083</v>
      </c>
      <c r="Q1216" s="54">
        <v>919.90254074862071</v>
      </c>
      <c r="R1216" s="54">
        <v>907.52960449119701</v>
      </c>
    </row>
    <row r="1217" spans="1:18" x14ac:dyDescent="0.25">
      <c r="A1217" s="28" t="s">
        <v>11</v>
      </c>
      <c r="B1217" s="29" t="s">
        <v>6</v>
      </c>
      <c r="C1217" s="29">
        <v>17</v>
      </c>
      <c r="D1217" s="29">
        <v>23</v>
      </c>
      <c r="E1217" s="29">
        <v>23</v>
      </c>
      <c r="F1217" s="29">
        <v>23</v>
      </c>
      <c r="G1217" s="29">
        <v>23</v>
      </c>
      <c r="H1217" s="29">
        <v>23</v>
      </c>
      <c r="I1217" s="29">
        <v>23</v>
      </c>
      <c r="J1217" s="29">
        <v>23</v>
      </c>
      <c r="K1217" s="29">
        <v>23</v>
      </c>
      <c r="L1217" s="29">
        <v>23</v>
      </c>
      <c r="M1217" s="29">
        <v>23</v>
      </c>
      <c r="N1217" s="29">
        <v>23</v>
      </c>
      <c r="O1217" s="29">
        <v>23</v>
      </c>
      <c r="P1217" s="29">
        <v>23</v>
      </c>
      <c r="Q1217" s="29">
        <v>23</v>
      </c>
      <c r="R1217" s="29">
        <v>23</v>
      </c>
    </row>
    <row r="1218" spans="1:18" x14ac:dyDescent="0.25">
      <c r="A1218" s="42" t="s">
        <v>12</v>
      </c>
      <c r="B1218" s="43" t="s">
        <v>13</v>
      </c>
      <c r="C1218" s="56">
        <v>48.528926052250348</v>
      </c>
      <c r="D1218" s="44">
        <v>96.827853881278557</v>
      </c>
      <c r="E1218" s="44">
        <v>96.827853881278557</v>
      </c>
      <c r="F1218" s="44">
        <v>96.827853881278557</v>
      </c>
      <c r="G1218" s="44">
        <v>96.827853881278557</v>
      </c>
      <c r="H1218" s="44">
        <v>96.827853881278557</v>
      </c>
      <c r="I1218" s="44">
        <v>96.827853881278557</v>
      </c>
      <c r="J1218" s="44">
        <v>96.827853881278557</v>
      </c>
      <c r="K1218" s="44">
        <v>96.827853881278557</v>
      </c>
      <c r="L1218" s="44">
        <v>96.827853881278557</v>
      </c>
      <c r="M1218" s="44">
        <v>96.827853881278557</v>
      </c>
      <c r="N1218" s="44">
        <v>96.827853881278557</v>
      </c>
      <c r="O1218" s="44">
        <v>96.827853881278557</v>
      </c>
      <c r="P1218" s="44">
        <v>96.827853881278557</v>
      </c>
      <c r="Q1218" s="44">
        <v>96.827853881278557</v>
      </c>
      <c r="R1218" s="44">
        <v>96.827853881278557</v>
      </c>
    </row>
    <row r="1219" spans="1:18" x14ac:dyDescent="0.25">
      <c r="A1219" s="28" t="s">
        <v>14</v>
      </c>
      <c r="B1219" s="29" t="s">
        <v>15</v>
      </c>
      <c r="C1219" s="54">
        <v>71</v>
      </c>
      <c r="D1219" s="54">
        <v>70</v>
      </c>
      <c r="E1219" s="39">
        <v>64</v>
      </c>
      <c r="F1219" s="54">
        <v>63.744</v>
      </c>
      <c r="G1219" s="54">
        <v>63.045783420463032</v>
      </c>
      <c r="H1219" s="54">
        <v>62.348712841681149</v>
      </c>
      <c r="I1219" s="54">
        <v>61.637885818775224</v>
      </c>
      <c r="J1219" s="54">
        <v>60.92476517242708</v>
      </c>
      <c r="K1219" s="54">
        <v>60.199024861031447</v>
      </c>
      <c r="L1219" s="54">
        <v>59.470989183141604</v>
      </c>
      <c r="M1219" s="54">
        <v>58.741805588985009</v>
      </c>
      <c r="N1219" s="54">
        <v>58.006880886863868</v>
      </c>
      <c r="O1219" s="54">
        <v>57.258170803840244</v>
      </c>
      <c r="P1219" s="54">
        <v>56.507162144144921</v>
      </c>
      <c r="Q1219" s="54">
        <v>55.750405249251948</v>
      </c>
      <c r="R1219" s="54">
        <v>55.0005473241796</v>
      </c>
    </row>
    <row r="1220" spans="1:18" x14ac:dyDescent="0.25">
      <c r="A1220" s="28" t="s">
        <v>23</v>
      </c>
      <c r="B1220" s="29" t="s">
        <v>15</v>
      </c>
      <c r="C1220" s="54">
        <v>59.842857142857142</v>
      </c>
      <c r="D1220" s="54">
        <v>30</v>
      </c>
      <c r="E1220" s="54">
        <v>29.88</v>
      </c>
      <c r="F1220" s="54">
        <v>29.760479999999998</v>
      </c>
      <c r="G1220" s="54">
        <v>29.434500134428674</v>
      </c>
      <c r="H1220" s="54">
        <v>29.109055307959881</v>
      </c>
      <c r="I1220" s="54">
        <v>28.77718794164068</v>
      </c>
      <c r="J1220" s="54">
        <v>28.444249739876888</v>
      </c>
      <c r="K1220" s="54">
        <v>28.105419731994051</v>
      </c>
      <c r="L1220" s="54">
        <v>27.765518074879232</v>
      </c>
      <c r="M1220" s="54">
        <v>27.425080484357373</v>
      </c>
      <c r="N1220" s="54">
        <v>27.081962514054567</v>
      </c>
      <c r="O1220" s="54">
        <v>26.732408494042911</v>
      </c>
      <c r="P1220" s="54">
        <v>26.381781326047658</v>
      </c>
      <c r="Q1220" s="54">
        <v>26.0284704507445</v>
      </c>
      <c r="R1220" s="54">
        <v>25.678380531976348</v>
      </c>
    </row>
    <row r="1221" spans="1:18" x14ac:dyDescent="0.25">
      <c r="A1221" s="42" t="s">
        <v>24</v>
      </c>
      <c r="B1221" s="43" t="s">
        <v>8</v>
      </c>
      <c r="C1221" s="45">
        <v>0.84285714285714286</v>
      </c>
      <c r="D1221" s="45">
        <v>0.42857142857142855</v>
      </c>
      <c r="E1221" s="45">
        <v>0.46687499999999998</v>
      </c>
      <c r="F1221" s="45">
        <v>0.46687499999999998</v>
      </c>
      <c r="G1221" s="45">
        <v>0.46687499999999993</v>
      </c>
      <c r="H1221" s="45">
        <v>0.46687499999999993</v>
      </c>
      <c r="I1221" s="45">
        <v>0.46687499999999993</v>
      </c>
      <c r="J1221" s="45">
        <v>0.46687499999999993</v>
      </c>
      <c r="K1221" s="45">
        <v>0.46687499999999987</v>
      </c>
      <c r="L1221" s="45">
        <v>0.46687499999999993</v>
      </c>
      <c r="M1221" s="45">
        <v>0.46687499999999993</v>
      </c>
      <c r="N1221" s="45">
        <v>0.46687499999999998</v>
      </c>
      <c r="O1221" s="45">
        <v>0.46687499999999993</v>
      </c>
      <c r="P1221" s="45">
        <v>0.46687499999999998</v>
      </c>
      <c r="Q1221" s="45">
        <v>0.46687499999999993</v>
      </c>
      <c r="R1221" s="45">
        <v>0.46687499999999993</v>
      </c>
    </row>
    <row r="1222" spans="1:18" x14ac:dyDescent="0.25">
      <c r="A1222" s="32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</row>
    <row r="1223" spans="1:18" x14ac:dyDescent="0.25">
      <c r="A1223" s="28" t="s">
        <v>2</v>
      </c>
      <c r="B1223" s="29" t="s">
        <v>3</v>
      </c>
      <c r="C1223" s="29">
        <v>2020</v>
      </c>
      <c r="D1223" s="29">
        <v>2021</v>
      </c>
      <c r="E1223" s="29">
        <v>2022</v>
      </c>
      <c r="F1223" s="29">
        <v>2023</v>
      </c>
      <c r="G1223" s="29">
        <v>2024</v>
      </c>
      <c r="H1223" s="29">
        <v>2025</v>
      </c>
      <c r="I1223" s="29">
        <v>2026</v>
      </c>
      <c r="J1223" s="29">
        <v>2027</v>
      </c>
      <c r="K1223" s="29">
        <v>2028</v>
      </c>
      <c r="L1223" s="29">
        <v>2029</v>
      </c>
      <c r="M1223" s="29">
        <v>2030</v>
      </c>
      <c r="N1223" s="29">
        <v>2031</v>
      </c>
      <c r="O1223" s="29">
        <v>2032</v>
      </c>
      <c r="P1223" s="29">
        <v>2033</v>
      </c>
      <c r="Q1223" s="29">
        <v>2034</v>
      </c>
      <c r="R1223" s="29">
        <v>2035</v>
      </c>
    </row>
    <row r="1224" spans="1:18" x14ac:dyDescent="0.25">
      <c r="A1224" s="110" t="s">
        <v>134</v>
      </c>
      <c r="B1224" s="110"/>
      <c r="C1224" s="110"/>
      <c r="D1224" s="110"/>
      <c r="E1224" s="110"/>
      <c r="F1224" s="110"/>
      <c r="G1224" s="110"/>
      <c r="H1224" s="110"/>
      <c r="I1224" s="110"/>
      <c r="J1224" s="110"/>
      <c r="K1224" s="110"/>
      <c r="L1224" s="110"/>
      <c r="M1224" s="110"/>
      <c r="N1224" s="110"/>
      <c r="O1224" s="110"/>
      <c r="P1224" s="110"/>
      <c r="Q1224" s="110"/>
      <c r="R1224" s="110"/>
    </row>
    <row r="1225" spans="1:18" x14ac:dyDescent="0.25">
      <c r="A1225" s="51" t="s">
        <v>5</v>
      </c>
      <c r="B1225" s="52" t="s">
        <v>6</v>
      </c>
      <c r="C1225" s="53">
        <v>12343</v>
      </c>
      <c r="D1225" s="53">
        <v>13361.363636363636</v>
      </c>
      <c r="E1225" s="53">
        <v>14693.55036855037</v>
      </c>
      <c r="F1225" s="53">
        <v>14638.930712530711</v>
      </c>
      <c r="G1225" s="53">
        <v>14489.960597680987</v>
      </c>
      <c r="H1225" s="53">
        <v>14341.234991296262</v>
      </c>
      <c r="I1225" s="53">
        <v>14189.574337075181</v>
      </c>
      <c r="J1225" s="53">
        <f>J1226+J1228</f>
        <v>16981.938013664494</v>
      </c>
      <c r="K1225" s="53">
        <f>K1226+K1228</f>
        <v>16791.74528425117</v>
      </c>
      <c r="L1225" s="53">
        <f t="shared" ref="L1225:R1225" si="608">L1226+L1228</f>
        <v>16600.95101457381</v>
      </c>
      <c r="M1225" s="53">
        <f t="shared" si="608"/>
        <v>16409.855913697626</v>
      </c>
      <c r="N1225" s="53">
        <f t="shared" si="608"/>
        <v>16380.079079570301</v>
      </c>
      <c r="O1225" s="53">
        <f t="shared" si="608"/>
        <v>16181.76512944221</v>
      </c>
      <c r="P1225" s="53">
        <f t="shared" si="608"/>
        <v>15982.842345761894</v>
      </c>
      <c r="Q1225" s="53">
        <f t="shared" si="608"/>
        <v>15782.397003144331</v>
      </c>
      <c r="R1225" s="53">
        <f t="shared" si="608"/>
        <v>15583.779019324209</v>
      </c>
    </row>
    <row r="1226" spans="1:18" x14ac:dyDescent="0.25">
      <c r="A1226" s="28" t="s">
        <v>7</v>
      </c>
      <c r="B1226" s="29" t="s">
        <v>6</v>
      </c>
      <c r="C1226" s="54">
        <v>0</v>
      </c>
      <c r="D1226" s="54">
        <v>1603.363636363636</v>
      </c>
      <c r="E1226" s="54">
        <v>1763.2260442260449</v>
      </c>
      <c r="F1226" s="54">
        <v>1756.6716855036848</v>
      </c>
      <c r="G1226" s="54">
        <v>1738.7952717217177</v>
      </c>
      <c r="H1226" s="54">
        <v>1720.9481989555516</v>
      </c>
      <c r="I1226" s="54">
        <v>1702.7489204490212</v>
      </c>
      <c r="J1226" s="54">
        <f>J1228/(1-J1227)-J1228</f>
        <v>1698.1938013664494</v>
      </c>
      <c r="K1226" s="54">
        <f t="shared" ref="K1226:R1226" si="609">K1228/(1-K1227)-K1228</f>
        <v>1679.1745284251174</v>
      </c>
      <c r="L1226" s="54">
        <f t="shared" si="609"/>
        <v>1660.095101457382</v>
      </c>
      <c r="M1226" s="54">
        <f t="shared" si="609"/>
        <v>1640.9855913697611</v>
      </c>
      <c r="N1226" s="54">
        <f t="shared" si="609"/>
        <v>1638.0079079570296</v>
      </c>
      <c r="O1226" s="54">
        <f t="shared" si="609"/>
        <v>1618.176512944221</v>
      </c>
      <c r="P1226" s="54">
        <f t="shared" si="609"/>
        <v>1598.2842345761892</v>
      </c>
      <c r="Q1226" s="54">
        <f t="shared" si="609"/>
        <v>1578.2397003144324</v>
      </c>
      <c r="R1226" s="54">
        <f t="shared" si="609"/>
        <v>1558.3779019324211</v>
      </c>
    </row>
    <row r="1227" spans="1:18" x14ac:dyDescent="0.25">
      <c r="A1227" s="28" t="s">
        <v>7</v>
      </c>
      <c r="B1227" s="29" t="s">
        <v>8</v>
      </c>
      <c r="C1227" s="30">
        <v>0</v>
      </c>
      <c r="D1227" s="41">
        <v>0.12</v>
      </c>
      <c r="E1227" s="41">
        <v>0.12</v>
      </c>
      <c r="F1227" s="41">
        <v>0.12</v>
      </c>
      <c r="G1227" s="41">
        <v>0.12</v>
      </c>
      <c r="H1227" s="41">
        <v>0.12</v>
      </c>
      <c r="I1227" s="41">
        <v>0.12</v>
      </c>
      <c r="J1227" s="41">
        <v>0.1</v>
      </c>
      <c r="K1227" s="41">
        <f t="shared" ref="K1227:R1227" si="610">J1227</f>
        <v>0.1</v>
      </c>
      <c r="L1227" s="41">
        <f t="shared" si="610"/>
        <v>0.1</v>
      </c>
      <c r="M1227" s="41">
        <f t="shared" si="610"/>
        <v>0.1</v>
      </c>
      <c r="N1227" s="41">
        <f t="shared" si="610"/>
        <v>0.1</v>
      </c>
      <c r="O1227" s="41">
        <f t="shared" si="610"/>
        <v>0.1</v>
      </c>
      <c r="P1227" s="41">
        <f t="shared" si="610"/>
        <v>0.1</v>
      </c>
      <c r="Q1227" s="41">
        <f t="shared" si="610"/>
        <v>0.1</v>
      </c>
      <c r="R1227" s="41">
        <f t="shared" si="610"/>
        <v>0.1</v>
      </c>
    </row>
    <row r="1228" spans="1:18" x14ac:dyDescent="0.25">
      <c r="A1228" s="28" t="s">
        <v>9</v>
      </c>
      <c r="B1228" s="29" t="s">
        <v>6</v>
      </c>
      <c r="C1228" s="54">
        <v>12343</v>
      </c>
      <c r="D1228" s="39">
        <v>11758</v>
      </c>
      <c r="E1228" s="39">
        <v>12930.324324324325</v>
      </c>
      <c r="F1228" s="39">
        <v>12882.259027027027</v>
      </c>
      <c r="G1228" s="39">
        <v>12751.165325959269</v>
      </c>
      <c r="H1228" s="39">
        <v>12620.28679234071</v>
      </c>
      <c r="I1228" s="39">
        <v>12486.825416626159</v>
      </c>
      <c r="J1228" s="39">
        <f>J1229+J1230</f>
        <v>15283.744212298045</v>
      </c>
      <c r="K1228" s="39">
        <f t="shared" ref="K1228:R1228" si="611">K1229+K1230</f>
        <v>15112.570755826053</v>
      </c>
      <c r="L1228" s="39">
        <f t="shared" si="611"/>
        <v>14940.855913116427</v>
      </c>
      <c r="M1228" s="39">
        <f t="shared" si="611"/>
        <v>14768.870322327864</v>
      </c>
      <c r="N1228" s="39">
        <f t="shared" si="611"/>
        <v>14742.071171613272</v>
      </c>
      <c r="O1228" s="39">
        <f t="shared" si="611"/>
        <v>14563.588616497989</v>
      </c>
      <c r="P1228" s="39">
        <f t="shared" si="611"/>
        <v>14384.558111185705</v>
      </c>
      <c r="Q1228" s="39">
        <f t="shared" si="611"/>
        <v>14204.157302829899</v>
      </c>
      <c r="R1228" s="39">
        <f t="shared" si="611"/>
        <v>14025.401117391788</v>
      </c>
    </row>
    <row r="1229" spans="1:18" x14ac:dyDescent="0.25">
      <c r="A1229" s="28" t="s">
        <v>10</v>
      </c>
      <c r="B1229" s="29" t="s">
        <v>6</v>
      </c>
      <c r="C1229" s="54">
        <v>11262</v>
      </c>
      <c r="D1229" s="54">
        <v>10844</v>
      </c>
      <c r="E1229" s="54">
        <v>12016.324324324325</v>
      </c>
      <c r="F1229" s="54">
        <v>11968.259027027027</v>
      </c>
      <c r="G1229" s="54">
        <v>11837.165325959269</v>
      </c>
      <c r="H1229" s="54">
        <v>11706.28679234071</v>
      </c>
      <c r="I1229" s="54">
        <v>11572.825416626159</v>
      </c>
      <c r="J1229" s="54">
        <f>(J1231*J1233*365)/1000</f>
        <v>14369.744212298045</v>
      </c>
      <c r="K1229" s="54">
        <f t="shared" ref="K1229:R1229" si="612">(K1231*K1233*365)/1000</f>
        <v>14198.570755826053</v>
      </c>
      <c r="L1229" s="54">
        <f t="shared" si="612"/>
        <v>14026.855913116427</v>
      </c>
      <c r="M1229" s="54">
        <f t="shared" si="612"/>
        <v>13854.870322327864</v>
      </c>
      <c r="N1229" s="54">
        <f t="shared" si="612"/>
        <v>13828.071171613272</v>
      </c>
      <c r="O1229" s="54">
        <f t="shared" si="612"/>
        <v>13649.588616497989</v>
      </c>
      <c r="P1229" s="54">
        <f t="shared" si="612"/>
        <v>13470.558111185705</v>
      </c>
      <c r="Q1229" s="54">
        <f t="shared" si="612"/>
        <v>13290.157302829899</v>
      </c>
      <c r="R1229" s="54">
        <f t="shared" si="612"/>
        <v>13111.401117391788</v>
      </c>
    </row>
    <row r="1230" spans="1:18" x14ac:dyDescent="0.25">
      <c r="A1230" s="28" t="s">
        <v>11</v>
      </c>
      <c r="B1230" s="29" t="s">
        <v>6</v>
      </c>
      <c r="C1230" s="29">
        <v>1081</v>
      </c>
      <c r="D1230" s="29">
        <v>914</v>
      </c>
      <c r="E1230" s="29">
        <v>914</v>
      </c>
      <c r="F1230" s="29">
        <v>914</v>
      </c>
      <c r="G1230" s="29">
        <v>914</v>
      </c>
      <c r="H1230" s="29">
        <v>914</v>
      </c>
      <c r="I1230" s="29">
        <v>914</v>
      </c>
      <c r="J1230" s="29">
        <f>I1230</f>
        <v>914</v>
      </c>
      <c r="K1230" s="29">
        <f t="shared" ref="K1230:R1230" si="613">J1230</f>
        <v>914</v>
      </c>
      <c r="L1230" s="29">
        <f t="shared" si="613"/>
        <v>914</v>
      </c>
      <c r="M1230" s="29">
        <f t="shared" si="613"/>
        <v>914</v>
      </c>
      <c r="N1230" s="29">
        <f t="shared" si="613"/>
        <v>914</v>
      </c>
      <c r="O1230" s="29">
        <f t="shared" si="613"/>
        <v>914</v>
      </c>
      <c r="P1230" s="29">
        <f t="shared" si="613"/>
        <v>914</v>
      </c>
      <c r="Q1230" s="29">
        <f t="shared" si="613"/>
        <v>914</v>
      </c>
      <c r="R1230" s="29">
        <f t="shared" si="613"/>
        <v>914</v>
      </c>
    </row>
    <row r="1231" spans="1:18" x14ac:dyDescent="0.25">
      <c r="A1231" s="42" t="s">
        <v>12</v>
      </c>
      <c r="B1231" s="43" t="s">
        <v>13</v>
      </c>
      <c r="C1231" s="56">
        <v>57.647190586173949</v>
      </c>
      <c r="D1231" s="44">
        <v>80.296186597556456</v>
      </c>
      <c r="E1231" s="44">
        <v>80.296186597556456</v>
      </c>
      <c r="F1231" s="44">
        <v>80.296186597556456</v>
      </c>
      <c r="G1231" s="44">
        <v>80.296186597556456</v>
      </c>
      <c r="H1231" s="44">
        <v>80.296186597556456</v>
      </c>
      <c r="I1231" s="44">
        <v>80.296186597556456</v>
      </c>
      <c r="J1231" s="44">
        <v>80.296186597556456</v>
      </c>
      <c r="K1231" s="44">
        <v>80.296186597556456</v>
      </c>
      <c r="L1231" s="44">
        <v>80.296186597556456</v>
      </c>
      <c r="M1231" s="44">
        <v>80.296186597556456</v>
      </c>
      <c r="N1231" s="44">
        <v>80.296186597556456</v>
      </c>
      <c r="O1231" s="44">
        <v>80.296186597556456</v>
      </c>
      <c r="P1231" s="44">
        <v>80.296186597556456</v>
      </c>
      <c r="Q1231" s="44">
        <v>80.296186597556456</v>
      </c>
      <c r="R1231" s="44">
        <v>80.296186597556456</v>
      </c>
    </row>
    <row r="1232" spans="1:18" x14ac:dyDescent="0.25">
      <c r="A1232" s="28" t="s">
        <v>14</v>
      </c>
      <c r="B1232" s="29" t="s">
        <v>15</v>
      </c>
      <c r="C1232" s="54">
        <v>645</v>
      </c>
      <c r="D1232" s="54">
        <v>617</v>
      </c>
      <c r="E1232" s="39">
        <v>640</v>
      </c>
      <c r="F1232" s="39">
        <v>637.44000000000005</v>
      </c>
      <c r="G1232" s="39">
        <v>630.45783420463033</v>
      </c>
      <c r="H1232" s="39">
        <v>623.48712841681152</v>
      </c>
      <c r="I1232" s="39">
        <v>616.37885818775226</v>
      </c>
      <c r="J1232" s="39">
        <v>609.24765172427078</v>
      </c>
      <c r="K1232" s="39">
        <f>J1232+(J1232*K$1169)</f>
        <v>601.99024861031444</v>
      </c>
      <c r="L1232" s="39">
        <f t="shared" ref="L1232:R1233" si="614">K1232+(K1232*L$1169)</f>
        <v>594.70989183141603</v>
      </c>
      <c r="M1232" s="39">
        <f t="shared" si="614"/>
        <v>587.41805588985005</v>
      </c>
      <c r="N1232" s="39">
        <f t="shared" si="614"/>
        <v>580.06880886863871</v>
      </c>
      <c r="O1232" s="54">
        <f t="shared" si="614"/>
        <v>572.58170803840244</v>
      </c>
      <c r="P1232" s="54">
        <f t="shared" si="614"/>
        <v>565.07162144144922</v>
      </c>
      <c r="Q1232" s="54">
        <f t="shared" si="614"/>
        <v>557.50405249251946</v>
      </c>
      <c r="R1232" s="54">
        <f t="shared" si="614"/>
        <v>550.00547324179593</v>
      </c>
    </row>
    <row r="1233" spans="1:18" x14ac:dyDescent="0.25">
      <c r="A1233" s="28" t="s">
        <v>23</v>
      </c>
      <c r="B1233" s="29" t="s">
        <v>15</v>
      </c>
      <c r="C1233" s="54">
        <v>535.23500810372764</v>
      </c>
      <c r="D1233" s="54">
        <v>370</v>
      </c>
      <c r="E1233" s="39">
        <v>410</v>
      </c>
      <c r="F1233" s="39">
        <v>408.36</v>
      </c>
      <c r="G1233" s="39">
        <v>403.88705003734134</v>
      </c>
      <c r="H1233" s="39">
        <v>399.42144164201989</v>
      </c>
      <c r="I1233" s="39">
        <v>394.86770602652882</v>
      </c>
      <c r="J1233" s="39">
        <f>390.299276885861+100</f>
        <v>490.29927688586099</v>
      </c>
      <c r="K1233" s="39">
        <f>J1233+(J1233*K$1169)</f>
        <v>484.45879561560673</v>
      </c>
      <c r="L1233" s="39">
        <f t="shared" si="614"/>
        <v>478.59984211112862</v>
      </c>
      <c r="M1233" s="39">
        <f t="shared" si="614"/>
        <v>472.73165061428534</v>
      </c>
      <c r="N1233" s="39">
        <f>M1233+(M1233*N$1169)+'[16]Uued liitujad'!L89</f>
        <v>471.81725686987369</v>
      </c>
      <c r="O1233" s="54">
        <f t="shared" si="614"/>
        <v>465.72738732056956</v>
      </c>
      <c r="P1233" s="54">
        <f t="shared" si="614"/>
        <v>459.61882157310134</v>
      </c>
      <c r="Q1233" s="54">
        <f t="shared" si="614"/>
        <v>453.46350074207515</v>
      </c>
      <c r="R1233" s="54">
        <f t="shared" si="614"/>
        <v>447.36429485752137</v>
      </c>
    </row>
    <row r="1234" spans="1:18" x14ac:dyDescent="0.25">
      <c r="A1234" s="42" t="s">
        <v>24</v>
      </c>
      <c r="B1234" s="43" t="s">
        <v>8</v>
      </c>
      <c r="C1234" s="45">
        <v>0.82982171799027549</v>
      </c>
      <c r="D1234" s="45">
        <v>0.59967585089141007</v>
      </c>
      <c r="E1234" s="45">
        <v>0.640625</v>
      </c>
      <c r="F1234" s="45">
        <v>0.640625</v>
      </c>
      <c r="G1234" s="45">
        <v>0.640625</v>
      </c>
      <c r="H1234" s="45">
        <v>0.640625</v>
      </c>
      <c r="I1234" s="45">
        <v>0.640625</v>
      </c>
      <c r="J1234" s="45">
        <f t="shared" ref="J1234:R1234" si="615">J1233/J1232</f>
        <v>0.80476186571787944</v>
      </c>
      <c r="K1234" s="45">
        <f t="shared" si="615"/>
        <v>0.80476186571787944</v>
      </c>
      <c r="L1234" s="45">
        <f t="shared" si="615"/>
        <v>0.80476186571787944</v>
      </c>
      <c r="M1234" s="45">
        <f t="shared" si="615"/>
        <v>0.80476186571787955</v>
      </c>
      <c r="N1234" s="45">
        <f t="shared" si="615"/>
        <v>0.81338153277040026</v>
      </c>
      <c r="O1234" s="45">
        <f t="shared" si="615"/>
        <v>0.81338153277040026</v>
      </c>
      <c r="P1234" s="45">
        <f t="shared" si="615"/>
        <v>0.81338153277040026</v>
      </c>
      <c r="Q1234" s="45">
        <f t="shared" si="615"/>
        <v>0.81338153277040026</v>
      </c>
      <c r="R1234" s="45">
        <f t="shared" si="615"/>
        <v>0.81338153277040037</v>
      </c>
    </row>
    <row r="1235" spans="1:18" x14ac:dyDescent="0.25">
      <c r="A1235" s="32"/>
      <c r="B1235" s="33"/>
      <c r="C1235" s="33"/>
      <c r="D1235" s="33"/>
      <c r="E1235" s="33"/>
      <c r="F1235" s="33"/>
      <c r="G1235" s="33"/>
      <c r="H1235" s="33"/>
      <c r="I1235" s="33"/>
      <c r="J1235" s="33"/>
      <c r="K1235" s="33"/>
      <c r="L1235" s="33"/>
      <c r="M1235" s="33"/>
    </row>
    <row r="1236" spans="1:18" x14ac:dyDescent="0.25">
      <c r="A1236" s="28" t="s">
        <v>2</v>
      </c>
      <c r="B1236" s="29" t="s">
        <v>3</v>
      </c>
      <c r="C1236" s="29">
        <v>2020</v>
      </c>
      <c r="D1236" s="29">
        <v>2021</v>
      </c>
      <c r="E1236" s="29">
        <v>2022</v>
      </c>
      <c r="F1236" s="29">
        <v>2023</v>
      </c>
      <c r="G1236" s="29">
        <v>2024</v>
      </c>
      <c r="H1236" s="29">
        <v>2025</v>
      </c>
      <c r="I1236" s="29">
        <v>2026</v>
      </c>
      <c r="J1236" s="29">
        <v>2027</v>
      </c>
      <c r="K1236" s="29">
        <v>2028</v>
      </c>
      <c r="L1236" s="29">
        <v>2029</v>
      </c>
      <c r="M1236" s="29">
        <v>2030</v>
      </c>
      <c r="N1236" s="29">
        <v>2031</v>
      </c>
      <c r="O1236" s="29">
        <v>2032</v>
      </c>
      <c r="P1236" s="29">
        <v>2033</v>
      </c>
      <c r="Q1236" s="29">
        <v>2034</v>
      </c>
      <c r="R1236" s="29">
        <v>2035</v>
      </c>
    </row>
    <row r="1237" spans="1:18" x14ac:dyDescent="0.25">
      <c r="A1237" s="110" t="s">
        <v>135</v>
      </c>
      <c r="B1237" s="110"/>
      <c r="C1237" s="110"/>
      <c r="D1237" s="110"/>
      <c r="E1237" s="110"/>
      <c r="F1237" s="110"/>
      <c r="G1237" s="110"/>
      <c r="H1237" s="110"/>
      <c r="I1237" s="110"/>
      <c r="J1237" s="110"/>
      <c r="K1237" s="110"/>
      <c r="L1237" s="110"/>
      <c r="M1237" s="110"/>
      <c r="N1237" s="110"/>
      <c r="O1237" s="110"/>
      <c r="P1237" s="110"/>
      <c r="Q1237" s="110"/>
      <c r="R1237" s="110"/>
    </row>
    <row r="1238" spans="1:18" x14ac:dyDescent="0.25">
      <c r="A1238" s="51" t="s">
        <v>5</v>
      </c>
      <c r="B1238" s="52" t="s">
        <v>6</v>
      </c>
      <c r="C1238" s="53">
        <v>1318</v>
      </c>
      <c r="D1238" s="53">
        <v>2200</v>
      </c>
      <c r="E1238" s="53">
        <v>2191.6211428571428</v>
      </c>
      <c r="F1238" s="53">
        <v>2183.2758011428568</v>
      </c>
      <c r="G1238" s="53">
        <v>2160.514645100608</v>
      </c>
      <c r="H1238" s="53">
        <v>2137.7908475267413</v>
      </c>
      <c r="I1238" s="53">
        <v>2114.6186037537013</v>
      </c>
      <c r="J1238" s="53">
        <v>2091.3715901705468</v>
      </c>
      <c r="K1238" s="53">
        <f>K1239+K1241</f>
        <v>2857.2691452634854</v>
      </c>
      <c r="L1238" s="53">
        <f t="shared" ref="L1238:R1238" si="616">L1239+L1241</f>
        <v>2635.6133257866209</v>
      </c>
      <c r="M1238" s="53">
        <f t="shared" si="616"/>
        <v>2604.3929673878665</v>
      </c>
      <c r="N1238" s="53">
        <f t="shared" si="616"/>
        <v>2572.9268005950466</v>
      </c>
      <c r="O1238" s="53">
        <f t="shared" si="616"/>
        <v>2540.8704058597878</v>
      </c>
      <c r="P1238" s="53">
        <f t="shared" si="616"/>
        <v>2508.7155964206427</v>
      </c>
      <c r="Q1238" s="53">
        <f t="shared" si="616"/>
        <v>2476.3146734314</v>
      </c>
      <c r="R1238" s="53">
        <f t="shared" si="616"/>
        <v>2444.2091332677014</v>
      </c>
    </row>
    <row r="1239" spans="1:18" x14ac:dyDescent="0.25">
      <c r="A1239" s="28" t="s">
        <v>7</v>
      </c>
      <c r="B1239" s="29" t="s">
        <v>6</v>
      </c>
      <c r="C1239" s="54">
        <v>0</v>
      </c>
      <c r="D1239" s="54">
        <v>800</v>
      </c>
      <c r="E1239" s="54">
        <v>796.95314285714289</v>
      </c>
      <c r="F1239" s="54">
        <v>793.91847314285701</v>
      </c>
      <c r="G1239" s="54">
        <v>785.64168912749392</v>
      </c>
      <c r="H1239" s="54">
        <v>777.37849000972415</v>
      </c>
      <c r="I1239" s="54">
        <v>768.95221954680051</v>
      </c>
      <c r="J1239" s="54">
        <v>760.49876006201703</v>
      </c>
      <c r="K1239" s="54">
        <f t="shared" ref="K1239:R1239" si="617">K1241/(1-K1240)-K1241</f>
        <v>857.18074357904561</v>
      </c>
      <c r="L1239" s="54">
        <f t="shared" si="617"/>
        <v>658.9033314466551</v>
      </c>
      <c r="M1239" s="54">
        <f t="shared" si="617"/>
        <v>651.09824184696663</v>
      </c>
      <c r="N1239" s="54">
        <f t="shared" si="617"/>
        <v>643.23170014876177</v>
      </c>
      <c r="O1239" s="54">
        <f t="shared" si="617"/>
        <v>635.21760146494694</v>
      </c>
      <c r="P1239" s="54">
        <f t="shared" si="617"/>
        <v>627.17889910516078</v>
      </c>
      <c r="Q1239" s="54">
        <f t="shared" si="617"/>
        <v>619.07866835784989</v>
      </c>
      <c r="R1239" s="54">
        <f t="shared" si="617"/>
        <v>611.05228331692524</v>
      </c>
    </row>
    <row r="1240" spans="1:18" x14ac:dyDescent="0.25">
      <c r="A1240" s="28" t="s">
        <v>7</v>
      </c>
      <c r="B1240" s="29" t="s">
        <v>8</v>
      </c>
      <c r="C1240" s="30">
        <v>0</v>
      </c>
      <c r="D1240" s="55">
        <v>0.36363636363636365</v>
      </c>
      <c r="E1240" s="41">
        <v>0.36363636363636365</v>
      </c>
      <c r="F1240" s="41">
        <v>0.36363636363636365</v>
      </c>
      <c r="G1240" s="41">
        <v>0.36363636363636365</v>
      </c>
      <c r="H1240" s="41">
        <v>0.36363636363636365</v>
      </c>
      <c r="I1240" s="41">
        <v>0.36363636363636365</v>
      </c>
      <c r="J1240" s="41">
        <v>0.36363636363636365</v>
      </c>
      <c r="K1240" s="41">
        <v>0.3</v>
      </c>
      <c r="L1240" s="41">
        <v>0.25</v>
      </c>
      <c r="M1240" s="41">
        <f t="shared" ref="M1240:R1240" si="618">L1240</f>
        <v>0.25</v>
      </c>
      <c r="N1240" s="41">
        <f t="shared" si="618"/>
        <v>0.25</v>
      </c>
      <c r="O1240" s="41">
        <f t="shared" si="618"/>
        <v>0.25</v>
      </c>
      <c r="P1240" s="41">
        <f t="shared" si="618"/>
        <v>0.25</v>
      </c>
      <c r="Q1240" s="41">
        <f t="shared" si="618"/>
        <v>0.25</v>
      </c>
      <c r="R1240" s="41">
        <f t="shared" si="618"/>
        <v>0.25</v>
      </c>
    </row>
    <row r="1241" spans="1:18" x14ac:dyDescent="0.25">
      <c r="A1241" s="28" t="s">
        <v>9</v>
      </c>
      <c r="B1241" s="29" t="s">
        <v>6</v>
      </c>
      <c r="C1241" s="54">
        <v>1318</v>
      </c>
      <c r="D1241" s="54">
        <v>1400</v>
      </c>
      <c r="E1241" s="39">
        <v>1394.6679999999999</v>
      </c>
      <c r="F1241" s="39">
        <v>1389.3573279999998</v>
      </c>
      <c r="G1241" s="39">
        <v>1374.8729559731141</v>
      </c>
      <c r="H1241" s="39">
        <v>1360.4123575170172</v>
      </c>
      <c r="I1241" s="39">
        <v>1345.6663842069008</v>
      </c>
      <c r="J1241" s="39">
        <v>1330.8728301085298</v>
      </c>
      <c r="K1241" s="39">
        <f t="shared" ref="K1241:R1241" si="619">K1242+K1243</f>
        <v>2000.0884016844398</v>
      </c>
      <c r="L1241" s="39">
        <f t="shared" si="619"/>
        <v>1976.7099943399658</v>
      </c>
      <c r="M1241" s="39">
        <f t="shared" si="619"/>
        <v>1953.2947255408999</v>
      </c>
      <c r="N1241" s="39">
        <f t="shared" si="619"/>
        <v>1929.6951004462849</v>
      </c>
      <c r="O1241" s="39">
        <f t="shared" si="619"/>
        <v>1905.6528043948408</v>
      </c>
      <c r="P1241" s="39">
        <f t="shared" si="619"/>
        <v>1881.5366973154819</v>
      </c>
      <c r="Q1241" s="39">
        <f t="shared" si="619"/>
        <v>1857.2360050735501</v>
      </c>
      <c r="R1241" s="39">
        <f t="shared" si="619"/>
        <v>1833.1568499507762</v>
      </c>
    </row>
    <row r="1242" spans="1:18" x14ac:dyDescent="0.25">
      <c r="A1242" s="28" t="s">
        <v>10</v>
      </c>
      <c r="B1242" s="29" t="s">
        <v>6</v>
      </c>
      <c r="C1242" s="54">
        <v>1292</v>
      </c>
      <c r="D1242" s="54">
        <v>1333</v>
      </c>
      <c r="E1242" s="54">
        <v>1327.6679999999999</v>
      </c>
      <c r="F1242" s="54">
        <v>1322.3573279999998</v>
      </c>
      <c r="G1242" s="54">
        <v>1307.8729559731141</v>
      </c>
      <c r="H1242" s="54">
        <v>1293.4123575170172</v>
      </c>
      <c r="I1242" s="54">
        <v>1278.6663842069008</v>
      </c>
      <c r="J1242" s="54">
        <v>1263.8728301085298</v>
      </c>
      <c r="K1242" s="54">
        <f t="shared" ref="K1242:R1242" si="620">(K1244*K1246*365)/1000</f>
        <v>1933.0884016844398</v>
      </c>
      <c r="L1242" s="54">
        <f t="shared" si="620"/>
        <v>1909.7099943399658</v>
      </c>
      <c r="M1242" s="54">
        <f t="shared" si="620"/>
        <v>1886.2947255408999</v>
      </c>
      <c r="N1242" s="54">
        <f t="shared" si="620"/>
        <v>1862.6951004462849</v>
      </c>
      <c r="O1242" s="54">
        <f t="shared" si="620"/>
        <v>1838.6528043948408</v>
      </c>
      <c r="P1242" s="54">
        <f t="shared" si="620"/>
        <v>1814.5366973154819</v>
      </c>
      <c r="Q1242" s="54">
        <f t="shared" si="620"/>
        <v>1790.2360050735501</v>
      </c>
      <c r="R1242" s="54">
        <f t="shared" si="620"/>
        <v>1766.1568499507762</v>
      </c>
    </row>
    <row r="1243" spans="1:18" x14ac:dyDescent="0.25">
      <c r="A1243" s="28" t="s">
        <v>11</v>
      </c>
      <c r="B1243" s="29" t="s">
        <v>6</v>
      </c>
      <c r="C1243" s="29">
        <v>26</v>
      </c>
      <c r="D1243" s="29">
        <v>67</v>
      </c>
      <c r="E1243" s="29">
        <v>67</v>
      </c>
      <c r="F1243" s="29">
        <v>67</v>
      </c>
      <c r="G1243" s="29">
        <v>67</v>
      </c>
      <c r="H1243" s="29">
        <v>67</v>
      </c>
      <c r="I1243" s="29">
        <v>67</v>
      </c>
      <c r="J1243" s="29">
        <v>67</v>
      </c>
      <c r="K1243" s="29">
        <f t="shared" ref="K1243:R1243" si="621">J1243</f>
        <v>67</v>
      </c>
      <c r="L1243" s="29">
        <f t="shared" si="621"/>
        <v>67</v>
      </c>
      <c r="M1243" s="29">
        <f t="shared" si="621"/>
        <v>67</v>
      </c>
      <c r="N1243" s="29">
        <f t="shared" si="621"/>
        <v>67</v>
      </c>
      <c r="O1243" s="29">
        <f t="shared" si="621"/>
        <v>67</v>
      </c>
      <c r="P1243" s="29">
        <f t="shared" si="621"/>
        <v>67</v>
      </c>
      <c r="Q1243" s="29">
        <f t="shared" si="621"/>
        <v>67</v>
      </c>
      <c r="R1243" s="29">
        <f t="shared" si="621"/>
        <v>67</v>
      </c>
    </row>
    <row r="1244" spans="1:18" x14ac:dyDescent="0.25">
      <c r="A1244" s="42" t="s">
        <v>12</v>
      </c>
      <c r="B1244" s="43" t="s">
        <v>13</v>
      </c>
      <c r="C1244" s="56">
        <v>51.708135308918088</v>
      </c>
      <c r="D1244" s="56">
        <v>53.563281272759632</v>
      </c>
      <c r="E1244" s="56">
        <v>53.563281272759632</v>
      </c>
      <c r="F1244" s="56">
        <v>53.563281272759632</v>
      </c>
      <c r="G1244" s="56">
        <v>53.563281272759632</v>
      </c>
      <c r="H1244" s="56">
        <v>53.563281272759632</v>
      </c>
      <c r="I1244" s="56">
        <v>53.563281272759632</v>
      </c>
      <c r="J1244" s="56">
        <v>53.563281272759632</v>
      </c>
      <c r="K1244" s="56">
        <v>53.563281272759632</v>
      </c>
      <c r="L1244" s="56">
        <v>53.563281272759632</v>
      </c>
      <c r="M1244" s="56">
        <v>53.563281272759632</v>
      </c>
      <c r="N1244" s="56">
        <v>53.563281272759632</v>
      </c>
      <c r="O1244" s="56">
        <v>53.563281272759632</v>
      </c>
      <c r="P1244" s="56">
        <v>53.563281272759632</v>
      </c>
      <c r="Q1244" s="56">
        <v>53.563281272759632</v>
      </c>
      <c r="R1244" s="56">
        <v>53.563281272759632</v>
      </c>
    </row>
    <row r="1245" spans="1:18" x14ac:dyDescent="0.25">
      <c r="A1245" s="28" t="s">
        <v>14</v>
      </c>
      <c r="B1245" s="29" t="s">
        <v>15</v>
      </c>
      <c r="C1245" s="54">
        <v>133</v>
      </c>
      <c r="D1245" s="54">
        <v>136</v>
      </c>
      <c r="E1245" s="39">
        <v>144</v>
      </c>
      <c r="F1245" s="39">
        <v>143.42400000000001</v>
      </c>
      <c r="G1245" s="39">
        <v>141.85301269604182</v>
      </c>
      <c r="H1245" s="39">
        <v>140.28460389378259</v>
      </c>
      <c r="I1245" s="39">
        <v>138.68524309224426</v>
      </c>
      <c r="J1245" s="39">
        <v>137.08072163796095</v>
      </c>
      <c r="K1245" s="39">
        <v>135.44780593732077</v>
      </c>
      <c r="L1245" s="39">
        <f t="shared" ref="L1245:R1246" si="622">K1245+(K1245*L$1169)</f>
        <v>133.80972566206862</v>
      </c>
      <c r="M1245" s="54">
        <f t="shared" si="622"/>
        <v>132.16906257521629</v>
      </c>
      <c r="N1245" s="54">
        <f t="shared" si="622"/>
        <v>130.51548199544374</v>
      </c>
      <c r="O1245" s="54">
        <f t="shared" si="622"/>
        <v>128.83088430864058</v>
      </c>
      <c r="P1245" s="54">
        <f t="shared" si="622"/>
        <v>127.14111482432611</v>
      </c>
      <c r="Q1245" s="54">
        <f t="shared" si="622"/>
        <v>125.43841181081692</v>
      </c>
      <c r="R1245" s="54">
        <f t="shared" si="622"/>
        <v>123.75123147940413</v>
      </c>
    </row>
    <row r="1246" spans="1:18" x14ac:dyDescent="0.25">
      <c r="A1246" s="28" t="s">
        <v>23</v>
      </c>
      <c r="B1246" s="29" t="s">
        <v>15</v>
      </c>
      <c r="C1246" s="54">
        <v>68.455882352941174</v>
      </c>
      <c r="D1246" s="54">
        <v>68.182058823529403</v>
      </c>
      <c r="E1246" s="39">
        <v>67.909330588235278</v>
      </c>
      <c r="F1246" s="39">
        <v>67.637693265882334</v>
      </c>
      <c r="G1246" s="39">
        <v>66.896827320226663</v>
      </c>
      <c r="H1246" s="39">
        <v>66.157177376823043</v>
      </c>
      <c r="I1246" s="39">
        <v>65.402930700423525</v>
      </c>
      <c r="J1246" s="39">
        <v>64.6462502985149</v>
      </c>
      <c r="K1246" s="39">
        <f>63.8761793808934+'[16]Uued liitujad'!I95</f>
        <v>98.876179380893404</v>
      </c>
      <c r="L1246" s="39">
        <f t="shared" si="622"/>
        <v>97.680389474845867</v>
      </c>
      <c r="M1246" s="54">
        <f t="shared" si="622"/>
        <v>96.482714130039682</v>
      </c>
      <c r="N1246" s="54">
        <f t="shared" si="622"/>
        <v>95.275609083967439</v>
      </c>
      <c r="O1246" s="54">
        <f t="shared" si="622"/>
        <v>94.045861714400843</v>
      </c>
      <c r="P1246" s="54">
        <f t="shared" si="622"/>
        <v>92.81233896010275</v>
      </c>
      <c r="Q1246" s="54">
        <f t="shared" si="622"/>
        <v>91.569374798143343</v>
      </c>
      <c r="R1246" s="54">
        <f t="shared" si="622"/>
        <v>90.337742111720331</v>
      </c>
    </row>
    <row r="1247" spans="1:18" x14ac:dyDescent="0.25">
      <c r="A1247" s="42" t="s">
        <v>24</v>
      </c>
      <c r="B1247" s="43" t="s">
        <v>8</v>
      </c>
      <c r="C1247" s="45">
        <v>0.51470588235294112</v>
      </c>
      <c r="D1247" s="45">
        <v>0.50133866782006908</v>
      </c>
      <c r="E1247" s="45">
        <v>0.47159257352941164</v>
      </c>
      <c r="F1247" s="45">
        <v>0.47159257352941159</v>
      </c>
      <c r="G1247" s="45">
        <v>0.47159257352941164</v>
      </c>
      <c r="H1247" s="45">
        <v>0.47159257352941159</v>
      </c>
      <c r="I1247" s="45">
        <v>0.47159257352941159</v>
      </c>
      <c r="J1247" s="45">
        <v>0.47159257352941159</v>
      </c>
      <c r="K1247" s="45">
        <f t="shared" ref="K1247:R1247" si="623">K1246/K1245</f>
        <v>0.72999469202660183</v>
      </c>
      <c r="L1247" s="45">
        <f t="shared" si="623"/>
        <v>0.72999469202660194</v>
      </c>
      <c r="M1247" s="45">
        <f t="shared" si="623"/>
        <v>0.72999469202660183</v>
      </c>
      <c r="N1247" s="45">
        <f t="shared" si="623"/>
        <v>0.72999469202660172</v>
      </c>
      <c r="O1247" s="45">
        <f t="shared" si="623"/>
        <v>0.72999469202660183</v>
      </c>
      <c r="P1247" s="45">
        <f t="shared" si="623"/>
        <v>0.72999469202660172</v>
      </c>
      <c r="Q1247" s="45">
        <f t="shared" si="623"/>
        <v>0.72999469202660183</v>
      </c>
      <c r="R1247" s="45">
        <f t="shared" si="623"/>
        <v>0.72999469202660183</v>
      </c>
    </row>
    <row r="1248" spans="1:18" x14ac:dyDescent="0.25">
      <c r="A1248" s="32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</row>
    <row r="1249" spans="1:18" x14ac:dyDescent="0.25">
      <c r="A1249" s="28" t="s">
        <v>2</v>
      </c>
      <c r="B1249" s="29" t="s">
        <v>3</v>
      </c>
      <c r="C1249" s="29">
        <v>2020</v>
      </c>
      <c r="D1249" s="29">
        <v>2021</v>
      </c>
      <c r="E1249" s="29">
        <v>2022</v>
      </c>
      <c r="F1249" s="29">
        <v>2023</v>
      </c>
      <c r="G1249" s="29">
        <v>2024</v>
      </c>
      <c r="H1249" s="29">
        <v>2025</v>
      </c>
      <c r="I1249" s="29">
        <v>2026</v>
      </c>
      <c r="J1249" s="29">
        <v>2027</v>
      </c>
      <c r="K1249" s="29">
        <v>2028</v>
      </c>
      <c r="L1249" s="29">
        <v>2029</v>
      </c>
      <c r="M1249" s="29">
        <v>2030</v>
      </c>
      <c r="N1249" s="29">
        <v>2031</v>
      </c>
      <c r="O1249" s="29">
        <v>2032</v>
      </c>
      <c r="P1249" s="29">
        <v>2033</v>
      </c>
      <c r="Q1249" s="29">
        <v>2034</v>
      </c>
      <c r="R1249" s="29">
        <v>2035</v>
      </c>
    </row>
    <row r="1250" spans="1:18" x14ac:dyDescent="0.25">
      <c r="A1250" s="110" t="s">
        <v>136</v>
      </c>
      <c r="B1250" s="110"/>
      <c r="C1250" s="110"/>
      <c r="D1250" s="110"/>
      <c r="E1250" s="110"/>
      <c r="F1250" s="110"/>
      <c r="G1250" s="110"/>
      <c r="H1250" s="110"/>
      <c r="I1250" s="110"/>
      <c r="J1250" s="110"/>
      <c r="K1250" s="110"/>
      <c r="L1250" s="110"/>
      <c r="M1250" s="110"/>
      <c r="N1250" s="110"/>
      <c r="O1250" s="110"/>
      <c r="P1250" s="110"/>
      <c r="Q1250" s="110"/>
      <c r="R1250" s="110"/>
    </row>
    <row r="1251" spans="1:18" x14ac:dyDescent="0.25">
      <c r="A1251" s="51" t="s">
        <v>5</v>
      </c>
      <c r="B1251" s="52" t="s">
        <v>6</v>
      </c>
      <c r="C1251" s="53">
        <v>30486.067999999999</v>
      </c>
      <c r="D1251" s="53">
        <v>35606.656809731714</v>
      </c>
      <c r="E1251" s="53">
        <v>36059.089046450354</v>
      </c>
      <c r="F1251" s="53">
        <v>35917.930188594139</v>
      </c>
      <c r="G1251" s="53">
        <v>35532.932317876512</v>
      </c>
      <c r="H1251" s="53">
        <v>35148.566354024857</v>
      </c>
      <c r="I1251" s="53">
        <v>34756.615062279794</v>
      </c>
      <c r="J1251" s="53">
        <f>J1252+J1254</f>
        <v>37888.058720943729</v>
      </c>
      <c r="K1251" s="53">
        <f>K1252+K1254</f>
        <v>37445.693888379428</v>
      </c>
      <c r="L1251" s="53">
        <f t="shared" ref="L1251:R1251" si="624">L1252+L1254</f>
        <v>37001.929947347635</v>
      </c>
      <c r="M1251" s="53">
        <f t="shared" si="624"/>
        <v>36557.466310048221</v>
      </c>
      <c r="N1251" s="53">
        <f t="shared" si="624"/>
        <v>36109.503260874357</v>
      </c>
      <c r="O1251" s="53">
        <f t="shared" si="624"/>
        <v>35653.137526030412</v>
      </c>
      <c r="P1251" s="53">
        <f t="shared" si="624"/>
        <v>35195.370726000278</v>
      </c>
      <c r="Q1251" s="53">
        <f t="shared" si="624"/>
        <v>34734.100169790661</v>
      </c>
      <c r="R1251" s="53">
        <f t="shared" si="624"/>
        <v>34277.034783917661</v>
      </c>
    </row>
    <row r="1252" spans="1:18" x14ac:dyDescent="0.25">
      <c r="A1252" s="28" t="s">
        <v>7</v>
      </c>
      <c r="B1252" s="29" t="s">
        <v>6</v>
      </c>
      <c r="C1252" s="54">
        <v>0</v>
      </c>
      <c r="D1252" s="54">
        <v>4275.0958097317125</v>
      </c>
      <c r="E1252" s="54">
        <v>4329.4168646321741</v>
      </c>
      <c r="F1252" s="54">
        <v>4312.4686955032303</v>
      </c>
      <c r="G1252" s="54">
        <v>4266.2441147273494</v>
      </c>
      <c r="H1252" s="54">
        <v>4220.0954035398245</v>
      </c>
      <c r="I1252" s="54">
        <v>4173.035963674065</v>
      </c>
      <c r="J1252" s="54">
        <f>J1254/(1-J1253)-J1254</f>
        <v>3788.8058720943736</v>
      </c>
      <c r="K1252" s="54">
        <f t="shared" ref="K1252:R1252" si="625">K1254/(1-K1253)-K1254</f>
        <v>3744.5693888379392</v>
      </c>
      <c r="L1252" s="54">
        <f t="shared" si="625"/>
        <v>3700.1929947347598</v>
      </c>
      <c r="M1252" s="54">
        <f t="shared" si="625"/>
        <v>3655.7466310048185</v>
      </c>
      <c r="N1252" s="54">
        <f t="shared" si="625"/>
        <v>3610.9503260874335</v>
      </c>
      <c r="O1252" s="54">
        <f t="shared" si="625"/>
        <v>3565.3137526030405</v>
      </c>
      <c r="P1252" s="54">
        <f t="shared" si="625"/>
        <v>3519.5370726000256</v>
      </c>
      <c r="Q1252" s="54">
        <f t="shared" si="625"/>
        <v>3473.4100169790654</v>
      </c>
      <c r="R1252" s="54">
        <f t="shared" si="625"/>
        <v>3427.7034783917661</v>
      </c>
    </row>
    <row r="1253" spans="1:18" x14ac:dyDescent="0.25">
      <c r="A1253" s="28" t="s">
        <v>7</v>
      </c>
      <c r="B1253" s="29" t="s">
        <v>8</v>
      </c>
      <c r="C1253" s="30">
        <v>0</v>
      </c>
      <c r="D1253" s="41">
        <v>0.12006451020033079</v>
      </c>
      <c r="E1253" s="55">
        <v>0.12006451020033079</v>
      </c>
      <c r="F1253" s="41">
        <v>0.12006451020033079</v>
      </c>
      <c r="G1253" s="41">
        <v>0.12006451020033079</v>
      </c>
      <c r="H1253" s="41">
        <v>0.12006451020033079</v>
      </c>
      <c r="I1253" s="41">
        <v>0.1</v>
      </c>
      <c r="J1253" s="41">
        <f>I1253</f>
        <v>0.1</v>
      </c>
      <c r="K1253" s="41">
        <f t="shared" ref="K1253:R1253" si="626">J1253</f>
        <v>0.1</v>
      </c>
      <c r="L1253" s="41">
        <f t="shared" si="626"/>
        <v>0.1</v>
      </c>
      <c r="M1253" s="41">
        <f t="shared" si="626"/>
        <v>0.1</v>
      </c>
      <c r="N1253" s="41">
        <f t="shared" si="626"/>
        <v>0.1</v>
      </c>
      <c r="O1253" s="41">
        <f t="shared" si="626"/>
        <v>0.1</v>
      </c>
      <c r="P1253" s="41">
        <f t="shared" si="626"/>
        <v>0.1</v>
      </c>
      <c r="Q1253" s="41">
        <f t="shared" si="626"/>
        <v>0.1</v>
      </c>
      <c r="R1253" s="41">
        <f t="shared" si="626"/>
        <v>0.1</v>
      </c>
    </row>
    <row r="1254" spans="1:18" x14ac:dyDescent="0.25">
      <c r="A1254" s="28" t="s">
        <v>9</v>
      </c>
      <c r="B1254" s="29" t="s">
        <v>6</v>
      </c>
      <c r="C1254" s="54">
        <v>30486.067999999999</v>
      </c>
      <c r="D1254" s="54">
        <v>31331.561000000002</v>
      </c>
      <c r="E1254" s="54">
        <v>31729.67218181818</v>
      </c>
      <c r="F1254" s="54">
        <v>31605.461493090908</v>
      </c>
      <c r="G1254" s="54">
        <v>31266.688203149162</v>
      </c>
      <c r="H1254" s="54">
        <v>30928.470950485033</v>
      </c>
      <c r="I1254" s="54">
        <v>30583.579098605729</v>
      </c>
      <c r="J1254" s="54">
        <f>J1255+J1256</f>
        <v>34099.252848849355</v>
      </c>
      <c r="K1254" s="54">
        <f t="shared" ref="K1254:R1254" si="627">K1255+K1256</f>
        <v>33701.124499541489</v>
      </c>
      <c r="L1254" s="54">
        <f t="shared" si="627"/>
        <v>33301.736952612875</v>
      </c>
      <c r="M1254" s="54">
        <f t="shared" si="627"/>
        <v>32901.719679043403</v>
      </c>
      <c r="N1254" s="54">
        <f t="shared" si="627"/>
        <v>32498.552934786923</v>
      </c>
      <c r="O1254" s="54">
        <f t="shared" si="627"/>
        <v>32087.823773427372</v>
      </c>
      <c r="P1254" s="54">
        <f t="shared" si="627"/>
        <v>31675.833653400252</v>
      </c>
      <c r="Q1254" s="54">
        <f t="shared" si="627"/>
        <v>31260.690152811596</v>
      </c>
      <c r="R1254" s="54">
        <f t="shared" si="627"/>
        <v>30849.331305525895</v>
      </c>
    </row>
    <row r="1255" spans="1:18" x14ac:dyDescent="0.25">
      <c r="A1255" s="28" t="s">
        <v>10</v>
      </c>
      <c r="B1255" s="29" t="s">
        <v>6</v>
      </c>
      <c r="C1255" s="54">
        <v>29978.067999999999</v>
      </c>
      <c r="D1255" s="54">
        <v>30654.561000000002</v>
      </c>
      <c r="E1255" s="54">
        <v>31052.67218181818</v>
      </c>
      <c r="F1255" s="54">
        <v>30928.461493090908</v>
      </c>
      <c r="G1255" s="54">
        <v>30589.688203149162</v>
      </c>
      <c r="H1255" s="54">
        <v>30251.470950485033</v>
      </c>
      <c r="I1255" s="54">
        <v>29906.579098605729</v>
      </c>
      <c r="J1255" s="54">
        <f>(J1257*J1259*365)/1000</f>
        <v>33422.252848849355</v>
      </c>
      <c r="K1255" s="54">
        <f t="shared" ref="K1255:R1255" si="628">(K1257*K1259*365)/1000</f>
        <v>33024.124499541489</v>
      </c>
      <c r="L1255" s="54">
        <f t="shared" si="628"/>
        <v>32624.736952612871</v>
      </c>
      <c r="M1255" s="54">
        <f t="shared" si="628"/>
        <v>32224.719679043403</v>
      </c>
      <c r="N1255" s="54">
        <f t="shared" si="628"/>
        <v>31821.552934786923</v>
      </c>
      <c r="O1255" s="54">
        <f t="shared" si="628"/>
        <v>31410.823773427372</v>
      </c>
      <c r="P1255" s="54">
        <f t="shared" si="628"/>
        <v>30998.833653400252</v>
      </c>
      <c r="Q1255" s="54">
        <f t="shared" si="628"/>
        <v>30583.690152811596</v>
      </c>
      <c r="R1255" s="54">
        <f t="shared" si="628"/>
        <v>30172.331305525895</v>
      </c>
    </row>
    <row r="1256" spans="1:18" x14ac:dyDescent="0.25">
      <c r="A1256" s="28" t="s">
        <v>11</v>
      </c>
      <c r="B1256" s="29" t="s">
        <v>6</v>
      </c>
      <c r="C1256" s="29">
        <v>508</v>
      </c>
      <c r="D1256" s="29">
        <v>677</v>
      </c>
      <c r="E1256" s="29">
        <v>677</v>
      </c>
      <c r="F1256" s="29">
        <v>677</v>
      </c>
      <c r="G1256" s="29">
        <v>677</v>
      </c>
      <c r="H1256" s="29">
        <v>677</v>
      </c>
      <c r="I1256" s="29">
        <v>677</v>
      </c>
      <c r="J1256" s="29">
        <f>I1256</f>
        <v>677</v>
      </c>
      <c r="K1256" s="29">
        <f t="shared" ref="K1256:R1256" si="629">J1256</f>
        <v>677</v>
      </c>
      <c r="L1256" s="29">
        <f t="shared" si="629"/>
        <v>677</v>
      </c>
      <c r="M1256" s="29">
        <f t="shared" si="629"/>
        <v>677</v>
      </c>
      <c r="N1256" s="29">
        <f t="shared" si="629"/>
        <v>677</v>
      </c>
      <c r="O1256" s="29">
        <f t="shared" si="629"/>
        <v>677</v>
      </c>
      <c r="P1256" s="29">
        <f t="shared" si="629"/>
        <v>677</v>
      </c>
      <c r="Q1256" s="29">
        <f t="shared" si="629"/>
        <v>677</v>
      </c>
      <c r="R1256" s="29">
        <f t="shared" si="629"/>
        <v>677</v>
      </c>
    </row>
    <row r="1257" spans="1:18" x14ac:dyDescent="0.25">
      <c r="A1257" s="42" t="s">
        <v>12</v>
      </c>
      <c r="B1257" s="43" t="s">
        <v>13</v>
      </c>
      <c r="C1257" s="56">
        <v>95.059830035514963</v>
      </c>
      <c r="D1257" s="44">
        <v>109.07155666251556</v>
      </c>
      <c r="E1257" s="44">
        <v>109.07155666251556</v>
      </c>
      <c r="F1257" s="44">
        <v>109.07155666251556</v>
      </c>
      <c r="G1257" s="44">
        <v>109.07155666251556</v>
      </c>
      <c r="H1257" s="44">
        <v>109.07155666251556</v>
      </c>
      <c r="I1257" s="44">
        <v>109.07155666251556</v>
      </c>
      <c r="J1257" s="44">
        <v>109.07155666251556</v>
      </c>
      <c r="K1257" s="44">
        <v>109.07155666251556</v>
      </c>
      <c r="L1257" s="44">
        <v>109.07155666251556</v>
      </c>
      <c r="M1257" s="44">
        <v>109.07155666251556</v>
      </c>
      <c r="N1257" s="44">
        <v>109.07155666251556</v>
      </c>
      <c r="O1257" s="44">
        <v>109.07155666251556</v>
      </c>
      <c r="P1257" s="44">
        <v>109.07155666251556</v>
      </c>
      <c r="Q1257" s="44">
        <v>109.07155666251556</v>
      </c>
      <c r="R1257" s="44">
        <v>109.07155666251556</v>
      </c>
    </row>
    <row r="1258" spans="1:18" x14ac:dyDescent="0.25">
      <c r="A1258" s="28" t="s">
        <v>14</v>
      </c>
      <c r="B1258" s="29" t="s">
        <v>15</v>
      </c>
      <c r="C1258" s="54">
        <v>864</v>
      </c>
      <c r="D1258" s="54">
        <v>835</v>
      </c>
      <c r="E1258" s="39">
        <v>882</v>
      </c>
      <c r="F1258" s="39">
        <v>878.47199999999998</v>
      </c>
      <c r="G1258" s="39">
        <v>868.84970276325612</v>
      </c>
      <c r="H1258" s="39">
        <v>859.24319884941826</v>
      </c>
      <c r="I1258" s="39">
        <v>849.44711393999603</v>
      </c>
      <c r="J1258" s="39">
        <v>839.61942003251102</v>
      </c>
      <c r="K1258" s="39">
        <f>J1258+(J1258*K$1169)</f>
        <v>829.61781136608988</v>
      </c>
      <c r="L1258" s="54">
        <f t="shared" ref="L1258:R1259" si="630">K1258+(K1258*L$1169)</f>
        <v>819.58456968017049</v>
      </c>
      <c r="M1258" s="54">
        <f t="shared" si="630"/>
        <v>809.53550827319998</v>
      </c>
      <c r="N1258" s="54">
        <f t="shared" si="630"/>
        <v>799.40732722209304</v>
      </c>
      <c r="O1258" s="54">
        <f t="shared" si="630"/>
        <v>789.08916639042366</v>
      </c>
      <c r="P1258" s="54">
        <f t="shared" si="630"/>
        <v>778.73932829899752</v>
      </c>
      <c r="Q1258" s="54">
        <f t="shared" si="630"/>
        <v>768.31027234125372</v>
      </c>
      <c r="R1258" s="54">
        <f t="shared" si="630"/>
        <v>757.97629281135039</v>
      </c>
    </row>
    <row r="1259" spans="1:18" x14ac:dyDescent="0.25">
      <c r="A1259" s="28" t="s">
        <v>23</v>
      </c>
      <c r="B1259" s="29" t="s">
        <v>15</v>
      </c>
      <c r="C1259" s="54">
        <v>864</v>
      </c>
      <c r="D1259" s="54">
        <v>770</v>
      </c>
      <c r="E1259" s="39">
        <v>780</v>
      </c>
      <c r="F1259" s="39">
        <v>776.88</v>
      </c>
      <c r="G1259" s="39">
        <v>768.3704854368932</v>
      </c>
      <c r="H1259" s="39">
        <v>759.87493775798896</v>
      </c>
      <c r="I1259" s="39">
        <v>751.211733416323</v>
      </c>
      <c r="J1259" s="39">
        <f>742.520575538955+97</f>
        <v>839.52057553895497</v>
      </c>
      <c r="K1259" s="39">
        <f>J1259+(J1259*K$1169)</f>
        <v>829.52014431545592</v>
      </c>
      <c r="L1259" s="54">
        <f t="shared" si="630"/>
        <v>819.48808379646709</v>
      </c>
      <c r="M1259" s="54">
        <f t="shared" si="630"/>
        <v>809.44020541880934</v>
      </c>
      <c r="N1259" s="54">
        <f t="shared" si="630"/>
        <v>799.31321671140336</v>
      </c>
      <c r="O1259" s="54">
        <f t="shared" si="630"/>
        <v>788.99627058887188</v>
      </c>
      <c r="P1259" s="54">
        <f t="shared" si="630"/>
        <v>778.64765093580024</v>
      </c>
      <c r="Q1259" s="54">
        <f t="shared" si="630"/>
        <v>768.21982274236223</v>
      </c>
      <c r="R1259" s="54">
        <f t="shared" si="630"/>
        <v>757.8870597838586</v>
      </c>
    </row>
    <row r="1260" spans="1:18" x14ac:dyDescent="0.25">
      <c r="A1260" s="42" t="s">
        <v>24</v>
      </c>
      <c r="B1260" s="43" t="s">
        <v>8</v>
      </c>
      <c r="C1260" s="45">
        <v>1</v>
      </c>
      <c r="D1260" s="45">
        <v>0.92215568862275454</v>
      </c>
      <c r="E1260" s="45">
        <v>0.88435374149659862</v>
      </c>
      <c r="F1260" s="45">
        <v>0.88435374149659862</v>
      </c>
      <c r="G1260" s="45">
        <v>0.88435374149659873</v>
      </c>
      <c r="H1260" s="45">
        <v>0.88435374149659862</v>
      </c>
      <c r="I1260" s="45">
        <v>0.88435374149659862</v>
      </c>
      <c r="J1260" s="45">
        <f t="shared" ref="J1260:R1260" si="631">J1259/J1258</f>
        <v>0.99988227464587198</v>
      </c>
      <c r="K1260" s="45">
        <f t="shared" si="631"/>
        <v>0.99988227464587198</v>
      </c>
      <c r="L1260" s="45">
        <f t="shared" si="631"/>
        <v>0.99988227464587209</v>
      </c>
      <c r="M1260" s="45">
        <f t="shared" si="631"/>
        <v>0.99988227464587198</v>
      </c>
      <c r="N1260" s="45">
        <f t="shared" si="631"/>
        <v>0.99988227464587209</v>
      </c>
      <c r="O1260" s="45">
        <f t="shared" si="631"/>
        <v>0.99988227464587209</v>
      </c>
      <c r="P1260" s="45">
        <f t="shared" si="631"/>
        <v>0.9998822746458722</v>
      </c>
      <c r="Q1260" s="45">
        <f t="shared" si="631"/>
        <v>0.99988227464587209</v>
      </c>
      <c r="R1260" s="45">
        <f t="shared" si="631"/>
        <v>0.99988227464587209</v>
      </c>
    </row>
    <row r="1261" spans="1:18" x14ac:dyDescent="0.25">
      <c r="A1261" s="32"/>
      <c r="B1261" s="33"/>
      <c r="C1261" s="33"/>
      <c r="D1261" s="33"/>
      <c r="E1261" s="33"/>
      <c r="F1261" s="33"/>
      <c r="G1261" s="33"/>
      <c r="H1261" s="33"/>
      <c r="I1261" s="33"/>
      <c r="J1261" s="33"/>
      <c r="K1261" s="33"/>
      <c r="L1261" s="33"/>
      <c r="M1261" s="33"/>
    </row>
    <row r="1262" spans="1:18" x14ac:dyDescent="0.25">
      <c r="A1262" s="28" t="s">
        <v>2</v>
      </c>
      <c r="B1262" s="29" t="s">
        <v>3</v>
      </c>
      <c r="C1262" s="29">
        <v>2020</v>
      </c>
      <c r="D1262" s="29">
        <v>2021</v>
      </c>
      <c r="E1262" s="29">
        <v>2022</v>
      </c>
      <c r="F1262" s="29">
        <v>2023</v>
      </c>
      <c r="G1262" s="29">
        <v>2024</v>
      </c>
      <c r="H1262" s="29">
        <v>2025</v>
      </c>
      <c r="I1262" s="29">
        <v>2026</v>
      </c>
      <c r="J1262" s="29">
        <v>2027</v>
      </c>
      <c r="K1262" s="29">
        <v>2028</v>
      </c>
      <c r="L1262" s="29">
        <v>2029</v>
      </c>
      <c r="M1262" s="29">
        <v>2030</v>
      </c>
      <c r="N1262" s="29">
        <v>2031</v>
      </c>
      <c r="O1262" s="29">
        <v>2032</v>
      </c>
      <c r="P1262" s="29">
        <v>2033</v>
      </c>
      <c r="Q1262" s="29">
        <v>2034</v>
      </c>
      <c r="R1262" s="29">
        <v>2035</v>
      </c>
    </row>
    <row r="1263" spans="1:18" x14ac:dyDescent="0.25">
      <c r="A1263" s="110" t="s">
        <v>137</v>
      </c>
      <c r="B1263" s="110"/>
      <c r="C1263" s="110"/>
      <c r="D1263" s="110"/>
      <c r="E1263" s="110"/>
      <c r="F1263" s="110"/>
      <c r="G1263" s="110"/>
      <c r="H1263" s="110"/>
      <c r="I1263" s="110"/>
      <c r="J1263" s="110"/>
      <c r="K1263" s="110"/>
      <c r="L1263" s="110"/>
      <c r="M1263" s="110"/>
      <c r="N1263" s="110"/>
      <c r="O1263" s="110"/>
      <c r="P1263" s="110"/>
      <c r="Q1263" s="110"/>
      <c r="R1263" s="110"/>
    </row>
    <row r="1264" spans="1:18" x14ac:dyDescent="0.25">
      <c r="A1264" s="51" t="s">
        <v>5</v>
      </c>
      <c r="B1264" s="52" t="s">
        <v>6</v>
      </c>
      <c r="C1264" s="53">
        <v>5723</v>
      </c>
      <c r="D1264" s="53">
        <v>6677.272727272727</v>
      </c>
      <c r="E1264" s="53">
        <v>7276.528409090909</v>
      </c>
      <c r="F1264" s="53">
        <v>7247.7904772727261</v>
      </c>
      <c r="G1264" s="53">
        <v>7169.4103973623451</v>
      </c>
      <c r="H1264" s="53">
        <f t="shared" ref="H1264:I1264" si="632">H1265+H1267</f>
        <v>11263.730432136097</v>
      </c>
      <c r="I1264" s="53">
        <f t="shared" si="632"/>
        <v>11136.340640497627</v>
      </c>
      <c r="J1264" s="53">
        <f>J1265+J1267</f>
        <v>11008.539800597082</v>
      </c>
      <c r="K1264" s="53">
        <f>K1265+K1267</f>
        <v>10878.477346479372</v>
      </c>
      <c r="L1264" s="53">
        <f t="shared" ref="L1264:R1264" si="633">L1265+L1267</f>
        <v>10748.003531721155</v>
      </c>
      <c r="M1264" s="53">
        <f t="shared" si="633"/>
        <v>10617.323994882427</v>
      </c>
      <c r="N1264" s="53">
        <f t="shared" si="633"/>
        <v>10485.615574048279</v>
      </c>
      <c r="O1264" s="53">
        <f t="shared" si="633"/>
        <v>10351.436626990124</v>
      </c>
      <c r="P1264" s="53">
        <f t="shared" si="633"/>
        <v>10216.845743984348</v>
      </c>
      <c r="Q1264" s="53">
        <f t="shared" si="633"/>
        <v>10081.224699686834</v>
      </c>
      <c r="R1264" s="53">
        <f t="shared" si="633"/>
        <v>9946.8400438490316</v>
      </c>
    </row>
    <row r="1265" spans="1:18" x14ac:dyDescent="0.25">
      <c r="A1265" s="28" t="s">
        <v>7</v>
      </c>
      <c r="B1265" s="29" t="s">
        <v>6</v>
      </c>
      <c r="C1265" s="54">
        <v>0</v>
      </c>
      <c r="D1265" s="39">
        <v>801.27272727272702</v>
      </c>
      <c r="E1265" s="39">
        <v>873.18340909090875</v>
      </c>
      <c r="F1265" s="39">
        <v>869.73485727272691</v>
      </c>
      <c r="G1265" s="39">
        <v>860.3292476834813</v>
      </c>
      <c r="H1265" s="39">
        <f t="shared" ref="H1265:I1265" si="634">H1267/(1-H1266)-H1267</f>
        <v>1126.373043213609</v>
      </c>
      <c r="I1265" s="39">
        <f t="shared" si="634"/>
        <v>1113.6340640497619</v>
      </c>
      <c r="J1265" s="39">
        <f>J1267/(1-J1266)-J1267</f>
        <v>1100.8539800597082</v>
      </c>
      <c r="K1265" s="39">
        <f t="shared" ref="K1265:R1265" si="635">K1267/(1-K1266)-K1267</f>
        <v>1087.8477346479376</v>
      </c>
      <c r="L1265" s="39">
        <f t="shared" si="635"/>
        <v>1074.8003531721151</v>
      </c>
      <c r="M1265" s="39">
        <f t="shared" si="635"/>
        <v>1061.7323994882427</v>
      </c>
      <c r="N1265" s="39">
        <f t="shared" si="635"/>
        <v>1048.5615574048279</v>
      </c>
      <c r="O1265" s="39">
        <f t="shared" si="635"/>
        <v>1035.1436626990126</v>
      </c>
      <c r="P1265" s="39">
        <f t="shared" si="635"/>
        <v>1021.6845743984341</v>
      </c>
      <c r="Q1265" s="39">
        <f t="shared" si="635"/>
        <v>1008.1224699686827</v>
      </c>
      <c r="R1265" s="39">
        <f t="shared" si="635"/>
        <v>994.68400438490244</v>
      </c>
    </row>
    <row r="1266" spans="1:18" x14ac:dyDescent="0.25">
      <c r="A1266" s="28" t="s">
        <v>7</v>
      </c>
      <c r="B1266" s="29" t="s">
        <v>8</v>
      </c>
      <c r="C1266" s="30">
        <v>0</v>
      </c>
      <c r="D1266" s="41">
        <v>0.12</v>
      </c>
      <c r="E1266" s="41">
        <v>0.12</v>
      </c>
      <c r="F1266" s="41">
        <v>0.12</v>
      </c>
      <c r="G1266" s="41">
        <v>0.12</v>
      </c>
      <c r="H1266" s="41">
        <v>0.1</v>
      </c>
      <c r="I1266" s="41">
        <f t="shared" ref="I1266" si="636">H1266</f>
        <v>0.1</v>
      </c>
      <c r="J1266" s="41">
        <f>I1266</f>
        <v>0.1</v>
      </c>
      <c r="K1266" s="41">
        <f t="shared" ref="K1266:R1266" si="637">J1266</f>
        <v>0.1</v>
      </c>
      <c r="L1266" s="41">
        <f t="shared" si="637"/>
        <v>0.1</v>
      </c>
      <c r="M1266" s="41">
        <f t="shared" si="637"/>
        <v>0.1</v>
      </c>
      <c r="N1266" s="41">
        <f t="shared" si="637"/>
        <v>0.1</v>
      </c>
      <c r="O1266" s="41">
        <f t="shared" si="637"/>
        <v>0.1</v>
      </c>
      <c r="P1266" s="41">
        <f t="shared" si="637"/>
        <v>0.1</v>
      </c>
      <c r="Q1266" s="41">
        <f t="shared" si="637"/>
        <v>0.1</v>
      </c>
      <c r="R1266" s="41">
        <f t="shared" si="637"/>
        <v>0.1</v>
      </c>
    </row>
    <row r="1267" spans="1:18" x14ac:dyDescent="0.25">
      <c r="A1267" s="28" t="s">
        <v>9</v>
      </c>
      <c r="B1267" s="29" t="s">
        <v>6</v>
      </c>
      <c r="C1267" s="54">
        <v>5723</v>
      </c>
      <c r="D1267" s="39">
        <v>5876</v>
      </c>
      <c r="E1267" s="39">
        <v>6403.3450000000003</v>
      </c>
      <c r="F1267" s="39">
        <v>6378.0556199999992</v>
      </c>
      <c r="G1267" s="39">
        <v>6309.0811496788638</v>
      </c>
      <c r="H1267" s="39">
        <f t="shared" ref="H1267:I1267" si="638">H1268+H1269</f>
        <v>10137.357388922488</v>
      </c>
      <c r="I1267" s="39">
        <f t="shared" si="638"/>
        <v>10022.706576447865</v>
      </c>
      <c r="J1267" s="39">
        <f>J1268+J1269</f>
        <v>9907.6858205373737</v>
      </c>
      <c r="K1267" s="39">
        <f t="shared" ref="K1267:R1267" si="639">K1268+K1269</f>
        <v>9790.6296118314349</v>
      </c>
      <c r="L1267" s="39">
        <f t="shared" si="639"/>
        <v>9673.2031785490399</v>
      </c>
      <c r="M1267" s="39">
        <f t="shared" si="639"/>
        <v>9555.591595394184</v>
      </c>
      <c r="N1267" s="39">
        <f t="shared" si="639"/>
        <v>9437.0540166434512</v>
      </c>
      <c r="O1267" s="39">
        <f t="shared" si="639"/>
        <v>9316.2929642911113</v>
      </c>
      <c r="P1267" s="39">
        <f t="shared" si="639"/>
        <v>9195.1611695859137</v>
      </c>
      <c r="Q1267" s="39">
        <f t="shared" si="639"/>
        <v>9073.1022297181516</v>
      </c>
      <c r="R1267" s="39">
        <f t="shared" si="639"/>
        <v>8952.1560394641292</v>
      </c>
    </row>
    <row r="1268" spans="1:18" x14ac:dyDescent="0.25">
      <c r="A1268" s="28" t="s">
        <v>10</v>
      </c>
      <c r="B1268" s="29" t="s">
        <v>6</v>
      </c>
      <c r="C1268" s="54">
        <v>5650</v>
      </c>
      <c r="D1268" s="54">
        <v>5795</v>
      </c>
      <c r="E1268" s="54">
        <v>6322.3450000000003</v>
      </c>
      <c r="F1268" s="54">
        <v>6297.0556199999992</v>
      </c>
      <c r="G1268" s="54">
        <v>6228.0811496788638</v>
      </c>
      <c r="H1268" s="54">
        <f t="shared" ref="H1268:I1268" si="640">(H1270*H1272*365)/1000</f>
        <v>10056.357388922488</v>
      </c>
      <c r="I1268" s="54">
        <f t="shared" si="640"/>
        <v>9941.7065764478648</v>
      </c>
      <c r="J1268" s="54">
        <f>(J1270*J1272*365)/1000</f>
        <v>9826.6858205373737</v>
      </c>
      <c r="K1268" s="54">
        <f t="shared" ref="K1268:R1268" si="641">(K1270*K1272*365)/1000</f>
        <v>9709.6296118314349</v>
      </c>
      <c r="L1268" s="54">
        <f t="shared" si="641"/>
        <v>9592.2031785490399</v>
      </c>
      <c r="M1268" s="54">
        <f t="shared" si="641"/>
        <v>9474.591595394184</v>
      </c>
      <c r="N1268" s="54">
        <f t="shared" si="641"/>
        <v>9356.0540166434512</v>
      </c>
      <c r="O1268" s="54">
        <f t="shared" si="641"/>
        <v>9235.2929642911113</v>
      </c>
      <c r="P1268" s="54">
        <f t="shared" si="641"/>
        <v>9114.1611695859137</v>
      </c>
      <c r="Q1268" s="54">
        <f t="shared" si="641"/>
        <v>8992.1022297181516</v>
      </c>
      <c r="R1268" s="54">
        <f t="shared" si="641"/>
        <v>8871.1560394641292</v>
      </c>
    </row>
    <row r="1269" spans="1:18" x14ac:dyDescent="0.25">
      <c r="A1269" s="28" t="s">
        <v>11</v>
      </c>
      <c r="B1269" s="29" t="s">
        <v>6</v>
      </c>
      <c r="C1269" s="29">
        <v>73</v>
      </c>
      <c r="D1269" s="29">
        <v>81</v>
      </c>
      <c r="E1269" s="29">
        <v>81</v>
      </c>
      <c r="F1269" s="29">
        <v>81</v>
      </c>
      <c r="G1269" s="29">
        <v>81</v>
      </c>
      <c r="H1269" s="29">
        <f t="shared" ref="H1269:I1269" si="642">G1269</f>
        <v>81</v>
      </c>
      <c r="I1269" s="29">
        <f t="shared" si="642"/>
        <v>81</v>
      </c>
      <c r="J1269" s="29">
        <f>I1269</f>
        <v>81</v>
      </c>
      <c r="K1269" s="29">
        <f t="shared" ref="K1269:R1269" si="643">J1269</f>
        <v>81</v>
      </c>
      <c r="L1269" s="29">
        <f t="shared" si="643"/>
        <v>81</v>
      </c>
      <c r="M1269" s="29">
        <f t="shared" si="643"/>
        <v>81</v>
      </c>
      <c r="N1269" s="29">
        <f t="shared" si="643"/>
        <v>81</v>
      </c>
      <c r="O1269" s="29">
        <f t="shared" si="643"/>
        <v>81</v>
      </c>
      <c r="P1269" s="29">
        <f t="shared" si="643"/>
        <v>81</v>
      </c>
      <c r="Q1269" s="29">
        <f t="shared" si="643"/>
        <v>81</v>
      </c>
      <c r="R1269" s="29">
        <f t="shared" si="643"/>
        <v>81</v>
      </c>
    </row>
    <row r="1270" spans="1:18" x14ac:dyDescent="0.25">
      <c r="A1270" s="42" t="s">
        <v>12</v>
      </c>
      <c r="B1270" s="43" t="s">
        <v>13</v>
      </c>
      <c r="C1270" s="56">
        <v>73.641928768275463</v>
      </c>
      <c r="D1270" s="44">
        <v>79.38356164383562</v>
      </c>
      <c r="E1270" s="44">
        <v>79.38356164383562</v>
      </c>
      <c r="F1270" s="44">
        <v>79.38356164383562</v>
      </c>
      <c r="G1270" s="44">
        <v>79.38356164383562</v>
      </c>
      <c r="H1270" s="44">
        <v>79.38356164383562</v>
      </c>
      <c r="I1270" s="44">
        <v>79.38356164383562</v>
      </c>
      <c r="J1270" s="44">
        <v>79.38356164383562</v>
      </c>
      <c r="K1270" s="44">
        <v>79.38356164383562</v>
      </c>
      <c r="L1270" s="44">
        <v>79.38356164383562</v>
      </c>
      <c r="M1270" s="44">
        <v>79.38356164383562</v>
      </c>
      <c r="N1270" s="44">
        <v>79.38356164383562</v>
      </c>
      <c r="O1270" s="44">
        <v>79.38356164383562</v>
      </c>
      <c r="P1270" s="44">
        <v>79.38356164383562</v>
      </c>
      <c r="Q1270" s="44">
        <v>79.38356164383562</v>
      </c>
      <c r="R1270" s="44">
        <v>79.38356164383562</v>
      </c>
    </row>
    <row r="1271" spans="1:18" x14ac:dyDescent="0.25">
      <c r="A1271" s="28" t="s">
        <v>14</v>
      </c>
      <c r="B1271" s="29" t="s">
        <v>15</v>
      </c>
      <c r="C1271" s="54">
        <v>373</v>
      </c>
      <c r="D1271" s="54">
        <v>362</v>
      </c>
      <c r="E1271" s="39">
        <v>356</v>
      </c>
      <c r="F1271" s="39">
        <v>354.57600000000002</v>
      </c>
      <c r="G1271" s="39">
        <v>350.69217027632561</v>
      </c>
      <c r="H1271" s="39">
        <v>346.8147151818514</v>
      </c>
      <c r="I1271" s="54">
        <f>H1271+(H1271*I$1169)</f>
        <v>342.86073986693719</v>
      </c>
      <c r="J1271" s="54">
        <f t="shared" ref="J1271:J1272" si="644">I1271+(I1271*J$1169)</f>
        <v>338.89400627162564</v>
      </c>
      <c r="K1271" s="54">
        <f>J1271+(J1271*K$1169)</f>
        <v>334.8570757894874</v>
      </c>
      <c r="L1271" s="54">
        <f t="shared" ref="L1271:R1272" si="645">K1271+(K1271*L$1169)</f>
        <v>330.80737733122515</v>
      </c>
      <c r="M1271" s="54">
        <f t="shared" si="645"/>
        <v>326.75129358872908</v>
      </c>
      <c r="N1271" s="54">
        <f t="shared" si="645"/>
        <v>322.66327493318022</v>
      </c>
      <c r="O1271" s="54">
        <f t="shared" si="645"/>
        <v>318.49857509636126</v>
      </c>
      <c r="P1271" s="54">
        <f t="shared" si="645"/>
        <v>314.32108942680605</v>
      </c>
      <c r="Q1271" s="54">
        <f t="shared" si="645"/>
        <v>310.1116291989639</v>
      </c>
      <c r="R1271" s="54">
        <f t="shared" si="645"/>
        <v>305.94054449074895</v>
      </c>
    </row>
    <row r="1272" spans="1:18" x14ac:dyDescent="0.25">
      <c r="A1272" s="28" t="s">
        <v>23</v>
      </c>
      <c r="B1272" s="29" t="s">
        <v>15</v>
      </c>
      <c r="C1272" s="54">
        <v>210.1988950276243</v>
      </c>
      <c r="D1272" s="54">
        <v>200</v>
      </c>
      <c r="E1272" s="39">
        <v>218.2</v>
      </c>
      <c r="F1272" s="39">
        <v>217.32719999999998</v>
      </c>
      <c r="G1272" s="39">
        <v>214.94671784914112</v>
      </c>
      <c r="H1272" s="39">
        <f>212.570142844607+'[16]Uued liitujad'!I89-58</f>
        <v>347.07014284460701</v>
      </c>
      <c r="I1272" s="54">
        <f>H1272+(H1272*I$1169)</f>
        <v>343.11325544254925</v>
      </c>
      <c r="J1272" s="54">
        <f t="shared" si="644"/>
        <v>339.14360036367117</v>
      </c>
      <c r="K1272" s="54">
        <f>J1272+(J1272*K$1169)</f>
        <v>335.10369669823757</v>
      </c>
      <c r="L1272" s="54">
        <f t="shared" si="645"/>
        <v>331.05101565311617</v>
      </c>
      <c r="M1272" s="54">
        <f t="shared" si="645"/>
        <v>326.99194462102446</v>
      </c>
      <c r="N1272" s="54">
        <f t="shared" si="645"/>
        <v>322.9009151559431</v>
      </c>
      <c r="O1272" s="54">
        <f t="shared" si="645"/>
        <v>318.73314803420567</v>
      </c>
      <c r="P1272" s="54">
        <f t="shared" si="645"/>
        <v>314.55258566301683</v>
      </c>
      <c r="Q1272" s="54">
        <f t="shared" si="645"/>
        <v>310.34002518440559</v>
      </c>
      <c r="R1272" s="54">
        <f t="shared" si="645"/>
        <v>306.16586848883964</v>
      </c>
    </row>
    <row r="1273" spans="1:18" x14ac:dyDescent="0.25">
      <c r="A1273" s="42" t="s">
        <v>24</v>
      </c>
      <c r="B1273" s="43" t="s">
        <v>8</v>
      </c>
      <c r="C1273" s="45">
        <v>0.56353591160220995</v>
      </c>
      <c r="D1273" s="45">
        <v>0.5524861878453039</v>
      </c>
      <c r="E1273" s="45">
        <v>0.61292134831460676</v>
      </c>
      <c r="F1273" s="45">
        <v>0.61292134831460665</v>
      </c>
      <c r="G1273" s="45">
        <v>0.61292134831460665</v>
      </c>
      <c r="H1273" s="45">
        <f t="shared" ref="H1273:R1273" si="646">H1272/H1271</f>
        <v>1.0007364960354168</v>
      </c>
      <c r="I1273" s="45">
        <f t="shared" si="646"/>
        <v>1.0007364960354168</v>
      </c>
      <c r="J1273" s="45">
        <f t="shared" si="646"/>
        <v>1.0007364960354166</v>
      </c>
      <c r="K1273" s="45">
        <f t="shared" si="646"/>
        <v>1.0007364960354166</v>
      </c>
      <c r="L1273" s="45">
        <f t="shared" si="646"/>
        <v>1.0007364960354166</v>
      </c>
      <c r="M1273" s="45">
        <f t="shared" si="646"/>
        <v>1.0007364960354166</v>
      </c>
      <c r="N1273" s="45">
        <f t="shared" si="646"/>
        <v>1.0007364960354168</v>
      </c>
      <c r="O1273" s="45">
        <f t="shared" si="646"/>
        <v>1.0007364960354168</v>
      </c>
      <c r="P1273" s="45">
        <f t="shared" si="646"/>
        <v>1.000736496035417</v>
      </c>
      <c r="Q1273" s="45">
        <f t="shared" si="646"/>
        <v>1.0007364960354168</v>
      </c>
      <c r="R1273" s="45">
        <f t="shared" si="646"/>
        <v>1.0007364960354168</v>
      </c>
    </row>
    <row r="1274" spans="1:18" x14ac:dyDescent="0.25">
      <c r="A1274" s="32"/>
      <c r="B1274" s="33"/>
      <c r="C1274" s="33"/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</row>
    <row r="1275" spans="1:18" x14ac:dyDescent="0.25">
      <c r="A1275" s="37" t="s">
        <v>2</v>
      </c>
      <c r="B1275" s="38" t="s">
        <v>3</v>
      </c>
      <c r="C1275" s="38">
        <v>2020</v>
      </c>
      <c r="D1275" s="38">
        <v>2021</v>
      </c>
      <c r="E1275" s="38">
        <v>2022</v>
      </c>
      <c r="F1275" s="38">
        <v>2023</v>
      </c>
      <c r="G1275" s="38">
        <v>2024</v>
      </c>
      <c r="H1275" s="38">
        <v>2025</v>
      </c>
      <c r="I1275" s="38">
        <v>2026</v>
      </c>
      <c r="J1275" s="38">
        <v>2027</v>
      </c>
      <c r="K1275" s="38">
        <v>2028</v>
      </c>
      <c r="L1275" s="38">
        <v>2029</v>
      </c>
      <c r="M1275" s="38">
        <v>2030</v>
      </c>
      <c r="N1275" s="38">
        <v>2031</v>
      </c>
      <c r="O1275" s="38">
        <v>2032</v>
      </c>
      <c r="P1275" s="38">
        <v>2033</v>
      </c>
      <c r="Q1275" s="38">
        <v>2034</v>
      </c>
      <c r="R1275" s="38">
        <v>2035</v>
      </c>
    </row>
    <row r="1276" spans="1:18" x14ac:dyDescent="0.25">
      <c r="A1276" s="110" t="s">
        <v>138</v>
      </c>
      <c r="B1276" s="110"/>
      <c r="C1276" s="110"/>
      <c r="D1276" s="110"/>
      <c r="E1276" s="110"/>
      <c r="F1276" s="110"/>
      <c r="G1276" s="110"/>
      <c r="H1276" s="110"/>
      <c r="I1276" s="110"/>
      <c r="J1276" s="110"/>
      <c r="K1276" s="110"/>
      <c r="L1276" s="110"/>
      <c r="M1276" s="110"/>
      <c r="N1276" s="110"/>
      <c r="O1276" s="110"/>
      <c r="P1276" s="110"/>
      <c r="Q1276" s="110"/>
      <c r="R1276" s="110"/>
    </row>
    <row r="1277" spans="1:18" x14ac:dyDescent="0.25">
      <c r="A1277" s="51" t="s">
        <v>5</v>
      </c>
      <c r="B1277" s="52" t="s">
        <v>6</v>
      </c>
      <c r="C1277" s="53">
        <v>8389.9320000000007</v>
      </c>
      <c r="D1277" s="53">
        <v>12513</v>
      </c>
      <c r="E1277" s="53">
        <v>12462.986212495229</v>
      </c>
      <c r="F1277" s="53">
        <v>12413.172480140476</v>
      </c>
      <c r="G1277" s="53">
        <v>12277.310082411163</v>
      </c>
      <c r="H1277" s="53">
        <v>12141.670679115014</v>
      </c>
      <c r="I1277" s="53">
        <v>12003.354479624539</v>
      </c>
      <c r="J1277" s="53">
        <f>J1278+J1280</f>
        <v>11920.204005540199</v>
      </c>
      <c r="K1277" s="53">
        <f>K1278+K1280</f>
        <v>11778.311756777752</v>
      </c>
      <c r="L1277" s="53">
        <f t="shared" ref="L1277:R1277" si="647">L1278+L1280</f>
        <v>11635.970732181189</v>
      </c>
      <c r="M1277" s="53">
        <f t="shared" si="647"/>
        <v>11493.405274109014</v>
      </c>
      <c r="N1277" s="53">
        <f t="shared" si="647"/>
        <v>11349.71735018137</v>
      </c>
      <c r="O1277" s="53">
        <f t="shared" si="647"/>
        <v>11203.334193998349</v>
      </c>
      <c r="P1277" s="53">
        <f t="shared" si="647"/>
        <v>11056.501634347205</v>
      </c>
      <c r="Q1277" s="53">
        <f t="shared" si="647"/>
        <v>10908.545215368136</v>
      </c>
      <c r="R1277" s="53">
        <f t="shared" si="647"/>
        <v>10761.937640220151</v>
      </c>
    </row>
    <row r="1278" spans="1:18" x14ac:dyDescent="0.25">
      <c r="A1278" s="28" t="s">
        <v>7</v>
      </c>
      <c r="B1278" s="29" t="s">
        <v>6</v>
      </c>
      <c r="C1278" s="54">
        <v>0</v>
      </c>
      <c r="D1278" s="54">
        <v>4654</v>
      </c>
      <c r="E1278" s="54">
        <v>4635.398212495229</v>
      </c>
      <c r="F1278" s="54">
        <v>4616.8708321404756</v>
      </c>
      <c r="G1278" s="54">
        <v>4566.3390972222132</v>
      </c>
      <c r="H1278" s="54">
        <v>4515.8903013347135</v>
      </c>
      <c r="I1278" s="54">
        <v>4464.4459161010627</v>
      </c>
      <c r="J1278" s="54">
        <f>J1280/(1-J1279)-J1280</f>
        <v>3576.0612016620598</v>
      </c>
      <c r="K1278" s="54">
        <f t="shared" ref="K1278:R1278" si="648">K1280/(1-K1279)-K1280</f>
        <v>3533.4935270333262</v>
      </c>
      <c r="L1278" s="54">
        <f t="shared" si="648"/>
        <v>3490.7912196543575</v>
      </c>
      <c r="M1278" s="54">
        <f t="shared" si="648"/>
        <v>3448.0215822327054</v>
      </c>
      <c r="N1278" s="54">
        <f t="shared" si="648"/>
        <v>3404.9152050544117</v>
      </c>
      <c r="O1278" s="54">
        <f t="shared" si="648"/>
        <v>3361.000258199505</v>
      </c>
      <c r="P1278" s="54">
        <f t="shared" si="648"/>
        <v>3316.9504903041616</v>
      </c>
      <c r="Q1278" s="54">
        <f t="shared" si="648"/>
        <v>3272.563564610442</v>
      </c>
      <c r="R1278" s="54">
        <f t="shared" si="648"/>
        <v>3228.5812920660455</v>
      </c>
    </row>
    <row r="1279" spans="1:18" x14ac:dyDescent="0.25">
      <c r="A1279" s="28" t="s">
        <v>7</v>
      </c>
      <c r="B1279" s="29" t="s">
        <v>8</v>
      </c>
      <c r="C1279" s="30">
        <v>0</v>
      </c>
      <c r="D1279" s="55">
        <v>0.37193318948293774</v>
      </c>
      <c r="E1279" s="55">
        <v>0.37193318948293774</v>
      </c>
      <c r="F1279" s="55">
        <v>0.37193318948293774</v>
      </c>
      <c r="G1279" s="55">
        <v>0.37193318948293774</v>
      </c>
      <c r="H1279" s="41">
        <v>0.37193318948293774</v>
      </c>
      <c r="I1279" s="41">
        <v>0.37193318948293774</v>
      </c>
      <c r="J1279" s="41">
        <v>0.3</v>
      </c>
      <c r="K1279" s="41">
        <f t="shared" ref="K1279:R1279" si="649">J1279</f>
        <v>0.3</v>
      </c>
      <c r="L1279" s="41">
        <f t="shared" si="649"/>
        <v>0.3</v>
      </c>
      <c r="M1279" s="41">
        <f t="shared" si="649"/>
        <v>0.3</v>
      </c>
      <c r="N1279" s="41">
        <f t="shared" si="649"/>
        <v>0.3</v>
      </c>
      <c r="O1279" s="41">
        <f t="shared" si="649"/>
        <v>0.3</v>
      </c>
      <c r="P1279" s="41">
        <f t="shared" si="649"/>
        <v>0.3</v>
      </c>
      <c r="Q1279" s="41">
        <f t="shared" si="649"/>
        <v>0.3</v>
      </c>
      <c r="R1279" s="41">
        <f t="shared" si="649"/>
        <v>0.3</v>
      </c>
    </row>
    <row r="1280" spans="1:18" x14ac:dyDescent="0.25">
      <c r="A1280" s="28" t="s">
        <v>9</v>
      </c>
      <c r="B1280" s="29" t="s">
        <v>6</v>
      </c>
      <c r="C1280" s="54">
        <v>8389.9320000000007</v>
      </c>
      <c r="D1280" s="54">
        <v>7859</v>
      </c>
      <c r="E1280" s="54">
        <v>7827.5879999999997</v>
      </c>
      <c r="F1280" s="54">
        <v>7796.3016480000006</v>
      </c>
      <c r="G1280" s="54">
        <v>7710.9709851889493</v>
      </c>
      <c r="H1280" s="54">
        <v>7625.7803777803001</v>
      </c>
      <c r="I1280" s="54">
        <v>7538.908563523476</v>
      </c>
      <c r="J1280" s="54">
        <f>J1281+J1282</f>
        <v>8344.1428038781396</v>
      </c>
      <c r="K1280" s="54">
        <f t="shared" ref="K1280:R1280" si="650">K1281+K1282</f>
        <v>8244.8182297444255</v>
      </c>
      <c r="L1280" s="54">
        <f t="shared" si="650"/>
        <v>8145.1795125268318</v>
      </c>
      <c r="M1280" s="54">
        <f t="shared" si="650"/>
        <v>8045.3836918763091</v>
      </c>
      <c r="N1280" s="54">
        <f t="shared" si="650"/>
        <v>7944.8021451269587</v>
      </c>
      <c r="O1280" s="54">
        <f t="shared" si="650"/>
        <v>7842.3339357988443</v>
      </c>
      <c r="P1280" s="54">
        <f t="shared" si="650"/>
        <v>7739.5511440430437</v>
      </c>
      <c r="Q1280" s="54">
        <f t="shared" si="650"/>
        <v>7635.9816507576943</v>
      </c>
      <c r="R1280" s="54">
        <f t="shared" si="650"/>
        <v>7533.356348154105</v>
      </c>
    </row>
    <row r="1281" spans="1:18" x14ac:dyDescent="0.25">
      <c r="A1281" s="28" t="s">
        <v>10</v>
      </c>
      <c r="B1281" s="29" t="s">
        <v>6</v>
      </c>
      <c r="C1281" s="54">
        <v>8377.9320000000007</v>
      </c>
      <c r="D1281" s="54">
        <v>7853</v>
      </c>
      <c r="E1281" s="54">
        <v>7821.5879999999997</v>
      </c>
      <c r="F1281" s="54">
        <v>7790.3016480000006</v>
      </c>
      <c r="G1281" s="54">
        <v>7704.9709851889493</v>
      </c>
      <c r="H1281" s="54">
        <v>7619.7803777803001</v>
      </c>
      <c r="I1281" s="54">
        <v>7532.908563523476</v>
      </c>
      <c r="J1281" s="54">
        <f>(J1283*J1285*365)/1000</f>
        <v>8338.1428038781396</v>
      </c>
      <c r="K1281" s="54">
        <f t="shared" ref="K1281:R1281" si="651">(K1283*K1285*365)/1000</f>
        <v>8238.8182297444255</v>
      </c>
      <c r="L1281" s="54">
        <f t="shared" si="651"/>
        <v>8139.1795125268318</v>
      </c>
      <c r="M1281" s="54">
        <f t="shared" si="651"/>
        <v>8039.3836918763091</v>
      </c>
      <c r="N1281" s="54">
        <f t="shared" si="651"/>
        <v>7938.8021451269587</v>
      </c>
      <c r="O1281" s="54">
        <f t="shared" si="651"/>
        <v>7836.3339357988443</v>
      </c>
      <c r="P1281" s="54">
        <f t="shared" si="651"/>
        <v>7733.5511440430437</v>
      </c>
      <c r="Q1281" s="54">
        <f t="shared" si="651"/>
        <v>7629.9816507576943</v>
      </c>
      <c r="R1281" s="54">
        <f t="shared" si="651"/>
        <v>7527.356348154105</v>
      </c>
    </row>
    <row r="1282" spans="1:18" x14ac:dyDescent="0.25">
      <c r="A1282" s="28" t="s">
        <v>11</v>
      </c>
      <c r="B1282" s="29" t="s">
        <v>6</v>
      </c>
      <c r="C1282" s="29">
        <v>12</v>
      </c>
      <c r="D1282" s="29">
        <v>6</v>
      </c>
      <c r="E1282" s="29">
        <v>6</v>
      </c>
      <c r="F1282" s="29">
        <v>6</v>
      </c>
      <c r="G1282" s="29">
        <v>6</v>
      </c>
      <c r="H1282" s="29">
        <v>6</v>
      </c>
      <c r="I1282" s="29">
        <v>6</v>
      </c>
      <c r="J1282" s="29">
        <f>I1282</f>
        <v>6</v>
      </c>
      <c r="K1282" s="29">
        <f t="shared" ref="K1282:R1282" si="652">J1282</f>
        <v>6</v>
      </c>
      <c r="L1282" s="29">
        <f t="shared" si="652"/>
        <v>6</v>
      </c>
      <c r="M1282" s="29">
        <f t="shared" si="652"/>
        <v>6</v>
      </c>
      <c r="N1282" s="29">
        <f t="shared" si="652"/>
        <v>6</v>
      </c>
      <c r="O1282" s="29">
        <f t="shared" si="652"/>
        <v>6</v>
      </c>
      <c r="P1282" s="29">
        <f t="shared" si="652"/>
        <v>6</v>
      </c>
      <c r="Q1282" s="29">
        <f t="shared" si="652"/>
        <v>6</v>
      </c>
      <c r="R1282" s="29">
        <f t="shared" si="652"/>
        <v>6</v>
      </c>
    </row>
    <row r="1283" spans="1:18" x14ac:dyDescent="0.25">
      <c r="A1283" s="42" t="s">
        <v>12</v>
      </c>
      <c r="B1283" s="43" t="s">
        <v>13</v>
      </c>
      <c r="C1283" s="56">
        <v>70.587515281248344</v>
      </c>
      <c r="D1283" s="44">
        <v>97.795765877957663</v>
      </c>
      <c r="E1283" s="44">
        <v>97.795765877957663</v>
      </c>
      <c r="F1283" s="44">
        <v>97.795765877957663</v>
      </c>
      <c r="G1283" s="44">
        <v>97.795765877957663</v>
      </c>
      <c r="H1283" s="44">
        <v>97.795765877957663</v>
      </c>
      <c r="I1283" s="44">
        <v>97.795765877957663</v>
      </c>
      <c r="J1283" s="44">
        <v>97.795765877957663</v>
      </c>
      <c r="K1283" s="44">
        <v>97.795765877957663</v>
      </c>
      <c r="L1283" s="44">
        <v>97.795765877957663</v>
      </c>
      <c r="M1283" s="44">
        <v>97.795765877957663</v>
      </c>
      <c r="N1283" s="44">
        <v>97.795765877957663</v>
      </c>
      <c r="O1283" s="44">
        <v>97.795765877957663</v>
      </c>
      <c r="P1283" s="44">
        <v>97.795765877957663</v>
      </c>
      <c r="Q1283" s="44">
        <v>97.795765877957663</v>
      </c>
      <c r="R1283" s="44">
        <v>97.795765877957663</v>
      </c>
    </row>
    <row r="1284" spans="1:18" x14ac:dyDescent="0.25">
      <c r="A1284" s="28" t="s">
        <v>14</v>
      </c>
      <c r="B1284" s="29" t="s">
        <v>15</v>
      </c>
      <c r="C1284" s="54">
        <v>474</v>
      </c>
      <c r="D1284" s="54">
        <v>465</v>
      </c>
      <c r="E1284" s="39">
        <v>470</v>
      </c>
      <c r="F1284" s="39">
        <f>E1284+(E1284*F$1169)</f>
        <v>468.12</v>
      </c>
      <c r="G1284" s="39">
        <f t="shared" ref="G1284:R1285" si="653">F1284+(F1284*G$1169)</f>
        <v>462.99247199402538</v>
      </c>
      <c r="H1284" s="39">
        <f t="shared" si="653"/>
        <v>457.87335993109593</v>
      </c>
      <c r="I1284" s="39">
        <f t="shared" si="653"/>
        <v>452.65322398163056</v>
      </c>
      <c r="J1284" s="39">
        <f t="shared" si="653"/>
        <v>447.41624423501139</v>
      </c>
      <c r="K1284" s="39">
        <f>J1284+(J1284*K$1169)</f>
        <v>442.08658882319969</v>
      </c>
      <c r="L1284" s="54">
        <f t="shared" si="653"/>
        <v>436.74007681369619</v>
      </c>
      <c r="M1284" s="54">
        <f t="shared" si="653"/>
        <v>431.38513479410869</v>
      </c>
      <c r="N1284" s="54">
        <f t="shared" si="653"/>
        <v>425.98803151290656</v>
      </c>
      <c r="O1284" s="54">
        <f t="shared" si="653"/>
        <v>420.48969184070182</v>
      </c>
      <c r="P1284" s="54">
        <f t="shared" si="653"/>
        <v>414.97447199606432</v>
      </c>
      <c r="Q1284" s="54">
        <f t="shared" si="653"/>
        <v>409.41703854919405</v>
      </c>
      <c r="R1284" s="54">
        <f t="shared" si="653"/>
        <v>403.910269411944</v>
      </c>
    </row>
    <row r="1285" spans="1:18" x14ac:dyDescent="0.25">
      <c r="A1285" s="28" t="s">
        <v>23</v>
      </c>
      <c r="B1285" s="29" t="s">
        <v>15</v>
      </c>
      <c r="C1285" s="54">
        <v>325.17419354838711</v>
      </c>
      <c r="D1285" s="54">
        <v>220</v>
      </c>
      <c r="E1285" s="39">
        <f>D1285+(D1285*E$1169)</f>
        <v>219.12</v>
      </c>
      <c r="F1285" s="39">
        <f>E1285+(E1285*F$1169)</f>
        <v>218.24352000000002</v>
      </c>
      <c r="G1285" s="39">
        <f t="shared" si="653"/>
        <v>215.85300098581033</v>
      </c>
      <c r="H1285" s="39">
        <f t="shared" si="653"/>
        <v>213.46640559170584</v>
      </c>
      <c r="I1285" s="39">
        <f t="shared" si="653"/>
        <v>211.03271157203167</v>
      </c>
      <c r="J1285" s="39">
        <f>I1285+(I1285*J$1169)+'[16]Uued liitujad'!I93</f>
        <v>233.59116475909721</v>
      </c>
      <c r="K1285" s="39">
        <f>J1285+(J1285*K$1169)</f>
        <v>230.80860951786241</v>
      </c>
      <c r="L1285" s="54">
        <f t="shared" si="653"/>
        <v>228.01725362993798</v>
      </c>
      <c r="M1285" s="54">
        <f t="shared" si="653"/>
        <v>225.22149652524993</v>
      </c>
      <c r="N1285" s="54">
        <f t="shared" si="653"/>
        <v>222.40372748350066</v>
      </c>
      <c r="O1285" s="54">
        <f t="shared" si="653"/>
        <v>219.53310402085134</v>
      </c>
      <c r="P1285" s="54">
        <f t="shared" si="653"/>
        <v>216.65366760339606</v>
      </c>
      <c r="Q1285" s="54">
        <f t="shared" si="653"/>
        <v>213.7521919224109</v>
      </c>
      <c r="R1285" s="54">
        <f t="shared" si="653"/>
        <v>210.87716752755674</v>
      </c>
    </row>
    <row r="1286" spans="1:18" x14ac:dyDescent="0.25">
      <c r="A1286" s="42" t="s">
        <v>24</v>
      </c>
      <c r="B1286" s="43" t="s">
        <v>8</v>
      </c>
      <c r="C1286" s="45">
        <v>0.6860215053763441</v>
      </c>
      <c r="D1286" s="45">
        <v>0.4731182795698925</v>
      </c>
      <c r="E1286" s="45">
        <f>E1285/E1284</f>
        <v>0.46621276595744682</v>
      </c>
      <c r="F1286" s="45">
        <f>F1285/F1284</f>
        <v>0.46621276595744682</v>
      </c>
      <c r="G1286" s="45">
        <f>G1285/G1284</f>
        <v>0.46621276595744687</v>
      </c>
      <c r="H1286" s="45">
        <f t="shared" ref="H1286:R1286" si="654">H1285/H1284</f>
        <v>0.46621276595744682</v>
      </c>
      <c r="I1286" s="45">
        <f t="shared" si="654"/>
        <v>0.46621276595744682</v>
      </c>
      <c r="J1286" s="45">
        <f t="shared" si="654"/>
        <v>0.52208914577629939</v>
      </c>
      <c r="K1286" s="45">
        <f t="shared" si="654"/>
        <v>0.52208914577629939</v>
      </c>
      <c r="L1286" s="45">
        <f t="shared" si="654"/>
        <v>0.52208914577629928</v>
      </c>
      <c r="M1286" s="45">
        <f t="shared" si="654"/>
        <v>0.52208914577629928</v>
      </c>
      <c r="N1286" s="45">
        <f t="shared" si="654"/>
        <v>0.52208914577629928</v>
      </c>
      <c r="O1286" s="45">
        <f t="shared" si="654"/>
        <v>0.52208914577629928</v>
      </c>
      <c r="P1286" s="45">
        <f t="shared" si="654"/>
        <v>0.52208914577629928</v>
      </c>
      <c r="Q1286" s="45">
        <f t="shared" si="654"/>
        <v>0.52208914577629928</v>
      </c>
      <c r="R1286" s="45">
        <f t="shared" si="654"/>
        <v>0.52208914577629928</v>
      </c>
    </row>
    <row r="1287" spans="1:18" x14ac:dyDescent="0.25">
      <c r="A1287" s="32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</row>
    <row r="1288" spans="1:18" x14ac:dyDescent="0.25">
      <c r="A1288" s="28" t="s">
        <v>2</v>
      </c>
      <c r="B1288" s="29" t="s">
        <v>3</v>
      </c>
      <c r="C1288" s="29">
        <v>2020</v>
      </c>
      <c r="D1288" s="29">
        <v>2021</v>
      </c>
      <c r="E1288" s="29">
        <v>2022</v>
      </c>
      <c r="F1288" s="29">
        <v>2023</v>
      </c>
      <c r="G1288" s="29">
        <v>2024</v>
      </c>
      <c r="H1288" s="29">
        <v>2025</v>
      </c>
      <c r="I1288" s="29">
        <v>2026</v>
      </c>
      <c r="J1288" s="29">
        <v>2027</v>
      </c>
      <c r="K1288" s="29">
        <v>2028</v>
      </c>
      <c r="L1288" s="29">
        <v>2029</v>
      </c>
      <c r="M1288" s="29">
        <v>2030</v>
      </c>
      <c r="N1288" s="29">
        <v>2031</v>
      </c>
      <c r="O1288" s="29">
        <v>2032</v>
      </c>
      <c r="P1288" s="29">
        <v>2033</v>
      </c>
      <c r="Q1288" s="29">
        <v>2034</v>
      </c>
      <c r="R1288" s="29">
        <v>2035</v>
      </c>
    </row>
    <row r="1289" spans="1:18" x14ac:dyDescent="0.25">
      <c r="A1289" s="110" t="s">
        <v>139</v>
      </c>
      <c r="B1289" s="110"/>
      <c r="C1289" s="110"/>
      <c r="D1289" s="110"/>
      <c r="E1289" s="110"/>
      <c r="F1289" s="110"/>
      <c r="G1289" s="110"/>
      <c r="H1289" s="110"/>
      <c r="I1289" s="110"/>
      <c r="J1289" s="110"/>
      <c r="K1289" s="110"/>
      <c r="L1289" s="110"/>
      <c r="M1289" s="110"/>
      <c r="N1289" s="110"/>
      <c r="O1289" s="110"/>
      <c r="P1289" s="110"/>
      <c r="Q1289" s="110"/>
      <c r="R1289" s="110"/>
    </row>
    <row r="1290" spans="1:18" x14ac:dyDescent="0.25">
      <c r="A1290" s="51" t="s">
        <v>5</v>
      </c>
      <c r="B1290" s="52" t="s">
        <v>6</v>
      </c>
      <c r="C1290" s="53">
        <v>2053.1060000000002</v>
      </c>
      <c r="D1290" s="53">
        <v>3286.0000000000005</v>
      </c>
      <c r="E1290" s="53">
        <v>3273.0901915367485</v>
      </c>
      <c r="F1290" s="53">
        <v>3260.2320223073502</v>
      </c>
      <c r="G1290" s="53">
        <v>3225.1625420789974</v>
      </c>
      <c r="H1290" s="53">
        <v>3190.1506222867615</v>
      </c>
      <c r="I1290" s="53">
        <v>3154.4477545002233</v>
      </c>
      <c r="J1290" s="53">
        <v>3118.6296843763057</v>
      </c>
      <c r="K1290" s="53">
        <v>3082.1777635148928</v>
      </c>
      <c r="L1290" s="53">
        <v>3045.6105527674417</v>
      </c>
      <c r="M1290" s="53">
        <f t="shared" ref="M1290:R1290" si="655">M1291+M1293</f>
        <v>9366.2283627949037</v>
      </c>
      <c r="N1290" s="53">
        <f t="shared" si="655"/>
        <v>9249.7614475602713</v>
      </c>
      <c r="O1290" s="53">
        <f t="shared" si="655"/>
        <v>9131.1098992817188</v>
      </c>
      <c r="P1290" s="53">
        <f t="shared" si="655"/>
        <v>9012.0940849312683</v>
      </c>
      <c r="Q1290" s="53">
        <f t="shared" si="655"/>
        <v>8892.167321173918</v>
      </c>
      <c r="R1290" s="53">
        <f t="shared" si="655"/>
        <v>8773.3338690592227</v>
      </c>
    </row>
    <row r="1291" spans="1:18" x14ac:dyDescent="0.25">
      <c r="A1291" s="28" t="s">
        <v>7</v>
      </c>
      <c r="B1291" s="29" t="s">
        <v>6</v>
      </c>
      <c r="C1291" s="54">
        <v>0</v>
      </c>
      <c r="D1291" s="54">
        <v>1041.0000000000005</v>
      </c>
      <c r="E1291" s="54">
        <v>1036.9101915367487</v>
      </c>
      <c r="F1291" s="54">
        <v>1032.8367423073501</v>
      </c>
      <c r="G1291" s="54">
        <v>1021.7267821984897</v>
      </c>
      <c r="H1291" s="54">
        <v>1010.63505715171</v>
      </c>
      <c r="I1291" s="54">
        <v>999.32444078963272</v>
      </c>
      <c r="J1291" s="54">
        <v>987.97732849535441</v>
      </c>
      <c r="K1291" s="54">
        <v>976.42941321333046</v>
      </c>
      <c r="L1291" s="54">
        <v>964.84497426381859</v>
      </c>
      <c r="M1291" s="39">
        <f t="shared" ref="M1291:R1291" si="656">M1293/(1-M1292)-M1293</f>
        <v>2809.8685088384718</v>
      </c>
      <c r="N1291" s="39">
        <f t="shared" si="656"/>
        <v>2774.9284342680812</v>
      </c>
      <c r="O1291" s="39">
        <f t="shared" si="656"/>
        <v>2739.3329697845156</v>
      </c>
      <c r="P1291" s="39">
        <f t="shared" si="656"/>
        <v>2703.6282254793805</v>
      </c>
      <c r="Q1291" s="39">
        <f t="shared" si="656"/>
        <v>2667.650196352176</v>
      </c>
      <c r="R1291" s="39">
        <f t="shared" si="656"/>
        <v>2632.0001607177674</v>
      </c>
    </row>
    <row r="1292" spans="1:18" x14ac:dyDescent="0.25">
      <c r="A1292" s="28" t="s">
        <v>7</v>
      </c>
      <c r="B1292" s="29" t="s">
        <v>8</v>
      </c>
      <c r="C1292" s="30">
        <v>0</v>
      </c>
      <c r="D1292" s="55">
        <v>0.31679853925745588</v>
      </c>
      <c r="E1292" s="55">
        <v>0.31679853925745588</v>
      </c>
      <c r="F1292" s="55">
        <v>0.31679853925745588</v>
      </c>
      <c r="G1292" s="55">
        <v>0.31679853925745588</v>
      </c>
      <c r="H1292" s="55">
        <v>0.31679853925745588</v>
      </c>
      <c r="I1292" s="55">
        <v>0.31679853925745588</v>
      </c>
      <c r="J1292" s="55">
        <v>0.31679853925745588</v>
      </c>
      <c r="K1292" s="55">
        <v>0.31679853925745588</v>
      </c>
      <c r="L1292" s="55">
        <v>0.31679853925745588</v>
      </c>
      <c r="M1292" s="41">
        <v>0.3</v>
      </c>
      <c r="N1292" s="41">
        <f t="shared" ref="N1292:R1292" si="657">M1292</f>
        <v>0.3</v>
      </c>
      <c r="O1292" s="41">
        <f t="shared" si="657"/>
        <v>0.3</v>
      </c>
      <c r="P1292" s="41">
        <f t="shared" si="657"/>
        <v>0.3</v>
      </c>
      <c r="Q1292" s="41">
        <f t="shared" si="657"/>
        <v>0.3</v>
      </c>
      <c r="R1292" s="41">
        <f t="shared" si="657"/>
        <v>0.3</v>
      </c>
    </row>
    <row r="1293" spans="1:18" x14ac:dyDescent="0.25">
      <c r="A1293" s="28" t="s">
        <v>9</v>
      </c>
      <c r="B1293" s="29" t="s">
        <v>6</v>
      </c>
      <c r="C1293" s="54">
        <v>2053.1060000000002</v>
      </c>
      <c r="D1293" s="54">
        <v>2245</v>
      </c>
      <c r="E1293" s="54">
        <v>2236.1799999999998</v>
      </c>
      <c r="F1293" s="54">
        <v>2227.3952800000002</v>
      </c>
      <c r="G1293" s="54">
        <v>2203.4357598805077</v>
      </c>
      <c r="H1293" s="54">
        <v>2179.5155651350515</v>
      </c>
      <c r="I1293" s="54">
        <v>2155.1233137105905</v>
      </c>
      <c r="J1293" s="54">
        <v>2130.6523558809513</v>
      </c>
      <c r="K1293" s="54">
        <v>2105.7483503015624</v>
      </c>
      <c r="L1293" s="54">
        <v>2080.7655785036231</v>
      </c>
      <c r="M1293" s="39">
        <f>M1294+M1295</f>
        <v>6556.3598539564318</v>
      </c>
      <c r="N1293" s="39">
        <f t="shared" ref="N1293:R1293" si="658">N1294+N1295</f>
        <v>6474.8330132921901</v>
      </c>
      <c r="O1293" s="39">
        <f t="shared" si="658"/>
        <v>6391.7769294972031</v>
      </c>
      <c r="P1293" s="39">
        <f t="shared" si="658"/>
        <v>6308.4658594518878</v>
      </c>
      <c r="Q1293" s="39">
        <f t="shared" si="658"/>
        <v>6224.5171248217421</v>
      </c>
      <c r="R1293" s="39">
        <f t="shared" si="658"/>
        <v>6141.3337083414553</v>
      </c>
    </row>
    <row r="1294" spans="1:18" x14ac:dyDescent="0.25">
      <c r="A1294" s="28" t="s">
        <v>10</v>
      </c>
      <c r="B1294" s="29" t="s">
        <v>6</v>
      </c>
      <c r="C1294" s="54">
        <v>2033.1060000000002</v>
      </c>
      <c r="D1294" s="54">
        <v>2205</v>
      </c>
      <c r="E1294" s="54">
        <v>2196.1799999999998</v>
      </c>
      <c r="F1294" s="54">
        <v>2187.3952800000002</v>
      </c>
      <c r="G1294" s="54">
        <v>2163.4357598805077</v>
      </c>
      <c r="H1294" s="54">
        <v>2139.5155651350515</v>
      </c>
      <c r="I1294" s="54">
        <v>2115.1233137105905</v>
      </c>
      <c r="J1294" s="54">
        <v>2090.6523558809513</v>
      </c>
      <c r="K1294" s="54">
        <v>2065.7483503015624</v>
      </c>
      <c r="L1294" s="54">
        <v>2040.7655785036234</v>
      </c>
      <c r="M1294" s="54">
        <f>(M1296*M1298*365)/1000</f>
        <v>6516.3598539564318</v>
      </c>
      <c r="N1294" s="54">
        <f t="shared" ref="N1294:R1294" si="659">(N1296*N1298*365)/1000</f>
        <v>6434.8330132921901</v>
      </c>
      <c r="O1294" s="54">
        <f t="shared" si="659"/>
        <v>6351.7769294972031</v>
      </c>
      <c r="P1294" s="54">
        <f t="shared" si="659"/>
        <v>6268.4658594518878</v>
      </c>
      <c r="Q1294" s="54">
        <f t="shared" si="659"/>
        <v>6184.5171248217421</v>
      </c>
      <c r="R1294" s="54">
        <f t="shared" si="659"/>
        <v>6101.3337083414553</v>
      </c>
    </row>
    <row r="1295" spans="1:18" x14ac:dyDescent="0.25">
      <c r="A1295" s="28" t="s">
        <v>11</v>
      </c>
      <c r="B1295" s="29" t="s">
        <v>6</v>
      </c>
      <c r="C1295" s="29">
        <v>20</v>
      </c>
      <c r="D1295" s="29">
        <v>40</v>
      </c>
      <c r="E1295" s="29">
        <v>40</v>
      </c>
      <c r="F1295" s="29">
        <v>40</v>
      </c>
      <c r="G1295" s="29">
        <v>40</v>
      </c>
      <c r="H1295" s="29">
        <v>40</v>
      </c>
      <c r="I1295" s="29">
        <v>40</v>
      </c>
      <c r="J1295" s="29">
        <v>40</v>
      </c>
      <c r="K1295" s="29">
        <v>40</v>
      </c>
      <c r="L1295" s="29">
        <v>40</v>
      </c>
      <c r="M1295" s="29">
        <f t="shared" ref="M1295:R1295" si="660">L1295</f>
        <v>40</v>
      </c>
      <c r="N1295" s="29">
        <f t="shared" si="660"/>
        <v>40</v>
      </c>
      <c r="O1295" s="29">
        <f t="shared" si="660"/>
        <v>40</v>
      </c>
      <c r="P1295" s="29">
        <f t="shared" si="660"/>
        <v>40</v>
      </c>
      <c r="Q1295" s="29">
        <f t="shared" si="660"/>
        <v>40</v>
      </c>
      <c r="R1295" s="29">
        <f t="shared" si="660"/>
        <v>40</v>
      </c>
    </row>
    <row r="1296" spans="1:18" x14ac:dyDescent="0.25">
      <c r="A1296" s="42" t="s">
        <v>12</v>
      </c>
      <c r="B1296" s="43" t="s">
        <v>13</v>
      </c>
      <c r="C1296" s="56">
        <v>45.272809437358049</v>
      </c>
      <c r="D1296" s="44">
        <v>82.754738224807653</v>
      </c>
      <c r="E1296" s="44">
        <v>82.754738224807653</v>
      </c>
      <c r="F1296" s="44">
        <v>82.754738224807653</v>
      </c>
      <c r="G1296" s="44">
        <v>82.754738224807653</v>
      </c>
      <c r="H1296" s="44">
        <v>82.754738224807653</v>
      </c>
      <c r="I1296" s="44">
        <v>82.754738224807653</v>
      </c>
      <c r="J1296" s="44">
        <v>82.754738224807653</v>
      </c>
      <c r="K1296" s="44">
        <v>82.754738224807653</v>
      </c>
      <c r="L1296" s="44">
        <v>82.754738224807653</v>
      </c>
      <c r="M1296" s="44">
        <v>82.754738224807653</v>
      </c>
      <c r="N1296" s="44">
        <v>82.754738224807653</v>
      </c>
      <c r="O1296" s="44">
        <v>82.754738224807653</v>
      </c>
      <c r="P1296" s="44">
        <v>82.754738224807653</v>
      </c>
      <c r="Q1296" s="44">
        <v>82.754738224807653</v>
      </c>
      <c r="R1296" s="44">
        <v>82.754738224807653</v>
      </c>
    </row>
    <row r="1297" spans="1:18" x14ac:dyDescent="0.25">
      <c r="A1297" s="28" t="s">
        <v>14</v>
      </c>
      <c r="B1297" s="29" t="s">
        <v>15</v>
      </c>
      <c r="C1297" s="54">
        <v>249</v>
      </c>
      <c r="D1297" s="54">
        <v>255</v>
      </c>
      <c r="E1297" s="54">
        <v>235</v>
      </c>
      <c r="F1297" s="54">
        <v>234.06</v>
      </c>
      <c r="G1297" s="54">
        <v>231.49623599701269</v>
      </c>
      <c r="H1297" s="54">
        <v>228.93667996554797</v>
      </c>
      <c r="I1297" s="54">
        <v>226.32661199081528</v>
      </c>
      <c r="J1297" s="54">
        <v>223.7081221175057</v>
      </c>
      <c r="K1297" s="54">
        <v>221.04329441159985</v>
      </c>
      <c r="L1297" s="54">
        <v>218.3700384068481</v>
      </c>
      <c r="M1297" s="54">
        <v>215.69256739705435</v>
      </c>
      <c r="N1297" s="54">
        <f t="shared" ref="N1297:R1298" si="661">M1297+(M1297*N$1169)</f>
        <v>212.99401575645328</v>
      </c>
      <c r="O1297" s="54">
        <f t="shared" si="661"/>
        <v>210.24484592035091</v>
      </c>
      <c r="P1297" s="54">
        <f t="shared" si="661"/>
        <v>207.48723599803216</v>
      </c>
      <c r="Q1297" s="54">
        <f t="shared" si="661"/>
        <v>204.70851927459702</v>
      </c>
      <c r="R1297" s="54">
        <f t="shared" si="661"/>
        <v>201.955134705972</v>
      </c>
    </row>
    <row r="1298" spans="1:18" x14ac:dyDescent="0.25">
      <c r="A1298" s="28" t="s">
        <v>23</v>
      </c>
      <c r="B1298" s="29" t="s">
        <v>15</v>
      </c>
      <c r="C1298" s="54">
        <v>123.03529411764707</v>
      </c>
      <c r="D1298" s="54">
        <v>73</v>
      </c>
      <c r="E1298" s="54">
        <v>72.707999999999998</v>
      </c>
      <c r="F1298" s="54">
        <v>72.417168000000004</v>
      </c>
      <c r="G1298" s="54">
        <v>71.623950327109782</v>
      </c>
      <c r="H1298" s="54">
        <v>70.832034582702391</v>
      </c>
      <c r="I1298" s="54">
        <v>70.024490657992331</v>
      </c>
      <c r="J1298" s="54">
        <v>69.214341033700435</v>
      </c>
      <c r="K1298" s="54">
        <v>68.389854681185525</v>
      </c>
      <c r="L1298" s="54">
        <v>67.562760648872796</v>
      </c>
      <c r="M1298" s="39">
        <f>66.7343625119363+149</f>
        <v>215.7343625119363</v>
      </c>
      <c r="N1298" s="54">
        <f>M1298+(M1298*N$1169)</f>
        <v>213.03528796840357</v>
      </c>
      <c r="O1298" s="54">
        <f t="shared" si="661"/>
        <v>210.28558542099586</v>
      </c>
      <c r="P1298" s="54">
        <f t="shared" si="661"/>
        <v>207.52744115192192</v>
      </c>
      <c r="Q1298" s="54">
        <f t="shared" si="661"/>
        <v>204.74818599183092</v>
      </c>
      <c r="R1298" s="54">
        <f t="shared" si="661"/>
        <v>201.99426789520467</v>
      </c>
    </row>
    <row r="1299" spans="1:18" x14ac:dyDescent="0.25">
      <c r="A1299" s="42" t="s">
        <v>24</v>
      </c>
      <c r="B1299" s="43" t="s">
        <v>8</v>
      </c>
      <c r="C1299" s="45">
        <v>0.49411764705882355</v>
      </c>
      <c r="D1299" s="45">
        <v>0.28627450980392155</v>
      </c>
      <c r="E1299" s="45">
        <v>0.30939574468085107</v>
      </c>
      <c r="F1299" s="45">
        <v>0.30939574468085107</v>
      </c>
      <c r="G1299" s="45">
        <v>0.30939574468085107</v>
      </c>
      <c r="H1299" s="45">
        <v>0.30939574468085107</v>
      </c>
      <c r="I1299" s="45">
        <v>0.30939574468085107</v>
      </c>
      <c r="J1299" s="45">
        <v>0.30939574468085101</v>
      </c>
      <c r="K1299" s="45">
        <v>0.30939574468085101</v>
      </c>
      <c r="L1299" s="45">
        <v>0.30939574468085096</v>
      </c>
      <c r="M1299" s="45">
        <f>M1298/M1297</f>
        <v>1.0001937716973113</v>
      </c>
      <c r="N1299" s="45">
        <f>N1298/N1297</f>
        <v>1.0001937716973113</v>
      </c>
      <c r="O1299" s="45">
        <f t="shared" ref="O1299:R1299" si="662">O1298/O1297</f>
        <v>1.0001937716973113</v>
      </c>
      <c r="P1299" s="45">
        <f t="shared" si="662"/>
        <v>1.0001937716973113</v>
      </c>
      <c r="Q1299" s="45">
        <f t="shared" si="662"/>
        <v>1.0001937716973113</v>
      </c>
      <c r="R1299" s="45">
        <f t="shared" si="662"/>
        <v>1.0001937716973111</v>
      </c>
    </row>
    <row r="1300" spans="1:18" x14ac:dyDescent="0.25">
      <c r="A1300" s="32"/>
      <c r="B1300" s="33"/>
      <c r="C1300" s="33"/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</row>
    <row r="1301" spans="1:18" x14ac:dyDescent="0.25">
      <c r="A1301" s="28" t="s">
        <v>2</v>
      </c>
      <c r="B1301" s="29" t="s">
        <v>3</v>
      </c>
      <c r="C1301" s="29">
        <v>2020</v>
      </c>
      <c r="D1301" s="29">
        <v>2021</v>
      </c>
      <c r="E1301" s="29">
        <v>2022</v>
      </c>
      <c r="F1301" s="29">
        <v>2023</v>
      </c>
      <c r="G1301" s="29">
        <v>2024</v>
      </c>
      <c r="H1301" s="29">
        <v>2025</v>
      </c>
      <c r="I1301" s="29">
        <v>2026</v>
      </c>
      <c r="J1301" s="29">
        <v>2027</v>
      </c>
      <c r="K1301" s="29">
        <v>2028</v>
      </c>
      <c r="L1301" s="29">
        <v>2029</v>
      </c>
      <c r="M1301" s="29">
        <v>2030</v>
      </c>
      <c r="N1301" s="29">
        <v>2031</v>
      </c>
      <c r="O1301" s="29">
        <v>2032</v>
      </c>
      <c r="P1301" s="29">
        <v>2033</v>
      </c>
      <c r="Q1301" s="29">
        <v>2034</v>
      </c>
      <c r="R1301" s="29">
        <v>2035</v>
      </c>
    </row>
    <row r="1302" spans="1:18" x14ac:dyDescent="0.25">
      <c r="A1302" s="110" t="s">
        <v>87</v>
      </c>
      <c r="B1302" s="110"/>
      <c r="C1302" s="110"/>
      <c r="D1302" s="110"/>
      <c r="E1302" s="110"/>
      <c r="F1302" s="110"/>
      <c r="G1302" s="110"/>
      <c r="H1302" s="110"/>
      <c r="I1302" s="110"/>
      <c r="J1302" s="110"/>
      <c r="K1302" s="110"/>
      <c r="L1302" s="110"/>
      <c r="M1302" s="110"/>
      <c r="N1302" s="110"/>
      <c r="O1302" s="110"/>
      <c r="P1302" s="110"/>
      <c r="Q1302" s="110"/>
      <c r="R1302" s="110"/>
    </row>
    <row r="1303" spans="1:18" x14ac:dyDescent="0.25">
      <c r="A1303" s="51" t="s">
        <v>5</v>
      </c>
      <c r="B1303" s="52" t="s">
        <v>6</v>
      </c>
      <c r="C1303" s="53">
        <v>6296</v>
      </c>
      <c r="D1303" s="53">
        <v>10462.999999999998</v>
      </c>
      <c r="E1303" s="53">
        <v>10463</v>
      </c>
      <c r="F1303" s="53">
        <v>10421.678017606177</v>
      </c>
      <c r="G1303" s="53">
        <v>10308.976091017499</v>
      </c>
      <c r="H1303" s="53">
        <v>10196.459144987513</v>
      </c>
      <c r="I1303" s="53">
        <v>10081.721716371996</v>
      </c>
      <c r="J1303" s="53">
        <v>9966.6140648365727</v>
      </c>
      <c r="K1303" s="53">
        <f>K1304+K1306</f>
        <v>9548.7816644676968</v>
      </c>
      <c r="L1303" s="53">
        <f t="shared" ref="L1303:R1303" si="663">L1304+L1306</f>
        <v>8805.7360530162459</v>
      </c>
      <c r="M1303" s="53">
        <f t="shared" si="663"/>
        <v>8699.1080268395908</v>
      </c>
      <c r="N1303" s="53">
        <f t="shared" si="663"/>
        <v>8591.640482309489</v>
      </c>
      <c r="O1303" s="53">
        <f t="shared" si="663"/>
        <v>8482.1571108086446</v>
      </c>
      <c r="P1303" s="53">
        <f t="shared" si="663"/>
        <v>8372.3376199882132</v>
      </c>
      <c r="Q1303" s="53">
        <f t="shared" si="663"/>
        <v>8261.67756860384</v>
      </c>
      <c r="R1303" s="53">
        <f t="shared" si="663"/>
        <v>8152.0263489327954</v>
      </c>
    </row>
    <row r="1304" spans="1:18" x14ac:dyDescent="0.25">
      <c r="A1304" s="28" t="s">
        <v>7</v>
      </c>
      <c r="B1304" s="29" t="s">
        <v>6</v>
      </c>
      <c r="C1304" s="54">
        <v>0</v>
      </c>
      <c r="D1304" s="54">
        <v>3987.9999999999982</v>
      </c>
      <c r="E1304" s="54">
        <v>3987.9999999999991</v>
      </c>
      <c r="F1304" s="54">
        <v>3972.2500176061758</v>
      </c>
      <c r="G1304" s="54">
        <v>3929.2933815328088</v>
      </c>
      <c r="H1304" s="54">
        <v>3886.4072512864568</v>
      </c>
      <c r="I1304" s="54">
        <v>3842.6747782559023</v>
      </c>
      <c r="J1304" s="54">
        <v>3798.8011937845977</v>
      </c>
      <c r="K1304" s="54">
        <f>K1306/(1-K1305)-K1306</f>
        <v>2864.63449934031</v>
      </c>
      <c r="L1304" s="54">
        <f t="shared" ref="L1304:R1304" si="664">L1306/(1-L1305)-L1306</f>
        <v>2201.4340132540619</v>
      </c>
      <c r="M1304" s="54">
        <f t="shared" si="664"/>
        <v>2174.7770067098973</v>
      </c>
      <c r="N1304" s="54">
        <f t="shared" si="664"/>
        <v>2147.9101205773723</v>
      </c>
      <c r="O1304" s="54">
        <f t="shared" si="664"/>
        <v>2120.5392777021616</v>
      </c>
      <c r="P1304" s="54">
        <f t="shared" si="664"/>
        <v>2093.0844049970528</v>
      </c>
      <c r="Q1304" s="54">
        <f t="shared" si="664"/>
        <v>2065.4193921509604</v>
      </c>
      <c r="R1304" s="54">
        <f t="shared" si="664"/>
        <v>2038.0065872331988</v>
      </c>
    </row>
    <row r="1305" spans="1:18" x14ac:dyDescent="0.25">
      <c r="A1305" s="28" t="s">
        <v>7</v>
      </c>
      <c r="B1305" s="29" t="s">
        <v>8</v>
      </c>
      <c r="C1305" s="30">
        <v>0</v>
      </c>
      <c r="D1305" s="55">
        <v>0.38115263308802444</v>
      </c>
      <c r="E1305" s="41">
        <v>0.38115263308802444</v>
      </c>
      <c r="F1305" s="41">
        <v>0.38115263308802444</v>
      </c>
      <c r="G1305" s="41">
        <v>0.38115263308802444</v>
      </c>
      <c r="H1305" s="41">
        <v>0.38115263308802444</v>
      </c>
      <c r="I1305" s="41">
        <v>0.38115263308802444</v>
      </c>
      <c r="J1305" s="41">
        <v>0.38115263308802444</v>
      </c>
      <c r="K1305" s="41">
        <v>0.3</v>
      </c>
      <c r="L1305" s="41">
        <v>0.25</v>
      </c>
      <c r="M1305" s="41">
        <f t="shared" ref="M1305:R1305" si="665">L1305</f>
        <v>0.25</v>
      </c>
      <c r="N1305" s="41">
        <f t="shared" si="665"/>
        <v>0.25</v>
      </c>
      <c r="O1305" s="41">
        <f t="shared" si="665"/>
        <v>0.25</v>
      </c>
      <c r="P1305" s="41">
        <f t="shared" si="665"/>
        <v>0.25</v>
      </c>
      <c r="Q1305" s="41">
        <f t="shared" si="665"/>
        <v>0.25</v>
      </c>
      <c r="R1305" s="41">
        <f t="shared" si="665"/>
        <v>0.25</v>
      </c>
    </row>
    <row r="1306" spans="1:18" x14ac:dyDescent="0.25">
      <c r="A1306" s="28" t="s">
        <v>9</v>
      </c>
      <c r="B1306" s="29" t="s">
        <v>6</v>
      </c>
      <c r="C1306" s="54">
        <v>6296</v>
      </c>
      <c r="D1306" s="54">
        <v>6475</v>
      </c>
      <c r="E1306" s="39">
        <v>6475.0000000000009</v>
      </c>
      <c r="F1306" s="39">
        <v>6449.4280000000008</v>
      </c>
      <c r="G1306" s="39">
        <v>6379.6827094846903</v>
      </c>
      <c r="H1306" s="39">
        <v>6310.0518937010565</v>
      </c>
      <c r="I1306" s="39">
        <v>6239.0469381160938</v>
      </c>
      <c r="J1306" s="39">
        <v>6167.812871051975</v>
      </c>
      <c r="K1306" s="39">
        <f t="shared" ref="K1306:R1306" si="666">K1307+K1308</f>
        <v>6684.1471651273869</v>
      </c>
      <c r="L1306" s="39">
        <f t="shared" si="666"/>
        <v>6604.302039762184</v>
      </c>
      <c r="M1306" s="39">
        <f t="shared" si="666"/>
        <v>6524.3310201296936</v>
      </c>
      <c r="N1306" s="39">
        <f t="shared" si="666"/>
        <v>6443.7303617321168</v>
      </c>
      <c r="O1306" s="39">
        <f t="shared" si="666"/>
        <v>6361.617833106483</v>
      </c>
      <c r="P1306" s="39">
        <f t="shared" si="666"/>
        <v>6279.2532149911603</v>
      </c>
      <c r="Q1306" s="39">
        <f t="shared" si="666"/>
        <v>6196.2581764528795</v>
      </c>
      <c r="R1306" s="39">
        <f t="shared" si="666"/>
        <v>6114.0197616995965</v>
      </c>
    </row>
    <row r="1307" spans="1:18" x14ac:dyDescent="0.25">
      <c r="A1307" s="28" t="s">
        <v>10</v>
      </c>
      <c r="B1307" s="29" t="s">
        <v>6</v>
      </c>
      <c r="C1307" s="54">
        <v>6197</v>
      </c>
      <c r="D1307" s="54">
        <v>6393</v>
      </c>
      <c r="E1307" s="39">
        <v>6393.0000000000009</v>
      </c>
      <c r="F1307" s="39">
        <v>6367.4280000000008</v>
      </c>
      <c r="G1307" s="39">
        <v>6297.6827094846903</v>
      </c>
      <c r="H1307" s="39">
        <v>6228.0518937010565</v>
      </c>
      <c r="I1307" s="39">
        <v>6157.0469381160938</v>
      </c>
      <c r="J1307" s="39">
        <v>6085.812871051975</v>
      </c>
      <c r="K1307" s="39">
        <f>(K1309*K1311*365)/1000</f>
        <v>6602.1471651273869</v>
      </c>
      <c r="L1307" s="39">
        <f t="shared" ref="L1307:R1307" si="667">(L1309*L1311*365)/1000</f>
        <v>6522.302039762184</v>
      </c>
      <c r="M1307" s="39">
        <f t="shared" si="667"/>
        <v>6442.3310201296936</v>
      </c>
      <c r="N1307" s="39">
        <f t="shared" si="667"/>
        <v>6361.7303617321168</v>
      </c>
      <c r="O1307" s="39">
        <f t="shared" si="667"/>
        <v>6279.617833106483</v>
      </c>
      <c r="P1307" s="39">
        <f t="shared" si="667"/>
        <v>6197.2532149911603</v>
      </c>
      <c r="Q1307" s="39">
        <f t="shared" si="667"/>
        <v>6114.2581764528795</v>
      </c>
      <c r="R1307" s="39">
        <f t="shared" si="667"/>
        <v>6032.0197616995965</v>
      </c>
    </row>
    <row r="1308" spans="1:18" x14ac:dyDescent="0.25">
      <c r="A1308" s="28" t="s">
        <v>11</v>
      </c>
      <c r="B1308" s="29" t="s">
        <v>6</v>
      </c>
      <c r="C1308" s="29">
        <v>99</v>
      </c>
      <c r="D1308" s="29">
        <v>82</v>
      </c>
      <c r="E1308" s="29">
        <v>82</v>
      </c>
      <c r="F1308" s="29">
        <v>82</v>
      </c>
      <c r="G1308" s="29">
        <v>82</v>
      </c>
      <c r="H1308" s="29">
        <v>82</v>
      </c>
      <c r="I1308" s="29">
        <v>82</v>
      </c>
      <c r="J1308" s="29">
        <v>82</v>
      </c>
      <c r="K1308" s="29">
        <f t="shared" ref="K1308:R1308" si="668">J1308</f>
        <v>82</v>
      </c>
      <c r="L1308" s="29">
        <f t="shared" si="668"/>
        <v>82</v>
      </c>
      <c r="M1308" s="29">
        <f t="shared" si="668"/>
        <v>82</v>
      </c>
      <c r="N1308" s="29">
        <f t="shared" si="668"/>
        <v>82</v>
      </c>
      <c r="O1308" s="29">
        <f t="shared" si="668"/>
        <v>82</v>
      </c>
      <c r="P1308" s="29">
        <f t="shared" si="668"/>
        <v>82</v>
      </c>
      <c r="Q1308" s="29">
        <f t="shared" si="668"/>
        <v>82</v>
      </c>
      <c r="R1308" s="29">
        <f t="shared" si="668"/>
        <v>82</v>
      </c>
    </row>
    <row r="1309" spans="1:18" x14ac:dyDescent="0.25">
      <c r="A1309" s="42" t="s">
        <v>12</v>
      </c>
      <c r="B1309" s="43" t="s">
        <v>13</v>
      </c>
      <c r="C1309" s="56">
        <v>80.204152978367318</v>
      </c>
      <c r="D1309" s="44">
        <v>92.184571016582566</v>
      </c>
      <c r="E1309" s="44">
        <v>92.184571016582566</v>
      </c>
      <c r="F1309" s="44">
        <v>92.184571016582566</v>
      </c>
      <c r="G1309" s="44">
        <v>92.184571016582566</v>
      </c>
      <c r="H1309" s="44">
        <v>92.184571016582566</v>
      </c>
      <c r="I1309" s="44">
        <v>92.184571016582566</v>
      </c>
      <c r="J1309" s="44">
        <v>92.184571016582566</v>
      </c>
      <c r="K1309" s="44">
        <v>92.184571016582566</v>
      </c>
      <c r="L1309" s="44">
        <v>92.184571016582566</v>
      </c>
      <c r="M1309" s="44">
        <v>92.184571016582566</v>
      </c>
      <c r="N1309" s="44">
        <v>92.184571016582566</v>
      </c>
      <c r="O1309" s="44">
        <v>92.184571016582566</v>
      </c>
      <c r="P1309" s="44">
        <v>92.184571016582566</v>
      </c>
      <c r="Q1309" s="44">
        <v>92.184571016582566</v>
      </c>
      <c r="R1309" s="44">
        <v>92.184571016582566</v>
      </c>
    </row>
    <row r="1310" spans="1:18" x14ac:dyDescent="0.25">
      <c r="A1310" s="28" t="s">
        <v>14</v>
      </c>
      <c r="B1310" s="29" t="s">
        <v>15</v>
      </c>
      <c r="C1310" s="54">
        <v>250</v>
      </c>
      <c r="D1310" s="54">
        <v>261</v>
      </c>
      <c r="E1310" s="39">
        <v>266</v>
      </c>
      <c r="F1310" s="39">
        <v>264.93599999999998</v>
      </c>
      <c r="G1310" s="39">
        <v>262.03403734129944</v>
      </c>
      <c r="H1310" s="39">
        <v>259.13683774823721</v>
      </c>
      <c r="I1310" s="39">
        <v>256.1824629342845</v>
      </c>
      <c r="J1310" s="39">
        <v>253.21855524790001</v>
      </c>
      <c r="K1310" s="39">
        <v>250.2021970786619</v>
      </c>
      <c r="L1310" s="54">
        <f>K1310+(K1310*L$1169)</f>
        <v>247.17629879243225</v>
      </c>
      <c r="M1310" s="54">
        <f t="shared" ref="M1310:R1311" si="669">L1310+(L1310*M$1169)</f>
        <v>244.14562947921891</v>
      </c>
      <c r="N1310" s="54">
        <f t="shared" si="669"/>
        <v>241.09109868602792</v>
      </c>
      <c r="O1310" s="54">
        <f t="shared" si="669"/>
        <v>237.97927240346098</v>
      </c>
      <c r="P1310" s="54">
        <f t="shared" si="669"/>
        <v>234.85789266160231</v>
      </c>
      <c r="Q1310" s="54">
        <f t="shared" si="669"/>
        <v>231.71262181720337</v>
      </c>
      <c r="R1310" s="54">
        <f t="shared" si="669"/>
        <v>228.59602481612143</v>
      </c>
    </row>
    <row r="1311" spans="1:18" x14ac:dyDescent="0.25">
      <c r="A1311" s="28" t="s">
        <v>23</v>
      </c>
      <c r="B1311" s="29" t="s">
        <v>15</v>
      </c>
      <c r="C1311" s="54">
        <v>211.68582375478928</v>
      </c>
      <c r="D1311" s="54">
        <v>190</v>
      </c>
      <c r="E1311" s="39">
        <v>190</v>
      </c>
      <c r="F1311" s="39">
        <v>189.24</v>
      </c>
      <c r="G1311" s="39">
        <v>187.16716952949963</v>
      </c>
      <c r="H1311" s="39">
        <v>185.0977412487409</v>
      </c>
      <c r="I1311" s="39">
        <v>182.98747352448893</v>
      </c>
      <c r="J1311" s="39">
        <v>180.87039660564287</v>
      </c>
      <c r="K1311" s="39">
        <f>178.715855056187+'[16]Uued liitujad'!I106</f>
        <v>196.215855056187</v>
      </c>
      <c r="L1311" s="54">
        <f>K1311+(K1311*L$1169)</f>
        <v>193.84285743075472</v>
      </c>
      <c r="M1311" s="54">
        <f t="shared" si="669"/>
        <v>191.46611822691094</v>
      </c>
      <c r="N1311" s="54">
        <f t="shared" si="669"/>
        <v>189.07066615502927</v>
      </c>
      <c r="O1311" s="54">
        <f t="shared" si="669"/>
        <v>186.63028129051017</v>
      </c>
      <c r="P1311" s="54">
        <f t="shared" si="669"/>
        <v>184.18240432478029</v>
      </c>
      <c r="Q1311" s="54">
        <f t="shared" si="669"/>
        <v>181.7157912601356</v>
      </c>
      <c r="R1311" s="54">
        <f t="shared" si="669"/>
        <v>179.27166505911515</v>
      </c>
    </row>
    <row r="1312" spans="1:18" x14ac:dyDescent="0.25">
      <c r="A1312" s="42" t="s">
        <v>24</v>
      </c>
      <c r="B1312" s="43" t="s">
        <v>8</v>
      </c>
      <c r="C1312" s="45">
        <v>0.84674329501915713</v>
      </c>
      <c r="D1312" s="45">
        <v>0.72796934865900387</v>
      </c>
      <c r="E1312" s="45">
        <v>0.7142857142857143</v>
      </c>
      <c r="F1312" s="45">
        <v>0.71428571428571441</v>
      </c>
      <c r="G1312" s="45">
        <v>0.71428571428571441</v>
      </c>
      <c r="H1312" s="45">
        <v>0.71428571428571441</v>
      </c>
      <c r="I1312" s="45">
        <v>0.7142857142857143</v>
      </c>
      <c r="J1312" s="45">
        <v>0.7142857142857143</v>
      </c>
      <c r="K1312" s="45">
        <f>K1311/K1310</f>
        <v>0.78422914485638207</v>
      </c>
      <c r="L1312" s="45">
        <f t="shared" ref="L1312:R1312" si="670">L1311/L1310</f>
        <v>0.78422914485638207</v>
      </c>
      <c r="M1312" s="45">
        <f t="shared" si="670"/>
        <v>0.78422914485638195</v>
      </c>
      <c r="N1312" s="45">
        <f t="shared" si="670"/>
        <v>0.78422914485638195</v>
      </c>
      <c r="O1312" s="45">
        <f t="shared" si="670"/>
        <v>0.78422914485638184</v>
      </c>
      <c r="P1312" s="45">
        <f t="shared" si="670"/>
        <v>0.78422914485638184</v>
      </c>
      <c r="Q1312" s="45">
        <f t="shared" si="670"/>
        <v>0.78422914485638184</v>
      </c>
      <c r="R1312" s="45">
        <f t="shared" si="670"/>
        <v>0.78422914485638184</v>
      </c>
    </row>
    <row r="1313" spans="1:18" s="79" customFormat="1" x14ac:dyDescent="0.25">
      <c r="A1313" s="32"/>
      <c r="B1313" s="33"/>
      <c r="C1313" s="33"/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1"/>
      <c r="O1313" s="1"/>
      <c r="P1313" s="1"/>
      <c r="Q1313" s="1"/>
      <c r="R1313" s="1"/>
    </row>
    <row r="1314" spans="1:18" s="79" customFormat="1" x14ac:dyDescent="0.25">
      <c r="A1314" s="28" t="s">
        <v>2</v>
      </c>
      <c r="B1314" s="29" t="s">
        <v>3</v>
      </c>
      <c r="C1314" s="29">
        <v>2020</v>
      </c>
      <c r="D1314" s="29">
        <v>2021</v>
      </c>
      <c r="E1314" s="29">
        <v>2022</v>
      </c>
      <c r="F1314" s="29">
        <v>2023</v>
      </c>
      <c r="G1314" s="29">
        <v>2024</v>
      </c>
      <c r="H1314" s="29">
        <v>2025</v>
      </c>
      <c r="I1314" s="29">
        <v>2026</v>
      </c>
      <c r="J1314" s="29">
        <v>2027</v>
      </c>
      <c r="K1314" s="29">
        <v>2028</v>
      </c>
      <c r="L1314" s="29">
        <v>2029</v>
      </c>
      <c r="M1314" s="29">
        <v>2030</v>
      </c>
      <c r="N1314" s="29">
        <v>2031</v>
      </c>
      <c r="O1314" s="29">
        <v>2032</v>
      </c>
      <c r="P1314" s="29">
        <v>2033</v>
      </c>
      <c r="Q1314" s="29">
        <v>2034</v>
      </c>
      <c r="R1314" s="29">
        <v>2035</v>
      </c>
    </row>
    <row r="1315" spans="1:18" s="79" customFormat="1" x14ac:dyDescent="0.25">
      <c r="A1315" s="110" t="s">
        <v>140</v>
      </c>
      <c r="B1315" s="110"/>
      <c r="C1315" s="110"/>
      <c r="D1315" s="110"/>
      <c r="E1315" s="110"/>
      <c r="F1315" s="110"/>
      <c r="G1315" s="110"/>
      <c r="H1315" s="110"/>
      <c r="I1315" s="110"/>
      <c r="J1315" s="110"/>
      <c r="K1315" s="110"/>
      <c r="L1315" s="110"/>
      <c r="M1315" s="110"/>
      <c r="N1315" s="110"/>
      <c r="O1315" s="110"/>
      <c r="P1315" s="110"/>
      <c r="Q1315" s="110"/>
      <c r="R1315" s="110"/>
    </row>
    <row r="1316" spans="1:18" s="79" customFormat="1" x14ac:dyDescent="0.25">
      <c r="A1316" s="51" t="s">
        <v>5</v>
      </c>
      <c r="B1316" s="52" t="s">
        <v>6</v>
      </c>
      <c r="C1316" s="53">
        <v>6296</v>
      </c>
      <c r="D1316" s="53"/>
      <c r="E1316" s="53"/>
      <c r="F1316" s="53"/>
      <c r="G1316" s="53"/>
      <c r="H1316" s="53"/>
      <c r="I1316" s="53"/>
      <c r="J1316" s="53"/>
      <c r="K1316" s="53"/>
      <c r="L1316" s="53"/>
      <c r="M1316" s="53">
        <f t="shared" ref="M1316:R1316" si="671">M1317+M1319</f>
        <v>993.61111111111109</v>
      </c>
      <c r="N1316" s="53">
        <f t="shared" si="671"/>
        <v>981.17994147756269</v>
      </c>
      <c r="O1316" s="53">
        <f t="shared" si="671"/>
        <v>968.51559365859316</v>
      </c>
      <c r="P1316" s="53">
        <f t="shared" si="671"/>
        <v>955.81236567075848</v>
      </c>
      <c r="Q1316" s="53">
        <f t="shared" si="671"/>
        <v>943.0119069235966</v>
      </c>
      <c r="R1316" s="53">
        <f t="shared" si="671"/>
        <v>930.3281434839804</v>
      </c>
    </row>
    <row r="1317" spans="1:18" s="79" customFormat="1" x14ac:dyDescent="0.25">
      <c r="A1317" s="28" t="s">
        <v>7</v>
      </c>
      <c r="B1317" s="29" t="s">
        <v>6</v>
      </c>
      <c r="C1317" s="54">
        <v>0</v>
      </c>
      <c r="D1317" s="54"/>
      <c r="E1317" s="54"/>
      <c r="F1317" s="54"/>
      <c r="G1317" s="54"/>
      <c r="H1317" s="54"/>
      <c r="I1317" s="54"/>
      <c r="J1317" s="54"/>
      <c r="K1317" s="54"/>
      <c r="L1317" s="54"/>
      <c r="M1317" s="54">
        <f t="shared" ref="M1317:R1317" si="672">M1319/(1-M1318)-M1319</f>
        <v>99.361111111111086</v>
      </c>
      <c r="N1317" s="54">
        <f t="shared" si="672"/>
        <v>98.117994147756235</v>
      </c>
      <c r="O1317" s="54">
        <f t="shared" si="672"/>
        <v>96.851559365859316</v>
      </c>
      <c r="P1317" s="54">
        <f t="shared" si="672"/>
        <v>95.581236567075848</v>
      </c>
      <c r="Q1317" s="54">
        <f t="shared" si="672"/>
        <v>94.301190692359683</v>
      </c>
      <c r="R1317" s="54">
        <f t="shared" si="672"/>
        <v>93.032814348398006</v>
      </c>
    </row>
    <row r="1318" spans="1:18" s="79" customFormat="1" x14ac:dyDescent="0.25">
      <c r="A1318" s="28" t="s">
        <v>7</v>
      </c>
      <c r="B1318" s="29" t="s">
        <v>8</v>
      </c>
      <c r="C1318" s="30">
        <v>0</v>
      </c>
      <c r="D1318" s="55"/>
      <c r="E1318" s="55"/>
      <c r="F1318" s="55"/>
      <c r="G1318" s="55"/>
      <c r="H1318" s="55"/>
      <c r="I1318" s="55"/>
      <c r="J1318" s="55"/>
      <c r="K1318" s="55"/>
      <c r="L1318" s="55"/>
      <c r="M1318" s="55">
        <v>0.1</v>
      </c>
      <c r="N1318" s="55">
        <f t="shared" ref="N1318:R1318" si="673">M1318</f>
        <v>0.1</v>
      </c>
      <c r="O1318" s="55">
        <f t="shared" si="673"/>
        <v>0.1</v>
      </c>
      <c r="P1318" s="55">
        <f t="shared" si="673"/>
        <v>0.1</v>
      </c>
      <c r="Q1318" s="55">
        <f t="shared" si="673"/>
        <v>0.1</v>
      </c>
      <c r="R1318" s="55">
        <f t="shared" si="673"/>
        <v>0.1</v>
      </c>
    </row>
    <row r="1319" spans="1:18" s="79" customFormat="1" x14ac:dyDescent="0.25">
      <c r="A1319" s="28" t="s">
        <v>9</v>
      </c>
      <c r="B1319" s="29" t="s">
        <v>6</v>
      </c>
      <c r="C1319" s="54">
        <v>6296</v>
      </c>
      <c r="D1319" s="54"/>
      <c r="E1319" s="54"/>
      <c r="F1319" s="54"/>
      <c r="G1319" s="54"/>
      <c r="H1319" s="54"/>
      <c r="I1319" s="54"/>
      <c r="J1319" s="54"/>
      <c r="K1319" s="54"/>
      <c r="L1319" s="54"/>
      <c r="M1319" s="54">
        <f t="shared" ref="M1319:R1319" si="674">M1320+M1321</f>
        <v>894.25</v>
      </c>
      <c r="N1319" s="54">
        <f t="shared" si="674"/>
        <v>883.06194732980646</v>
      </c>
      <c r="O1319" s="54">
        <f t="shared" si="674"/>
        <v>871.66403429273385</v>
      </c>
      <c r="P1319" s="54">
        <f t="shared" si="674"/>
        <v>860.23112910368263</v>
      </c>
      <c r="Q1319" s="54">
        <f t="shared" si="674"/>
        <v>848.71071623123692</v>
      </c>
      <c r="R1319" s="54">
        <f t="shared" si="674"/>
        <v>837.29532913558239</v>
      </c>
    </row>
    <row r="1320" spans="1:18" s="79" customFormat="1" x14ac:dyDescent="0.25">
      <c r="A1320" s="28" t="s">
        <v>10</v>
      </c>
      <c r="B1320" s="29" t="s">
        <v>6</v>
      </c>
      <c r="C1320" s="54">
        <v>6197</v>
      </c>
      <c r="D1320" s="54"/>
      <c r="E1320" s="54"/>
      <c r="F1320" s="54"/>
      <c r="G1320" s="54"/>
      <c r="H1320" s="54"/>
      <c r="I1320" s="54"/>
      <c r="J1320" s="54"/>
      <c r="K1320" s="54"/>
      <c r="L1320" s="54"/>
      <c r="M1320" s="54">
        <f t="shared" ref="M1320:R1320" si="675">(M1322*M1324*365)/1000</f>
        <v>894.25</v>
      </c>
      <c r="N1320" s="54">
        <f t="shared" si="675"/>
        <v>883.06194732980646</v>
      </c>
      <c r="O1320" s="54">
        <f t="shared" si="675"/>
        <v>871.66403429273385</v>
      </c>
      <c r="P1320" s="54">
        <f t="shared" si="675"/>
        <v>860.23112910368263</v>
      </c>
      <c r="Q1320" s="54">
        <f t="shared" si="675"/>
        <v>848.71071623123692</v>
      </c>
      <c r="R1320" s="54">
        <f t="shared" si="675"/>
        <v>837.29532913558239</v>
      </c>
    </row>
    <row r="1321" spans="1:18" s="79" customFormat="1" x14ac:dyDescent="0.25">
      <c r="A1321" s="28" t="s">
        <v>11</v>
      </c>
      <c r="B1321" s="29" t="s">
        <v>6</v>
      </c>
      <c r="C1321" s="29">
        <v>99</v>
      </c>
      <c r="D1321" s="29"/>
      <c r="E1321" s="29"/>
      <c r="F1321" s="29"/>
      <c r="G1321" s="29"/>
      <c r="H1321" s="29"/>
      <c r="I1321" s="29"/>
      <c r="J1321" s="29"/>
      <c r="K1321" s="29"/>
      <c r="L1321" s="29"/>
      <c r="M1321" s="29">
        <f t="shared" ref="M1321:R1321" si="676">L1321</f>
        <v>0</v>
      </c>
      <c r="N1321" s="29">
        <f t="shared" si="676"/>
        <v>0</v>
      </c>
      <c r="O1321" s="29">
        <f t="shared" si="676"/>
        <v>0</v>
      </c>
      <c r="P1321" s="29">
        <f t="shared" si="676"/>
        <v>0</v>
      </c>
      <c r="Q1321" s="29">
        <f t="shared" si="676"/>
        <v>0</v>
      </c>
      <c r="R1321" s="29">
        <f t="shared" si="676"/>
        <v>0</v>
      </c>
    </row>
    <row r="1322" spans="1:18" s="79" customFormat="1" x14ac:dyDescent="0.25">
      <c r="A1322" s="42" t="s">
        <v>12</v>
      </c>
      <c r="B1322" s="43" t="s">
        <v>13</v>
      </c>
      <c r="C1322" s="56">
        <v>80.204152978367318</v>
      </c>
      <c r="D1322" s="44"/>
      <c r="E1322" s="44"/>
      <c r="F1322" s="44"/>
      <c r="G1322" s="44"/>
      <c r="H1322" s="44"/>
      <c r="I1322" s="44"/>
      <c r="J1322" s="44"/>
      <c r="K1322" s="44"/>
      <c r="L1322" s="44"/>
      <c r="M1322" s="44">
        <v>70</v>
      </c>
      <c r="N1322" s="44">
        <v>70</v>
      </c>
      <c r="O1322" s="44">
        <v>70</v>
      </c>
      <c r="P1322" s="44">
        <v>70</v>
      </c>
      <c r="Q1322" s="44">
        <v>70</v>
      </c>
      <c r="R1322" s="44">
        <v>70</v>
      </c>
    </row>
    <row r="1323" spans="1:18" s="79" customFormat="1" x14ac:dyDescent="0.25">
      <c r="A1323" s="28" t="s">
        <v>14</v>
      </c>
      <c r="B1323" s="29" t="s">
        <v>15</v>
      </c>
      <c r="C1323" s="54">
        <v>250</v>
      </c>
      <c r="D1323" s="54">
        <v>91</v>
      </c>
      <c r="E1323" s="39">
        <v>88</v>
      </c>
      <c r="F1323" s="54">
        <f t="shared" ref="F1323:L1323" si="677">E1323+(E1323*F$1169)</f>
        <v>87.647999999999996</v>
      </c>
      <c r="G1323" s="54">
        <f t="shared" si="677"/>
        <v>86.687952203136661</v>
      </c>
      <c r="H1323" s="54">
        <f t="shared" si="677"/>
        <v>85.729480157311571</v>
      </c>
      <c r="I1323" s="54">
        <f t="shared" si="677"/>
        <v>84.752093000815933</v>
      </c>
      <c r="J1323" s="54">
        <f t="shared" si="677"/>
        <v>83.771552112087235</v>
      </c>
      <c r="K1323" s="54">
        <f t="shared" si="677"/>
        <v>82.773659183918241</v>
      </c>
      <c r="L1323" s="54">
        <f t="shared" si="677"/>
        <v>81.772610126819714</v>
      </c>
      <c r="M1323" s="54">
        <f>L1323+(L1323*M$1169)</f>
        <v>80.769982684854398</v>
      </c>
      <c r="N1323" s="54">
        <f t="shared" ref="N1323:R1324" si="678">M1323+(M1323*N$1169)</f>
        <v>79.759461219437824</v>
      </c>
      <c r="O1323" s="54">
        <f t="shared" si="678"/>
        <v>78.729984855280335</v>
      </c>
      <c r="P1323" s="54">
        <f t="shared" si="678"/>
        <v>77.697347948199265</v>
      </c>
      <c r="Q1323" s="54">
        <f t="shared" si="678"/>
        <v>76.656807217721422</v>
      </c>
      <c r="R1323" s="54">
        <f t="shared" si="678"/>
        <v>75.62575257074694</v>
      </c>
    </row>
    <row r="1324" spans="1:18" s="79" customFormat="1" x14ac:dyDescent="0.25">
      <c r="A1324" s="28" t="s">
        <v>23</v>
      </c>
      <c r="B1324" s="29" t="s">
        <v>15</v>
      </c>
      <c r="C1324" s="54">
        <v>211.68582375478928</v>
      </c>
      <c r="D1324" s="54"/>
      <c r="E1324" s="54"/>
      <c r="F1324" s="54"/>
      <c r="G1324" s="54"/>
      <c r="H1324" s="54"/>
      <c r="I1324" s="54"/>
      <c r="J1324" s="54"/>
      <c r="K1324" s="39"/>
      <c r="L1324" s="54"/>
      <c r="M1324" s="54">
        <f>'[16]Uued liitujad'!L96</f>
        <v>35</v>
      </c>
      <c r="N1324" s="54">
        <f t="shared" si="678"/>
        <v>34.562111441479708</v>
      </c>
      <c r="O1324" s="54">
        <f t="shared" si="678"/>
        <v>34.116009169970013</v>
      </c>
      <c r="P1324" s="54">
        <f t="shared" si="678"/>
        <v>33.668537342609888</v>
      </c>
      <c r="Q1324" s="54">
        <f t="shared" si="678"/>
        <v>33.217640556995576</v>
      </c>
      <c r="R1324" s="54">
        <f t="shared" si="678"/>
        <v>32.770854369298725</v>
      </c>
    </row>
    <row r="1325" spans="1:18" s="79" customFormat="1" x14ac:dyDescent="0.25">
      <c r="A1325" s="42" t="s">
        <v>24</v>
      </c>
      <c r="B1325" s="43" t="s">
        <v>8</v>
      </c>
      <c r="C1325" s="45">
        <v>0.84674329501915713</v>
      </c>
      <c r="D1325" s="45"/>
      <c r="E1325" s="45"/>
      <c r="F1325" s="45"/>
      <c r="G1325" s="45"/>
      <c r="H1325" s="45"/>
      <c r="I1325" s="45"/>
      <c r="J1325" s="45"/>
      <c r="K1325" s="45"/>
      <c r="L1325" s="45"/>
      <c r="M1325" s="45">
        <f t="shared" ref="M1325:R1325" si="679">M1324/M1323</f>
        <v>0.43332929928389141</v>
      </c>
      <c r="N1325" s="45">
        <f t="shared" si="679"/>
        <v>0.43332929928389147</v>
      </c>
      <c r="O1325" s="45">
        <f t="shared" si="679"/>
        <v>0.43332929928389147</v>
      </c>
      <c r="P1325" s="45">
        <f t="shared" si="679"/>
        <v>0.43332929928389141</v>
      </c>
      <c r="Q1325" s="45">
        <f t="shared" si="679"/>
        <v>0.43332929928389147</v>
      </c>
      <c r="R1325" s="45">
        <f t="shared" si="679"/>
        <v>0.43332929928389147</v>
      </c>
    </row>
    <row r="1326" spans="1:18" x14ac:dyDescent="0.25">
      <c r="A1326" s="32"/>
      <c r="B1326" s="33"/>
      <c r="C1326" s="33"/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</row>
    <row r="1327" spans="1:18" x14ac:dyDescent="0.25">
      <c r="A1327" s="28" t="s">
        <v>2</v>
      </c>
      <c r="B1327" s="29" t="s">
        <v>3</v>
      </c>
      <c r="C1327" s="29">
        <v>2020</v>
      </c>
      <c r="D1327" s="29">
        <v>2021</v>
      </c>
      <c r="E1327" s="29">
        <v>2022</v>
      </c>
      <c r="F1327" s="29">
        <v>2023</v>
      </c>
      <c r="G1327" s="29">
        <v>2024</v>
      </c>
      <c r="H1327" s="29">
        <v>2025</v>
      </c>
      <c r="I1327" s="29">
        <v>2026</v>
      </c>
      <c r="J1327" s="29">
        <v>2027</v>
      </c>
      <c r="K1327" s="29">
        <v>2028</v>
      </c>
      <c r="L1327" s="29">
        <v>2029</v>
      </c>
      <c r="M1327" s="29">
        <v>2030</v>
      </c>
      <c r="N1327" s="29">
        <v>2031</v>
      </c>
      <c r="O1327" s="29">
        <v>2032</v>
      </c>
      <c r="P1327" s="29">
        <v>2033</v>
      </c>
      <c r="Q1327" s="29">
        <v>2034</v>
      </c>
      <c r="R1327" s="29">
        <v>2035</v>
      </c>
    </row>
    <row r="1328" spans="1:18" x14ac:dyDescent="0.25">
      <c r="A1328" s="110" t="s">
        <v>141</v>
      </c>
      <c r="B1328" s="110"/>
      <c r="C1328" s="110"/>
      <c r="D1328" s="110"/>
      <c r="E1328" s="110"/>
      <c r="F1328" s="110"/>
      <c r="G1328" s="110"/>
      <c r="H1328" s="110"/>
      <c r="I1328" s="110"/>
      <c r="J1328" s="110"/>
      <c r="K1328" s="110"/>
      <c r="L1328" s="110"/>
      <c r="M1328" s="110"/>
      <c r="N1328" s="110"/>
      <c r="O1328" s="110"/>
      <c r="P1328" s="110"/>
      <c r="Q1328" s="110"/>
      <c r="R1328" s="110"/>
    </row>
    <row r="1329" spans="1:18" x14ac:dyDescent="0.25">
      <c r="A1329" s="51" t="s">
        <v>5</v>
      </c>
      <c r="B1329" s="52" t="s">
        <v>6</v>
      </c>
      <c r="C1329" s="53">
        <v>0</v>
      </c>
      <c r="D1329" s="53">
        <v>0</v>
      </c>
      <c r="E1329" s="53">
        <v>5646</v>
      </c>
      <c r="F1329" s="53">
        <v>8570.902972529404</v>
      </c>
      <c r="G1329" s="53">
        <v>8481.7413665452914</v>
      </c>
      <c r="H1329" s="53">
        <f t="shared" ref="H1329:J1329" si="680">H1330+H1332</f>
        <v>10584.124606224987</v>
      </c>
      <c r="I1329" s="53">
        <f t="shared" si="680"/>
        <v>10468.368898455856</v>
      </c>
      <c r="J1329" s="53">
        <f t="shared" si="680"/>
        <v>10352.239682088491</v>
      </c>
      <c r="K1329" s="53">
        <f>K1330+K1332</f>
        <v>10234.055397170963</v>
      </c>
      <c r="L1329" s="53">
        <f t="shared" ref="L1329:R1329" si="681">L1330+L1332</f>
        <v>12615.407095499242</v>
      </c>
      <c r="M1329" s="53">
        <f t="shared" si="681"/>
        <v>12467.315843657729</v>
      </c>
      <c r="N1329" s="53">
        <f t="shared" si="681"/>
        <v>12318.058619525778</v>
      </c>
      <c r="O1329" s="53">
        <f t="shared" si="681"/>
        <v>12166.001696756446</v>
      </c>
      <c r="P1329" s="53">
        <f t="shared" si="681"/>
        <v>12013.477951777328</v>
      </c>
      <c r="Q1329" s="53">
        <f t="shared" si="681"/>
        <v>11859.786787024748</v>
      </c>
      <c r="R1329" s="53">
        <f t="shared" si="681"/>
        <v>11707.496746879666</v>
      </c>
    </row>
    <row r="1330" spans="1:18" x14ac:dyDescent="0.25">
      <c r="A1330" s="28" t="s">
        <v>7</v>
      </c>
      <c r="B1330" s="29" t="s">
        <v>6</v>
      </c>
      <c r="C1330" s="54">
        <v>0</v>
      </c>
      <c r="D1330" s="54">
        <v>0</v>
      </c>
      <c r="E1330" s="54">
        <v>365</v>
      </c>
      <c r="F1330" s="54">
        <v>554.08777629706492</v>
      </c>
      <c r="G1330" s="54">
        <v>548.32369797892807</v>
      </c>
      <c r="H1330" s="54">
        <f t="shared" ref="H1330:J1330" si="682">H1332/(1-H1331)-H1332</f>
        <v>684.23759852499461</v>
      </c>
      <c r="I1330" s="54">
        <f t="shared" si="682"/>
        <v>676.75427699900501</v>
      </c>
      <c r="J1330" s="54">
        <f t="shared" si="682"/>
        <v>669.24680906168942</v>
      </c>
      <c r="K1330" s="54">
        <f>K1332/(1-K1331)-K1332</f>
        <v>661.60648600201966</v>
      </c>
      <c r="L1330" s="54">
        <f t="shared" ref="L1330:R1330" si="683">L1332/(1-L1331)-L1332</f>
        <v>3153.8517738748105</v>
      </c>
      <c r="M1330" s="54">
        <f t="shared" si="683"/>
        <v>3116.8289609144322</v>
      </c>
      <c r="N1330" s="54">
        <f t="shared" si="683"/>
        <v>3079.5146548814446</v>
      </c>
      <c r="O1330" s="54">
        <f t="shared" si="683"/>
        <v>3041.5004241891111</v>
      </c>
      <c r="P1330" s="54">
        <f t="shared" si="683"/>
        <v>3003.3694879443319</v>
      </c>
      <c r="Q1330" s="54">
        <f t="shared" si="683"/>
        <v>2964.9466967561875</v>
      </c>
      <c r="R1330" s="54">
        <f t="shared" si="683"/>
        <v>2926.8741867199169</v>
      </c>
    </row>
    <row r="1331" spans="1:18" x14ac:dyDescent="0.25">
      <c r="A1331" s="28" t="s">
        <v>7</v>
      </c>
      <c r="B1331" s="29" t="s">
        <v>8</v>
      </c>
      <c r="C1331" s="30">
        <v>0</v>
      </c>
      <c r="D1331" s="30">
        <v>0</v>
      </c>
      <c r="E1331" s="40">
        <v>6.4647538080056632E-2</v>
      </c>
      <c r="F1331" s="30">
        <v>6.4647538080056632E-2</v>
      </c>
      <c r="G1331" s="30">
        <v>6.4647538080056632E-2</v>
      </c>
      <c r="H1331" s="30">
        <f t="shared" ref="H1331:J1331" si="684">G1331</f>
        <v>6.4647538080056632E-2</v>
      </c>
      <c r="I1331" s="30">
        <f t="shared" si="684"/>
        <v>6.4647538080056632E-2</v>
      </c>
      <c r="J1331" s="30">
        <f t="shared" si="684"/>
        <v>6.4647538080056632E-2</v>
      </c>
      <c r="K1331" s="30">
        <f>J1331</f>
        <v>6.4647538080056632E-2</v>
      </c>
      <c r="L1331" s="30">
        <v>0.25</v>
      </c>
      <c r="M1331" s="30">
        <f t="shared" ref="M1331:R1331" si="685">L1331</f>
        <v>0.25</v>
      </c>
      <c r="N1331" s="30">
        <f t="shared" si="685"/>
        <v>0.25</v>
      </c>
      <c r="O1331" s="30">
        <f t="shared" si="685"/>
        <v>0.25</v>
      </c>
      <c r="P1331" s="30">
        <f t="shared" si="685"/>
        <v>0.25</v>
      </c>
      <c r="Q1331" s="30">
        <f t="shared" si="685"/>
        <v>0.25</v>
      </c>
      <c r="R1331" s="30">
        <f t="shared" si="685"/>
        <v>0.25</v>
      </c>
    </row>
    <row r="1332" spans="1:18" x14ac:dyDescent="0.25">
      <c r="A1332" s="28" t="s">
        <v>9</v>
      </c>
      <c r="B1332" s="29" t="s">
        <v>6</v>
      </c>
      <c r="C1332" s="54">
        <v>0</v>
      </c>
      <c r="D1332" s="54">
        <v>0</v>
      </c>
      <c r="E1332" s="54">
        <v>5281</v>
      </c>
      <c r="F1332" s="54">
        <v>8016.8151962323391</v>
      </c>
      <c r="G1332" s="54">
        <v>7933.4176685663633</v>
      </c>
      <c r="H1332" s="54">
        <f t="shared" ref="H1332:R1332" si="686">H1333+H1334</f>
        <v>9899.887007699992</v>
      </c>
      <c r="I1332" s="54">
        <f t="shared" si="686"/>
        <v>9791.6146214568507</v>
      </c>
      <c r="J1332" s="54">
        <f t="shared" si="686"/>
        <v>9682.992873026802</v>
      </c>
      <c r="K1332" s="54">
        <f t="shared" si="686"/>
        <v>9572.4489111689436</v>
      </c>
      <c r="L1332" s="54">
        <f t="shared" si="686"/>
        <v>9461.5553216244316</v>
      </c>
      <c r="M1332" s="54">
        <f t="shared" si="686"/>
        <v>9350.4868827432965</v>
      </c>
      <c r="N1332" s="54">
        <f t="shared" si="686"/>
        <v>9238.5439646443338</v>
      </c>
      <c r="O1332" s="54">
        <f t="shared" si="686"/>
        <v>9124.501272567335</v>
      </c>
      <c r="P1332" s="54">
        <f t="shared" si="686"/>
        <v>9010.1084638329958</v>
      </c>
      <c r="Q1332" s="54">
        <f t="shared" si="686"/>
        <v>8894.8400902685607</v>
      </c>
      <c r="R1332" s="54">
        <f t="shared" si="686"/>
        <v>8780.6225601597489</v>
      </c>
    </row>
    <row r="1333" spans="1:18" x14ac:dyDescent="0.25">
      <c r="A1333" s="28" t="s">
        <v>10</v>
      </c>
      <c r="B1333" s="29" t="s">
        <v>6</v>
      </c>
      <c r="C1333" s="54">
        <v>0</v>
      </c>
      <c r="D1333" s="54">
        <v>0</v>
      </c>
      <c r="E1333" s="39">
        <v>4878</v>
      </c>
      <c r="F1333" s="54">
        <v>7613.8151962323391</v>
      </c>
      <c r="G1333" s="54">
        <v>7530.4176685663633</v>
      </c>
      <c r="H1333" s="54">
        <f t="shared" ref="H1333:J1333" si="687">(H1335*H1337*365)/1000</f>
        <v>9496.887007699992</v>
      </c>
      <c r="I1333" s="54">
        <f t="shared" si="687"/>
        <v>9388.6146214568507</v>
      </c>
      <c r="J1333" s="54">
        <f t="shared" si="687"/>
        <v>9279.992873026802</v>
      </c>
      <c r="K1333" s="54">
        <f>(K1335*K1337*365)/1000</f>
        <v>9169.4489111689436</v>
      </c>
      <c r="L1333" s="54">
        <f t="shared" ref="L1333:R1333" si="688">(L1335*L1337*365)/1000</f>
        <v>9058.5553216244316</v>
      </c>
      <c r="M1333" s="54">
        <f t="shared" si="688"/>
        <v>8947.4868827432965</v>
      </c>
      <c r="N1333" s="54">
        <f t="shared" si="688"/>
        <v>8835.5439646443338</v>
      </c>
      <c r="O1333" s="54">
        <f t="shared" si="688"/>
        <v>8721.501272567335</v>
      </c>
      <c r="P1333" s="54">
        <f t="shared" si="688"/>
        <v>8607.1084638329958</v>
      </c>
      <c r="Q1333" s="54">
        <f t="shared" si="688"/>
        <v>8491.8400902685607</v>
      </c>
      <c r="R1333" s="54">
        <f t="shared" si="688"/>
        <v>8377.6225601597489</v>
      </c>
    </row>
    <row r="1334" spans="1:18" x14ac:dyDescent="0.25">
      <c r="A1334" s="28" t="s">
        <v>11</v>
      </c>
      <c r="B1334" s="29" t="s">
        <v>6</v>
      </c>
      <c r="C1334" s="29">
        <v>0</v>
      </c>
      <c r="D1334" s="29">
        <v>0</v>
      </c>
      <c r="E1334" s="38">
        <v>403</v>
      </c>
      <c r="F1334" s="29">
        <v>403</v>
      </c>
      <c r="G1334" s="29">
        <v>403</v>
      </c>
      <c r="H1334" s="29">
        <f t="shared" ref="H1334:R1334" si="689">G1334</f>
        <v>403</v>
      </c>
      <c r="I1334" s="29">
        <f t="shared" si="689"/>
        <v>403</v>
      </c>
      <c r="J1334" s="29">
        <f t="shared" si="689"/>
        <v>403</v>
      </c>
      <c r="K1334" s="29">
        <f t="shared" si="689"/>
        <v>403</v>
      </c>
      <c r="L1334" s="29">
        <f t="shared" si="689"/>
        <v>403</v>
      </c>
      <c r="M1334" s="29">
        <f t="shared" si="689"/>
        <v>403</v>
      </c>
      <c r="N1334" s="29">
        <f t="shared" si="689"/>
        <v>403</v>
      </c>
      <c r="O1334" s="29">
        <f t="shared" si="689"/>
        <v>403</v>
      </c>
      <c r="P1334" s="29">
        <f t="shared" si="689"/>
        <v>403</v>
      </c>
      <c r="Q1334" s="29">
        <f t="shared" si="689"/>
        <v>403</v>
      </c>
      <c r="R1334" s="29">
        <f t="shared" si="689"/>
        <v>403</v>
      </c>
    </row>
    <row r="1335" spans="1:18" x14ac:dyDescent="0.25">
      <c r="A1335" s="42" t="s">
        <v>12</v>
      </c>
      <c r="B1335" s="43" t="s">
        <v>13</v>
      </c>
      <c r="C1335" s="56" t="e">
        <v>#DIV/0!</v>
      </c>
      <c r="D1335" s="56">
        <v>0</v>
      </c>
      <c r="E1335" s="44">
        <v>102.10361067503925</v>
      </c>
      <c r="F1335" s="44">
        <v>102.10361067503925</v>
      </c>
      <c r="G1335" s="44">
        <v>102.10361067503925</v>
      </c>
      <c r="H1335" s="44">
        <v>102.10361067503925</v>
      </c>
      <c r="I1335" s="44">
        <v>102.10361067503925</v>
      </c>
      <c r="J1335" s="44">
        <v>102.10361067503925</v>
      </c>
      <c r="K1335" s="44">
        <v>102.10361067503925</v>
      </c>
      <c r="L1335" s="44">
        <v>102.10361067503925</v>
      </c>
      <c r="M1335" s="44">
        <v>102.10361067503925</v>
      </c>
      <c r="N1335" s="44">
        <v>102.10361067503925</v>
      </c>
      <c r="O1335" s="44">
        <v>102.10361067503925</v>
      </c>
      <c r="P1335" s="44">
        <v>102.10361067503925</v>
      </c>
      <c r="Q1335" s="44">
        <v>102.10361067503925</v>
      </c>
      <c r="R1335" s="44">
        <v>102.10361067503925</v>
      </c>
    </row>
    <row r="1336" spans="1:18" x14ac:dyDescent="0.25">
      <c r="A1336" s="28" t="s">
        <v>14</v>
      </c>
      <c r="B1336" s="29" t="s">
        <v>15</v>
      </c>
      <c r="C1336" s="54">
        <v>335</v>
      </c>
      <c r="D1336" s="54">
        <v>349</v>
      </c>
      <c r="E1336" s="54">
        <v>347.60399999999998</v>
      </c>
      <c r="F1336" s="54">
        <v>346.21358399999997</v>
      </c>
      <c r="G1336" s="54">
        <v>342.42135156385359</v>
      </c>
      <c r="H1336" s="54">
        <v>338.63534341593299</v>
      </c>
      <c r="I1336" s="54">
        <f t="shared" ref="I1336:L1337" si="690">H1336+(H1336*I$1169)</f>
        <v>334.77461972108625</v>
      </c>
      <c r="J1336" s="54">
        <f t="shared" si="690"/>
        <v>330.90143864056751</v>
      </c>
      <c r="K1336" s="54">
        <f t="shared" si="690"/>
        <v>326.95971621553048</v>
      </c>
      <c r="L1336" s="54">
        <f>K1336+(K1336*L$1169)</f>
        <v>323.00552693776143</v>
      </c>
      <c r="M1336" s="54">
        <f t="shared" ref="M1336:R1337" si="691">L1336+(L1336*M$1169)</f>
        <v>319.0451029680238</v>
      </c>
      <c r="N1336" s="54">
        <f t="shared" si="691"/>
        <v>315.05349724683447</v>
      </c>
      <c r="O1336" s="54">
        <f t="shared" si="691"/>
        <v>310.98701881403218</v>
      </c>
      <c r="P1336" s="54">
        <f t="shared" si="691"/>
        <v>306.90805609302072</v>
      </c>
      <c r="Q1336" s="54">
        <f t="shared" si="691"/>
        <v>302.79787291032733</v>
      </c>
      <c r="R1336" s="54">
        <f t="shared" si="691"/>
        <v>298.72516018865781</v>
      </c>
    </row>
    <row r="1337" spans="1:18" x14ac:dyDescent="0.25">
      <c r="A1337" s="28" t="s">
        <v>23</v>
      </c>
      <c r="B1337" s="29" t="s">
        <v>15</v>
      </c>
      <c r="C1337" s="54">
        <v>0</v>
      </c>
      <c r="D1337" s="54">
        <v>0</v>
      </c>
      <c r="E1337" s="54">
        <v>175</v>
      </c>
      <c r="F1337" s="39">
        <v>204.3</v>
      </c>
      <c r="G1337" s="54">
        <v>202.06221060492905</v>
      </c>
      <c r="H1337" s="39">
        <f>199.828094150908+'[16]Uued liitujad'!I98</f>
        <v>254.82809415090799</v>
      </c>
      <c r="I1337" s="54">
        <f>H1337+(H1337*I$1169)</f>
        <v>251.92284258656477</v>
      </c>
      <c r="J1337" s="54">
        <f t="shared" si="690"/>
        <v>249.00821665563333</v>
      </c>
      <c r="K1337" s="54">
        <f t="shared" si="690"/>
        <v>246.04201235128718</v>
      </c>
      <c r="L1337" s="54">
        <f t="shared" si="690"/>
        <v>243.06642655625043</v>
      </c>
      <c r="M1337" s="54">
        <f t="shared" si="691"/>
        <v>240.08614906348379</v>
      </c>
      <c r="N1337" s="54">
        <f t="shared" si="691"/>
        <v>237.08240684250958</v>
      </c>
      <c r="O1337" s="54">
        <f t="shared" si="691"/>
        <v>234.02232180093145</v>
      </c>
      <c r="P1337" s="54">
        <f t="shared" si="691"/>
        <v>230.95284214820882</v>
      </c>
      <c r="Q1337" s="54">
        <f t="shared" si="691"/>
        <v>227.85986863725901</v>
      </c>
      <c r="R1337" s="54">
        <f t="shared" si="691"/>
        <v>224.79509220129066</v>
      </c>
    </row>
    <row r="1338" spans="1:18" x14ac:dyDescent="0.25">
      <c r="A1338" s="42" t="s">
        <v>24</v>
      </c>
      <c r="B1338" s="43" t="s">
        <v>8</v>
      </c>
      <c r="C1338" s="45"/>
      <c r="D1338" s="45">
        <v>0</v>
      </c>
      <c r="E1338" s="45">
        <v>0.50344645055868176</v>
      </c>
      <c r="F1338" s="45">
        <v>0.59009816321938435</v>
      </c>
      <c r="G1338" s="45">
        <v>0.59009816321938435</v>
      </c>
      <c r="H1338" s="45">
        <f t="shared" ref="H1338:K1338" si="692">H1337/H1336</f>
        <v>0.75251475991952876</v>
      </c>
      <c r="I1338" s="45">
        <f t="shared" si="692"/>
        <v>0.75251475991952876</v>
      </c>
      <c r="J1338" s="45">
        <f t="shared" si="692"/>
        <v>0.75251475991952876</v>
      </c>
      <c r="K1338" s="45">
        <f t="shared" si="692"/>
        <v>0.75251475991952876</v>
      </c>
      <c r="L1338" s="45">
        <f>L1337/L1336</f>
        <v>0.75251475991952876</v>
      </c>
      <c r="M1338" s="45">
        <f t="shared" ref="M1338:R1338" si="693">M1337/M1336</f>
        <v>0.75251475991952888</v>
      </c>
      <c r="N1338" s="45">
        <f t="shared" si="693"/>
        <v>0.75251475991952888</v>
      </c>
      <c r="O1338" s="45">
        <f t="shared" si="693"/>
        <v>0.75251475991952888</v>
      </c>
      <c r="P1338" s="45">
        <f t="shared" si="693"/>
        <v>0.75251475991952899</v>
      </c>
      <c r="Q1338" s="45">
        <f t="shared" si="693"/>
        <v>0.75251475991952899</v>
      </c>
      <c r="R1338" s="45">
        <f t="shared" si="693"/>
        <v>0.75251475991952899</v>
      </c>
    </row>
    <row r="1339" spans="1:18" x14ac:dyDescent="0.25">
      <c r="A1339" s="32"/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</row>
    <row r="1340" spans="1:18" x14ac:dyDescent="0.25">
      <c r="A1340" s="28" t="s">
        <v>2</v>
      </c>
      <c r="B1340" s="29" t="s">
        <v>3</v>
      </c>
      <c r="C1340" s="29">
        <v>2020</v>
      </c>
      <c r="D1340" s="29">
        <v>2021</v>
      </c>
      <c r="E1340" s="29">
        <v>2022</v>
      </c>
      <c r="F1340" s="29">
        <v>2023</v>
      </c>
      <c r="G1340" s="29">
        <v>2024</v>
      </c>
      <c r="H1340" s="29">
        <v>2025</v>
      </c>
      <c r="I1340" s="29">
        <v>2026</v>
      </c>
      <c r="J1340" s="29">
        <v>2027</v>
      </c>
      <c r="K1340" s="29">
        <v>2028</v>
      </c>
      <c r="L1340" s="29">
        <v>2029</v>
      </c>
      <c r="M1340" s="29">
        <v>2030</v>
      </c>
      <c r="N1340" s="29">
        <v>2031</v>
      </c>
      <c r="O1340" s="29">
        <v>2032</v>
      </c>
      <c r="P1340" s="29">
        <v>2033</v>
      </c>
      <c r="Q1340" s="29">
        <v>2034</v>
      </c>
      <c r="R1340" s="29">
        <v>2035</v>
      </c>
    </row>
    <row r="1341" spans="1:18" x14ac:dyDescent="0.25">
      <c r="A1341" s="110" t="s">
        <v>142</v>
      </c>
      <c r="B1341" s="110"/>
      <c r="C1341" s="110"/>
      <c r="D1341" s="110"/>
      <c r="E1341" s="110"/>
      <c r="F1341" s="110"/>
      <c r="G1341" s="110"/>
      <c r="H1341" s="110"/>
      <c r="I1341" s="110"/>
      <c r="J1341" s="110"/>
      <c r="K1341" s="110"/>
      <c r="L1341" s="110"/>
      <c r="M1341" s="110"/>
      <c r="N1341" s="110"/>
      <c r="O1341" s="110"/>
      <c r="P1341" s="110"/>
      <c r="Q1341" s="110"/>
      <c r="R1341" s="110"/>
    </row>
    <row r="1342" spans="1:18" x14ac:dyDescent="0.25">
      <c r="A1342" s="51" t="s">
        <v>5</v>
      </c>
      <c r="B1342" s="52" t="s">
        <v>6</v>
      </c>
      <c r="C1342" s="53">
        <v>0</v>
      </c>
      <c r="D1342" s="53"/>
      <c r="E1342" s="53"/>
      <c r="F1342" s="53"/>
      <c r="G1342" s="53">
        <f t="shared" ref="G1342:H1342" si="694">G1343+G1345</f>
        <v>170.33333333333334</v>
      </c>
      <c r="H1342" s="53">
        <f t="shared" si="694"/>
        <v>168.45002966398795</v>
      </c>
      <c r="I1342" s="53">
        <f>I1343+I1345</f>
        <v>166.52955965527241</v>
      </c>
      <c r="J1342" s="53">
        <f t="shared" ref="J1342" si="695">J1343+J1345</f>
        <v>164.60289287168737</v>
      </c>
      <c r="K1342" s="53">
        <f>K1343+K1345</f>
        <v>162.64213103056687</v>
      </c>
      <c r="L1342" s="53">
        <f t="shared" ref="L1342:R1342" si="696">L1343+L1345</f>
        <v>160.67516770530318</v>
      </c>
      <c r="M1342" s="53">
        <f t="shared" si="696"/>
        <v>158.70510300840925</v>
      </c>
      <c r="N1342" s="53">
        <f t="shared" si="696"/>
        <v>156.7195273288045</v>
      </c>
      <c r="O1342" s="53">
        <f t="shared" si="696"/>
        <v>154.69670713016933</v>
      </c>
      <c r="P1342" s="53">
        <f t="shared" si="696"/>
        <v>152.66767677432509</v>
      </c>
      <c r="Q1342" s="53">
        <f t="shared" si="696"/>
        <v>150.6231161798371</v>
      </c>
      <c r="R1342" s="53">
        <f t="shared" si="696"/>
        <v>148.59719481008952</v>
      </c>
    </row>
    <row r="1343" spans="1:18" x14ac:dyDescent="0.25">
      <c r="A1343" s="28" t="s">
        <v>7</v>
      </c>
      <c r="B1343" s="29" t="s">
        <v>6</v>
      </c>
      <c r="C1343" s="54">
        <v>0</v>
      </c>
      <c r="D1343" s="54"/>
      <c r="E1343" s="54"/>
      <c r="F1343" s="54"/>
      <c r="G1343" s="54">
        <f t="shared" ref="G1343:J1343" si="697">G1345/(1-G1344)-G1345</f>
        <v>17.033333333333331</v>
      </c>
      <c r="H1343" s="54">
        <f t="shared" si="697"/>
        <v>16.845002966398795</v>
      </c>
      <c r="I1343" s="54">
        <f t="shared" si="697"/>
        <v>16.652955965527241</v>
      </c>
      <c r="J1343" s="54">
        <f t="shared" si="697"/>
        <v>16.460289287168735</v>
      </c>
      <c r="K1343" s="54">
        <f>K1345/(1-K1344)-K1345</f>
        <v>16.264213103056676</v>
      </c>
      <c r="L1343" s="54">
        <f t="shared" ref="L1343:R1343" si="698">L1345/(1-L1344)-L1345</f>
        <v>16.067516770530318</v>
      </c>
      <c r="M1343" s="54">
        <f t="shared" si="698"/>
        <v>15.87051030084092</v>
      </c>
      <c r="N1343" s="54">
        <f t="shared" si="698"/>
        <v>15.671952732880442</v>
      </c>
      <c r="O1343" s="54">
        <f t="shared" si="698"/>
        <v>15.469670713016939</v>
      </c>
      <c r="P1343" s="54">
        <f t="shared" si="698"/>
        <v>15.266767677432512</v>
      </c>
      <c r="Q1343" s="54">
        <f t="shared" si="698"/>
        <v>15.06231161798371</v>
      </c>
      <c r="R1343" s="54">
        <f t="shared" si="698"/>
        <v>14.859719481008938</v>
      </c>
    </row>
    <row r="1344" spans="1:18" x14ac:dyDescent="0.25">
      <c r="A1344" s="28" t="s">
        <v>7</v>
      </c>
      <c r="B1344" s="29" t="s">
        <v>8</v>
      </c>
      <c r="C1344" s="30">
        <v>0</v>
      </c>
      <c r="D1344" s="30"/>
      <c r="E1344" s="40"/>
      <c r="F1344" s="30"/>
      <c r="G1344" s="55">
        <v>0.1</v>
      </c>
      <c r="H1344" s="55">
        <f t="shared" ref="H1344:J1344" si="699">G1344</f>
        <v>0.1</v>
      </c>
      <c r="I1344" s="55">
        <f>H1344</f>
        <v>0.1</v>
      </c>
      <c r="J1344" s="55">
        <f t="shared" si="699"/>
        <v>0.1</v>
      </c>
      <c r="K1344" s="55">
        <f>J1344</f>
        <v>0.1</v>
      </c>
      <c r="L1344" s="55">
        <f t="shared" ref="L1344:R1344" si="700">K1344</f>
        <v>0.1</v>
      </c>
      <c r="M1344" s="55">
        <f t="shared" si="700"/>
        <v>0.1</v>
      </c>
      <c r="N1344" s="55">
        <f t="shared" si="700"/>
        <v>0.1</v>
      </c>
      <c r="O1344" s="55">
        <f t="shared" si="700"/>
        <v>0.1</v>
      </c>
      <c r="P1344" s="55">
        <f t="shared" si="700"/>
        <v>0.1</v>
      </c>
      <c r="Q1344" s="55">
        <f t="shared" si="700"/>
        <v>0.1</v>
      </c>
      <c r="R1344" s="55">
        <f t="shared" si="700"/>
        <v>0.1</v>
      </c>
    </row>
    <row r="1345" spans="1:18" x14ac:dyDescent="0.25">
      <c r="A1345" s="28" t="s">
        <v>9</v>
      </c>
      <c r="B1345" s="29" t="s">
        <v>6</v>
      </c>
      <c r="C1345" s="54">
        <v>0</v>
      </c>
      <c r="D1345" s="54"/>
      <c r="E1345" s="54"/>
      <c r="F1345" s="54"/>
      <c r="G1345" s="54">
        <f t="shared" ref="G1345:R1345" si="701">G1346+G1347</f>
        <v>153.30000000000001</v>
      </c>
      <c r="H1345" s="54">
        <f t="shared" si="701"/>
        <v>151.60502669758915</v>
      </c>
      <c r="I1345" s="54">
        <f>I1346+I1347</f>
        <v>149.87660368974517</v>
      </c>
      <c r="J1345" s="54">
        <f t="shared" si="701"/>
        <v>148.14260358451864</v>
      </c>
      <c r="K1345" s="54">
        <f t="shared" si="701"/>
        <v>146.3779179275102</v>
      </c>
      <c r="L1345" s="54">
        <f t="shared" si="701"/>
        <v>144.60765093477286</v>
      </c>
      <c r="M1345" s="54">
        <f t="shared" si="701"/>
        <v>142.83459270756833</v>
      </c>
      <c r="N1345" s="54">
        <f t="shared" si="701"/>
        <v>141.04757459592406</v>
      </c>
      <c r="O1345" s="54">
        <f t="shared" si="701"/>
        <v>139.22703641715239</v>
      </c>
      <c r="P1345" s="54">
        <f t="shared" si="701"/>
        <v>137.40090909689258</v>
      </c>
      <c r="Q1345" s="54">
        <f t="shared" si="701"/>
        <v>135.56080456185339</v>
      </c>
      <c r="R1345" s="54">
        <f t="shared" si="701"/>
        <v>133.73747532908058</v>
      </c>
    </row>
    <row r="1346" spans="1:18" x14ac:dyDescent="0.25">
      <c r="A1346" s="28" t="s">
        <v>10</v>
      </c>
      <c r="B1346" s="29" t="s">
        <v>6</v>
      </c>
      <c r="C1346" s="54">
        <v>0</v>
      </c>
      <c r="D1346" s="54"/>
      <c r="E1346" s="39"/>
      <c r="F1346" s="54"/>
      <c r="G1346" s="54">
        <f t="shared" ref="G1346:J1346" si="702">(G1348*G1350*365)/1000</f>
        <v>153.30000000000001</v>
      </c>
      <c r="H1346" s="54">
        <f t="shared" si="702"/>
        <v>151.60502669758915</v>
      </c>
      <c r="I1346" s="54">
        <f>(I1348*I1350*365)/1000</f>
        <v>149.87660368974517</v>
      </c>
      <c r="J1346" s="54">
        <f t="shared" si="702"/>
        <v>148.14260358451864</v>
      </c>
      <c r="K1346" s="54">
        <f>(K1348*K1350*365)/1000</f>
        <v>146.3779179275102</v>
      </c>
      <c r="L1346" s="54">
        <f t="shared" ref="L1346:R1346" si="703">(L1348*L1350*365)/1000</f>
        <v>144.60765093477286</v>
      </c>
      <c r="M1346" s="54">
        <f t="shared" si="703"/>
        <v>142.83459270756833</v>
      </c>
      <c r="N1346" s="54">
        <f t="shared" si="703"/>
        <v>141.04757459592406</v>
      </c>
      <c r="O1346" s="54">
        <f t="shared" si="703"/>
        <v>139.22703641715239</v>
      </c>
      <c r="P1346" s="54">
        <f t="shared" si="703"/>
        <v>137.40090909689258</v>
      </c>
      <c r="Q1346" s="54">
        <f t="shared" si="703"/>
        <v>135.56080456185339</v>
      </c>
      <c r="R1346" s="54">
        <f t="shared" si="703"/>
        <v>133.73747532908058</v>
      </c>
    </row>
    <row r="1347" spans="1:18" x14ac:dyDescent="0.25">
      <c r="A1347" s="28" t="s">
        <v>11</v>
      </c>
      <c r="B1347" s="29" t="s">
        <v>6</v>
      </c>
      <c r="C1347" s="29">
        <v>0</v>
      </c>
      <c r="D1347" s="29"/>
      <c r="E1347" s="38"/>
      <c r="F1347" s="29"/>
      <c r="G1347" s="29">
        <f t="shared" ref="G1347:R1347" si="704">F1347</f>
        <v>0</v>
      </c>
      <c r="H1347" s="29">
        <f t="shared" si="704"/>
        <v>0</v>
      </c>
      <c r="I1347" s="29">
        <f t="shared" si="704"/>
        <v>0</v>
      </c>
      <c r="J1347" s="29">
        <f t="shared" si="704"/>
        <v>0</v>
      </c>
      <c r="K1347" s="29">
        <f t="shared" si="704"/>
        <v>0</v>
      </c>
      <c r="L1347" s="29">
        <f t="shared" si="704"/>
        <v>0</v>
      </c>
      <c r="M1347" s="29">
        <f t="shared" si="704"/>
        <v>0</v>
      </c>
      <c r="N1347" s="29">
        <f t="shared" si="704"/>
        <v>0</v>
      </c>
      <c r="O1347" s="29">
        <f t="shared" si="704"/>
        <v>0</v>
      </c>
      <c r="P1347" s="29">
        <f t="shared" si="704"/>
        <v>0</v>
      </c>
      <c r="Q1347" s="29">
        <f t="shared" si="704"/>
        <v>0</v>
      </c>
      <c r="R1347" s="29">
        <f t="shared" si="704"/>
        <v>0</v>
      </c>
    </row>
    <row r="1348" spans="1:18" x14ac:dyDescent="0.25">
      <c r="A1348" s="42" t="s">
        <v>12</v>
      </c>
      <c r="B1348" s="43" t="s">
        <v>13</v>
      </c>
      <c r="C1348" s="56" t="e">
        <v>#DIV/0!</v>
      </c>
      <c r="D1348" s="56"/>
      <c r="E1348" s="44"/>
      <c r="F1348" s="44"/>
      <c r="G1348" s="44">
        <v>70</v>
      </c>
      <c r="H1348" s="44">
        <v>70</v>
      </c>
      <c r="I1348" s="44">
        <v>70</v>
      </c>
      <c r="J1348" s="44">
        <v>70</v>
      </c>
      <c r="K1348" s="44">
        <v>70</v>
      </c>
      <c r="L1348" s="44">
        <v>70</v>
      </c>
      <c r="M1348" s="44">
        <v>70</v>
      </c>
      <c r="N1348" s="44">
        <v>70</v>
      </c>
      <c r="O1348" s="44">
        <v>70</v>
      </c>
      <c r="P1348" s="44">
        <v>70</v>
      </c>
      <c r="Q1348" s="44">
        <v>70</v>
      </c>
      <c r="R1348" s="44">
        <v>70</v>
      </c>
    </row>
    <row r="1349" spans="1:18" x14ac:dyDescent="0.25">
      <c r="A1349" s="28" t="s">
        <v>14</v>
      </c>
      <c r="B1349" s="29" t="s">
        <v>15</v>
      </c>
      <c r="C1349" s="54">
        <v>335</v>
      </c>
      <c r="D1349" s="54">
        <v>98</v>
      </c>
      <c r="E1349" s="54">
        <v>97.608000000000004</v>
      </c>
      <c r="F1349" s="54">
        <v>97</v>
      </c>
      <c r="G1349" s="54">
        <v>95.937515558874779</v>
      </c>
      <c r="H1349" s="54">
        <v>94.876775000675693</v>
      </c>
      <c r="I1349" s="54">
        <v>93.795101098475101</v>
      </c>
      <c r="J1349" s="54">
        <v>92.70993696230903</v>
      </c>
      <c r="K1349" s="54">
        <v>91.605569332330106</v>
      </c>
      <c r="L1349" s="54">
        <v>90.497708815962852</v>
      </c>
      <c r="M1349" s="54">
        <v>89.38810150181267</v>
      </c>
      <c r="N1349" s="54">
        <v>88.269757875655685</v>
      </c>
      <c r="O1349" s="54">
        <v>87.13043687205861</v>
      </c>
      <c r="P1349" s="54">
        <v>85.987618097108083</v>
      </c>
      <c r="Q1349" s="54">
        <v>84.83605216455571</v>
      </c>
      <c r="R1349" s="54">
        <v>83.694984476114158</v>
      </c>
    </row>
    <row r="1350" spans="1:18" x14ac:dyDescent="0.25">
      <c r="A1350" s="28" t="s">
        <v>23</v>
      </c>
      <c r="B1350" s="29" t="s">
        <v>15</v>
      </c>
      <c r="C1350" s="54">
        <v>0</v>
      </c>
      <c r="D1350" s="54"/>
      <c r="E1350" s="54"/>
      <c r="F1350" s="39"/>
      <c r="G1350" s="54">
        <v>6</v>
      </c>
      <c r="H1350" s="54">
        <v>5.9336605361091639</v>
      </c>
      <c r="I1350" s="54">
        <v>5.8660118860957002</v>
      </c>
      <c r="J1350" s="54">
        <v>5.7981449543842905</v>
      </c>
      <c r="K1350" s="54">
        <v>5.7290770226031382</v>
      </c>
      <c r="L1350" s="54">
        <v>5.6597906432396421</v>
      </c>
      <c r="M1350" s="54">
        <v>5.5903950179087412</v>
      </c>
      <c r="N1350" s="54">
        <v>5.5204530174529962</v>
      </c>
      <c r="O1350" s="54">
        <v>5.449199076992266</v>
      </c>
      <c r="P1350" s="54">
        <v>5.377726383440022</v>
      </c>
      <c r="Q1350" s="54">
        <v>5.305706636471756</v>
      </c>
      <c r="R1350" s="54">
        <v>5.2343434571068723</v>
      </c>
    </row>
    <row r="1351" spans="1:18" x14ac:dyDescent="0.25">
      <c r="A1351" s="42" t="s">
        <v>24</v>
      </c>
      <c r="B1351" s="43" t="s">
        <v>8</v>
      </c>
      <c r="C1351" s="45"/>
      <c r="D1351" s="45"/>
      <c r="E1351" s="45"/>
      <c r="F1351" s="45"/>
      <c r="G1351" s="45">
        <v>6.2540706469701418E-2</v>
      </c>
      <c r="H1351" s="45">
        <v>6.2540706469701418E-2</v>
      </c>
      <c r="I1351" s="45">
        <v>6.2540706469701418E-2</v>
      </c>
      <c r="J1351" s="45">
        <v>6.2540706469701418E-2</v>
      </c>
      <c r="K1351" s="45">
        <v>6.2540706469701404E-2</v>
      </c>
      <c r="L1351" s="45">
        <v>6.2540706469701404E-2</v>
      </c>
      <c r="M1351" s="45">
        <v>6.2540706469701404E-2</v>
      </c>
      <c r="N1351" s="45">
        <v>6.2540706469701404E-2</v>
      </c>
      <c r="O1351" s="45">
        <v>6.2540706469701404E-2</v>
      </c>
      <c r="P1351" s="45">
        <v>6.2540706469701418E-2</v>
      </c>
      <c r="Q1351" s="45">
        <v>6.2540706469701418E-2</v>
      </c>
      <c r="R1351" s="45">
        <v>6.2540706469701418E-2</v>
      </c>
    </row>
    <row r="1353" spans="1:18" x14ac:dyDescent="0.25">
      <c r="A1353" s="3" t="s">
        <v>143</v>
      </c>
      <c r="B1353" s="4" t="s">
        <v>144</v>
      </c>
      <c r="D1353" s="4">
        <f t="shared" ref="D1353:R1353" si="705">D1327</f>
        <v>2021</v>
      </c>
      <c r="E1353" s="4">
        <f t="shared" si="705"/>
        <v>2022</v>
      </c>
      <c r="F1353" s="4">
        <f t="shared" si="705"/>
        <v>2023</v>
      </c>
      <c r="G1353" s="4">
        <f t="shared" si="705"/>
        <v>2024</v>
      </c>
      <c r="H1353" s="4">
        <f t="shared" si="705"/>
        <v>2025</v>
      </c>
      <c r="I1353" s="4">
        <f t="shared" si="705"/>
        <v>2026</v>
      </c>
      <c r="J1353" s="4">
        <f t="shared" si="705"/>
        <v>2027</v>
      </c>
      <c r="K1353" s="4">
        <f t="shared" si="705"/>
        <v>2028</v>
      </c>
      <c r="L1353" s="4">
        <f t="shared" si="705"/>
        <v>2029</v>
      </c>
      <c r="M1353" s="4">
        <f t="shared" si="705"/>
        <v>2030</v>
      </c>
      <c r="N1353" s="4">
        <f t="shared" si="705"/>
        <v>2031</v>
      </c>
      <c r="O1353" s="4">
        <f t="shared" si="705"/>
        <v>2032</v>
      </c>
      <c r="P1353" s="4">
        <f t="shared" si="705"/>
        <v>2033</v>
      </c>
      <c r="Q1353" s="4">
        <f t="shared" si="705"/>
        <v>2034</v>
      </c>
      <c r="R1353" s="4">
        <f t="shared" si="705"/>
        <v>2035</v>
      </c>
    </row>
    <row r="1354" spans="1:18" x14ac:dyDescent="0.25">
      <c r="A1354" s="13" t="s">
        <v>145</v>
      </c>
      <c r="B1354" s="4" t="s">
        <v>15</v>
      </c>
      <c r="D1354" s="93">
        <f>D14+D41+D54+D67+D80+D93+D119+D132+D145+D158+D171+D184+D210+D223+D236+D251+D264+D290+D305+D318+D331+D344+D357+D372+D385+D398+D424+D437+D450+D463+D476+D502+D515+D528+D541+D554+D569+D595+D608+D623+D636+D649+D662+D675+D688+D727+D743+D756+D769+D782+D808+D821+D836+D849+D862+D875+D888+D901+D927+D942+D955+D968+D983+D996+D1009+D1035+D1048+D1074+D1087+D1100+D1113+D1126+D1165+D1180+D1193+D1206+D1219+D1232+D1245+D1258+D1271+D1284+D1297+D1310+D106+D197+D277+D411+D489+D582+D714+D795+D914+D1061+D1139+D1336+D701+D1323+D1349+D1152+D1022</f>
        <v>34407.976000000002</v>
      </c>
      <c r="E1354" s="93">
        <f t="shared" ref="E1354:R1354" si="706">E14+E41+E54+E67+E80+E93+E119+E132+E145+E158+E171+E184+E210+E223+E236+E251+E264+E290+E305+E318+E331+E344+E357+E372+E385+E398+E424+E437+E450+E463+E476+E502+E515+E528+E541+E554+E569+E595+E608+E623+E636+E649+E662+E675+E688+E727+E743+E756+E769+E782+E808+E821+E836+E849+E862+E875+E888+E901+E927+E942+E955+E968+E983+E996+E1009+E1035+E1048+E1074+E1087+E1100+E1113+E1126+E1165+E1180+E1193+E1206+E1219+E1232+E1245+E1258+E1271+E1284+E1297+E1310+E106+E197+E277+E411+E489+E582+E714+E795+E914+E1061+E1139+E1336+E701+E1323+E1349+E1152+E1022</f>
        <v>35156.639952000005</v>
      </c>
      <c r="F1354" s="93">
        <f t="shared" si="706"/>
        <v>35135.795824192006</v>
      </c>
      <c r="G1354" s="93">
        <f t="shared" si="706"/>
        <v>35214.040049328738</v>
      </c>
      <c r="H1354" s="93">
        <f t="shared" si="706"/>
        <v>35292.774150905345</v>
      </c>
      <c r="I1354" s="93">
        <f t="shared" si="706"/>
        <v>35369.143759709259</v>
      </c>
      <c r="J1354" s="93">
        <f t="shared" si="706"/>
        <v>35481.395045284102</v>
      </c>
      <c r="K1354" s="93">
        <f t="shared" si="706"/>
        <v>35552.518685957417</v>
      </c>
      <c r="L1354" s="93">
        <f t="shared" si="706"/>
        <v>35622.266559667805</v>
      </c>
      <c r="M1354" s="93">
        <f t="shared" si="706"/>
        <v>35689.898671353541</v>
      </c>
      <c r="N1354" s="93">
        <f t="shared" si="706"/>
        <v>35756.800332131876</v>
      </c>
      <c r="O1354" s="93">
        <f t="shared" si="706"/>
        <v>35821.33195283488</v>
      </c>
      <c r="P1354" s="93">
        <f t="shared" si="706"/>
        <v>35886.177839324875</v>
      </c>
      <c r="Q1354" s="93">
        <f t="shared" si="706"/>
        <v>35952.818767229022</v>
      </c>
      <c r="R1354" s="93">
        <f t="shared" si="706"/>
        <v>36021.427648699289</v>
      </c>
    </row>
    <row r="1355" spans="1:18" x14ac:dyDescent="0.25">
      <c r="A1355" s="13" t="s">
        <v>23</v>
      </c>
      <c r="B1355" s="4" t="s">
        <v>15</v>
      </c>
      <c r="D1355" s="93">
        <f>D22+D42+D55+D68+D81+D94+D120+D133+D146+D159+D172+D185+D211+D224+D237+D252+D265+D291+D306+D319+D332+D345+D358+D373+D386+D399+D425+D438+D451+D464+D477+D503+D516+D529+D542+D555+D570+D596+D609+D624+D637+D650+D663+D676+D689+D728+D744+D757+D770+D783+D809+D822+D837+D850+D863+D876+D889+D902+D928+D943+D956+D969+D984+D997+D1010+D1036+D1049+D1075+D1088+D1101+D1114+D1127+D1166+D1181+D1194+D1207+D1220+D1233+D1246+D1259+D1272+D1285+D1298+D1311+D107+D198+D278+D412+D490+D583+D715+D796+D915+D1062+D1140+D1337+D702+D1324+D1350+D1153+D1023</f>
        <v>24728.817118734336</v>
      </c>
      <c r="E1355" s="93">
        <f t="shared" ref="E1355:R1355" si="707">E22+E42+E55+E68+E81+E94+E120+E133+E146+E159+E172+E185+E211+E224+E237+E252+E265+E291+E306+E319+E332+E345+E358+E373+E386+E399+E425+E438+E451+E464+E477+E503+E516+E529+E542+E555+E570+E596+E609+E624+E637+E650+E663+E676+E689+E728+E744+E757+E770+E783+E809+E822+E837+E850+E863+E876+E889+E902+E928+E943+E956+E969+E984+E997+E1010+E1036+E1049+E1075+E1088+E1101+E1114+E1127+E1166+E1181+E1194+E1207+E1220+E1233+E1246+E1259+E1272+E1285+E1298+E1311+E107+E198+E278+E412+E490+E583+E715+E796+E915+E1062+E1140+E1337+E702+E1324+E1350+E1153+E1023</f>
        <v>25341.446448659393</v>
      </c>
      <c r="F1355" s="93">
        <f t="shared" si="707"/>
        <v>25530.520662864772</v>
      </c>
      <c r="G1355" s="93">
        <f t="shared" si="707"/>
        <v>25869.717290758716</v>
      </c>
      <c r="H1355" s="93">
        <f t="shared" si="707"/>
        <v>26474.478069238186</v>
      </c>
      <c r="I1355" s="93">
        <f t="shared" si="707"/>
        <v>27102.669789417716</v>
      </c>
      <c r="J1355" s="93">
        <f t="shared" si="707"/>
        <v>27618.46577855022</v>
      </c>
      <c r="K1355" s="93">
        <f t="shared" si="707"/>
        <v>28149.067781124333</v>
      </c>
      <c r="L1355" s="93">
        <f t="shared" si="707"/>
        <v>28329.060948709921</v>
      </c>
      <c r="M1355" s="93">
        <f t="shared" si="707"/>
        <v>28776.37580961021</v>
      </c>
      <c r="N1355" s="93">
        <f t="shared" si="707"/>
        <v>29120.471358464103</v>
      </c>
      <c r="O1355" s="93">
        <f t="shared" si="707"/>
        <v>29453.657481831317</v>
      </c>
      <c r="P1355" s="93">
        <f t="shared" si="707"/>
        <v>29568.741870492937</v>
      </c>
      <c r="Q1355" s="93">
        <f t="shared" si="707"/>
        <v>29645.413431001303</v>
      </c>
      <c r="R1355" s="93">
        <f t="shared" si="707"/>
        <v>29723.72441577784</v>
      </c>
    </row>
    <row r="1356" spans="1:18" x14ac:dyDescent="0.25">
      <c r="A1356" s="3" t="s">
        <v>146</v>
      </c>
      <c r="B1356" s="4" t="s">
        <v>147</v>
      </c>
      <c r="D1356" s="93">
        <f>D11+D38+D51+D64+D77+D90+D116+D129+D142+D155+D168+D181+D207+D220+D233+D248+D261+D287+D302+D315+D328+D341+D354+D369+D382+D395+D421+D434+D447+D460+D473+D499+D512+D525+D538+D551+D566+D592+D605+D620+D633+D646+D659+D672+D685+D724+D739+D753+D766+D779+D805+D818+D833+D846+D859+D872+D885+D898+D924+D939+D952+D965+D980+D993+D1006+D1032+D1045+D1071+D1084+D1097+D1110+D1123+D1162+D1177+D1190+D1203+D1216+D1229+D1242+D1255+D1268+D1281+D1294+D1307+D103+D194+D274+D408+D486+D579+D711+D792+D911+D1058+D1136+D1333+D698+D1320+D1346+D1149+D1019</f>
        <v>692746.87699999998</v>
      </c>
      <c r="E1356" s="93">
        <f t="shared" ref="E1356:R1356" si="708">E11+E38+E51+E64+E77+E90+E116+E129+E142+E155+E168+E181+E207+E220+E233+E248+E261+E287+E302+E315+E328+E341+E354+E369+E382+E395+E421+E434+E447+E460+E473+E499+E512+E525+E538+E551+E566+E592+E605+E620+E633+E646+E659+E672+E685+E724+E739+E753+E766+E779+E805+E818+E833+E846+E859+E872+E885+E898+E924+E939+E952+E965+E980+E993+E1006+E1032+E1045+E1071+E1084+E1097+E1110+E1123+E1162+E1177+E1190+E1203+E1216+E1229+E1242+E1255+E1268+E1281+E1294+E1307+E103+E194+E274+E408+E486+E579+E711+E792+E911+E1058+E1136+E1333+E698+E1320+E1346+E1149+E1019</f>
        <v>712947.95055303606</v>
      </c>
      <c r="F1356" s="93">
        <f t="shared" si="708"/>
        <v>721551.61770444387</v>
      </c>
      <c r="G1356" s="93">
        <f t="shared" si="708"/>
        <v>731812.0475779234</v>
      </c>
      <c r="H1356" s="93">
        <f t="shared" si="708"/>
        <v>749754.47132577095</v>
      </c>
      <c r="I1356" s="93">
        <f t="shared" si="708"/>
        <v>765542.51238182839</v>
      </c>
      <c r="J1356" s="93">
        <f t="shared" si="708"/>
        <v>783727.06041232578</v>
      </c>
      <c r="K1356" s="93">
        <f t="shared" si="708"/>
        <v>801868.59496956167</v>
      </c>
      <c r="L1356" s="93">
        <f t="shared" si="708"/>
        <v>807612.22685577499</v>
      </c>
      <c r="M1356" s="93">
        <f t="shared" si="708"/>
        <v>821191.07181720622</v>
      </c>
      <c r="N1356" s="93">
        <f t="shared" si="708"/>
        <v>831764.68868540449</v>
      </c>
      <c r="O1356" s="93">
        <f t="shared" si="708"/>
        <v>841981.77869912598</v>
      </c>
      <c r="P1356" s="93">
        <f t="shared" si="708"/>
        <v>846365.93149086949</v>
      </c>
      <c r="Q1356" s="93">
        <f t="shared" si="708"/>
        <v>849772.70623996027</v>
      </c>
      <c r="R1356" s="93">
        <f t="shared" si="708"/>
        <v>853230.71469238424</v>
      </c>
    </row>
    <row r="1357" spans="1:18" x14ac:dyDescent="0.25">
      <c r="A1357" s="3" t="s">
        <v>148</v>
      </c>
      <c r="B1357" s="4" t="s">
        <v>147</v>
      </c>
      <c r="D1357" s="93">
        <f>D12+D39+D52+D65+D78+D91+D117+D130+D143+D156+D169+D182+D208+D221+D234+D249+D262+D288+D303+D316+D329+D342+D355+D370+D383+D396+D422+D435+D448+D461+D474+D500+D513+D526+D539+D552+D567+D593+D606+D621+D634+D647+D660+D673+D686+D725+D741+D754+D767+D780+D806+D819+D834+D847+D860+D873+D886+D899+D925+D940+D953+D966+D981+D994+D1007+D1033+D1046+D1072+D1085+D1098+D1111+D1124+D1163+D1178+D1191+D1204+D1217+D1230+D1243+D1256+D1269+D1282+D1295+D1308+D104+D195+D275+D409+D487+D580+D712+D793+D912+D1059+D1137+D1334+D740+D699+D1321+D1150+D1347+D1020</f>
        <v>173360.06599999999</v>
      </c>
      <c r="E1357" s="93">
        <f t="shared" ref="E1357:R1357" si="709">E12+E39+E52+E65+E78+E91+E117+E130+E143+E156+E169+E182+E208+E221+E234+E249+E262+E288+E303+E316+E329+E342+E355+E370+E383+E396+E422+E435+E448+E461+E474+E500+E513+E526+E539+E552+E567+E593+E606+E621+E634+E647+E660+E673+E686+E725+E741+E754+E767+E780+E806+E819+E834+E847+E860+E873+E886+E899+E925+E940+E953+E966+E981+E994+E1007+E1033+E1046+E1072+E1085+E1098+E1111+E1124+E1163+E1178+E1191+E1204+E1217+E1230+E1243+E1256+E1269+E1282+E1295+E1308+E104+E195+E275+E409+E487+E580+E712+E793+E912+E1059+E1137+E1334+E740+E699+E1321+E1150+E1347+E1020</f>
        <v>173572.06599999999</v>
      </c>
      <c r="F1357" s="93">
        <f t="shared" si="709"/>
        <v>173572.06599999999</v>
      </c>
      <c r="G1357" s="93">
        <f t="shared" si="709"/>
        <v>173572.06599999999</v>
      </c>
      <c r="H1357" s="93">
        <f t="shared" si="709"/>
        <v>173572.06599999999</v>
      </c>
      <c r="I1357" s="93">
        <f t="shared" si="709"/>
        <v>173630.46599999999</v>
      </c>
      <c r="J1357" s="93">
        <f t="shared" si="709"/>
        <v>173637.766</v>
      </c>
      <c r="K1357" s="93">
        <f t="shared" si="709"/>
        <v>173645.06599999999</v>
      </c>
      <c r="L1357" s="93">
        <f t="shared" si="709"/>
        <v>173652.36599999998</v>
      </c>
      <c r="M1357" s="93">
        <f t="shared" si="709"/>
        <v>173659.666</v>
      </c>
      <c r="N1357" s="93">
        <f t="shared" si="709"/>
        <v>173666.96599999999</v>
      </c>
      <c r="O1357" s="93">
        <f t="shared" si="709"/>
        <v>173666.96599999999</v>
      </c>
      <c r="P1357" s="93">
        <f t="shared" si="709"/>
        <v>173666.96599999999</v>
      </c>
      <c r="Q1357" s="93">
        <f t="shared" si="709"/>
        <v>173666.96599999999</v>
      </c>
      <c r="R1357" s="93">
        <f t="shared" si="709"/>
        <v>173666.96599999999</v>
      </c>
    </row>
    <row r="1358" spans="1:18" x14ac:dyDescent="0.25">
      <c r="A1358" s="3" t="s">
        <v>149</v>
      </c>
      <c r="B1358" s="14" t="s">
        <v>13</v>
      </c>
      <c r="D1358" s="7">
        <f>((D1356/D1355)/365)*1000</f>
        <v>76.749997389774393</v>
      </c>
      <c r="E1358" s="7">
        <f t="shared" ref="E1358:Q1358" si="710">((E1356/E1355)/365)*1000</f>
        <v>77.078554306951162</v>
      </c>
      <c r="F1358" s="7">
        <f t="shared" si="710"/>
        <v>77.431000066163179</v>
      </c>
      <c r="G1358" s="7">
        <f t="shared" si="710"/>
        <v>77.502374354448023</v>
      </c>
      <c r="H1358" s="7">
        <f t="shared" si="710"/>
        <v>77.588756759494302</v>
      </c>
      <c r="I1358" s="7">
        <f t="shared" si="710"/>
        <v>77.38635206596912</v>
      </c>
      <c r="J1358" s="7">
        <f t="shared" si="710"/>
        <v>77.744992897281307</v>
      </c>
      <c r="K1358" s="7">
        <f t="shared" si="710"/>
        <v>78.045222572654268</v>
      </c>
      <c r="L1358" s="7">
        <f t="shared" si="710"/>
        <v>78.104821122275453</v>
      </c>
      <c r="M1358" s="7">
        <f t="shared" si="710"/>
        <v>78.183526925322283</v>
      </c>
      <c r="N1358" s="7">
        <f t="shared" si="710"/>
        <v>78.254480781233241</v>
      </c>
      <c r="O1358" s="7">
        <f t="shared" si="710"/>
        <v>78.319624485319011</v>
      </c>
      <c r="P1358" s="7">
        <f t="shared" si="710"/>
        <v>78.421015725455533</v>
      </c>
      <c r="Q1358" s="7">
        <f t="shared" si="710"/>
        <v>78.533038713597392</v>
      </c>
      <c r="R1358" s="7">
        <f>((R1356/R1355)/365)*1000</f>
        <v>78.644868446453671</v>
      </c>
    </row>
    <row r="1359" spans="1:18" x14ac:dyDescent="0.25">
      <c r="B1359" s="9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</row>
    <row r="1360" spans="1:18" x14ac:dyDescent="0.25">
      <c r="A1360" s="3" t="s">
        <v>7</v>
      </c>
      <c r="B1360" s="4" t="s">
        <v>3</v>
      </c>
      <c r="D1360" s="4">
        <f>D1353</f>
        <v>2021</v>
      </c>
      <c r="E1360" s="4">
        <f t="shared" ref="E1360:R1360" si="711">E1353</f>
        <v>2022</v>
      </c>
      <c r="F1360" s="4">
        <f t="shared" si="711"/>
        <v>2023</v>
      </c>
      <c r="G1360" s="4">
        <f t="shared" si="711"/>
        <v>2024</v>
      </c>
      <c r="H1360" s="4">
        <f t="shared" si="711"/>
        <v>2025</v>
      </c>
      <c r="I1360" s="4">
        <f t="shared" si="711"/>
        <v>2026</v>
      </c>
      <c r="J1360" s="4">
        <f t="shared" si="711"/>
        <v>2027</v>
      </c>
      <c r="K1360" s="4">
        <f t="shared" si="711"/>
        <v>2028</v>
      </c>
      <c r="L1360" s="4">
        <f t="shared" si="711"/>
        <v>2029</v>
      </c>
      <c r="M1360" s="4">
        <f t="shared" si="711"/>
        <v>2030</v>
      </c>
      <c r="N1360" s="4">
        <f t="shared" si="711"/>
        <v>2031</v>
      </c>
      <c r="O1360" s="4">
        <f t="shared" si="711"/>
        <v>2032</v>
      </c>
      <c r="P1360" s="4">
        <f t="shared" si="711"/>
        <v>2033</v>
      </c>
      <c r="Q1360" s="4">
        <f t="shared" si="711"/>
        <v>2034</v>
      </c>
      <c r="R1360" s="4">
        <f t="shared" si="711"/>
        <v>2035</v>
      </c>
    </row>
    <row r="1361" spans="1:18" x14ac:dyDescent="0.25">
      <c r="A1361" s="3" t="s">
        <v>5</v>
      </c>
      <c r="B1361" s="4" t="s">
        <v>147</v>
      </c>
      <c r="D1361" s="104">
        <f>D7+D34+D47+D60+D73+D86+D112+D125+D138+D151+D164+D177+D203+D216+D229+D244+D257+D283+D298+D311+D324+D337+D350+D365+D378+D391+D417+D430+D443+D456+D469+D495+D508+D521+D534+D547+D562+D588+D601+D616+D629+D642+D655+D668+D681+D720+D736+D749+D762+D775+D801+D814+D829+D842+D855+D868+D881+D894+D920+D935+D948+D961+D976+D989+D1002+D1028+D1041+D1067+D1080+D1093+D1106+D1119+D1158+D1173+D1186+D1199+D1212+D1225+D1238+D1251+D1264+D1277+D1290+D1303+D99+D190+D270+D404+D482+D575+D707+D788+D907+D1054+D1132+D1329+D735+D694+D1316+D1342+D1145+D1015</f>
        <v>1315802.4252593685</v>
      </c>
      <c r="E1361" s="104">
        <f t="shared" ref="E1361:R1361" si="712">E7+E34+E47+E60+E73+E86+E112+E125+E138+E151+E164+E177+E203+E216+E229+E244+E257+E283+E298+E311+E324+E337+E350+E365+E378+E391+E417+E430+E443+E456+E469+E495+E508+E521+E534+E547+E562+E588+E601+E616+E629+E642+E655+E668+E681+E720+E736+E749+E762+E775+E801+E814+E829+E842+E855+E868+E881+E894+E920+E935+E948+E961+E976+E989+E1002+E1028+E1041+E1067+E1080+E1093+E1106+E1119+E1158+E1173+E1186+E1199+E1212+E1225+E1238+E1251+E1264+E1277+E1290+E1303+E99+E190+E270+E404+E482+E575+E707+E788+E907+E1054+E1132+E1329+E735+E694+E1316+E1342+E1145+E1015</f>
        <v>1334095.333656461</v>
      </c>
      <c r="F1361" s="104">
        <f t="shared" si="712"/>
        <v>1329379.1641319094</v>
      </c>
      <c r="G1361" s="104">
        <f t="shared" si="712"/>
        <v>1331776.3578244422</v>
      </c>
      <c r="H1361" s="104">
        <f t="shared" si="712"/>
        <v>1320662.3711842501</v>
      </c>
      <c r="I1361" s="104">
        <f t="shared" si="712"/>
        <v>1305735.3033927963</v>
      </c>
      <c r="J1361" s="104">
        <f t="shared" si="712"/>
        <v>1295069.3321805859</v>
      </c>
      <c r="K1361" s="104">
        <f t="shared" si="712"/>
        <v>1302156.442522289</v>
      </c>
      <c r="L1361" s="104">
        <f t="shared" si="712"/>
        <v>1305314.8448248538</v>
      </c>
      <c r="M1361" s="104">
        <f t="shared" si="712"/>
        <v>1318795.7533771563</v>
      </c>
      <c r="N1361" s="104">
        <f t="shared" si="712"/>
        <v>1329914.8957778742</v>
      </c>
      <c r="O1361" s="104">
        <f t="shared" si="712"/>
        <v>1340565.6845686089</v>
      </c>
      <c r="P1361" s="104">
        <f t="shared" si="712"/>
        <v>1345681.3903897472</v>
      </c>
      <c r="Q1361" s="104">
        <f t="shared" si="712"/>
        <v>1350006.4929056226</v>
      </c>
      <c r="R1361" s="104">
        <f t="shared" si="712"/>
        <v>1354602.8014537396</v>
      </c>
    </row>
    <row r="1362" spans="1:18" x14ac:dyDescent="0.25">
      <c r="A1362" s="3" t="s">
        <v>9</v>
      </c>
      <c r="B1362" s="4" t="s">
        <v>147</v>
      </c>
      <c r="D1362" s="93">
        <f>D1356+D1357</f>
        <v>866106.94299999997</v>
      </c>
      <c r="E1362" s="93">
        <f t="shared" ref="E1362:R1362" si="713">E1356+E1357</f>
        <v>886520.01655303605</v>
      </c>
      <c r="F1362" s="93">
        <f t="shared" si="713"/>
        <v>895123.68370444386</v>
      </c>
      <c r="G1362" s="93">
        <f t="shared" si="713"/>
        <v>905384.11357792339</v>
      </c>
      <c r="H1362" s="93">
        <f t="shared" si="713"/>
        <v>923326.53732577094</v>
      </c>
      <c r="I1362" s="93">
        <f t="shared" si="713"/>
        <v>939172.9783818284</v>
      </c>
      <c r="J1362" s="93">
        <f t="shared" si="713"/>
        <v>957364.82641232572</v>
      </c>
      <c r="K1362" s="93">
        <f t="shared" si="713"/>
        <v>975513.66096956166</v>
      </c>
      <c r="L1362" s="93">
        <f t="shared" si="713"/>
        <v>981264.59285577503</v>
      </c>
      <c r="M1362" s="93">
        <f t="shared" si="713"/>
        <v>994850.73781720619</v>
      </c>
      <c r="N1362" s="93">
        <f t="shared" si="713"/>
        <v>1005431.6546854045</v>
      </c>
      <c r="O1362" s="93">
        <f t="shared" si="713"/>
        <v>1015648.744699126</v>
      </c>
      <c r="P1362" s="93">
        <f t="shared" si="713"/>
        <v>1020032.8974908695</v>
      </c>
      <c r="Q1362" s="93">
        <f t="shared" si="713"/>
        <v>1023439.6722399603</v>
      </c>
      <c r="R1362" s="93">
        <f t="shared" si="713"/>
        <v>1026897.6806923843</v>
      </c>
    </row>
    <row r="1363" spans="1:18" x14ac:dyDescent="0.25">
      <c r="A1363" s="3" t="s">
        <v>7</v>
      </c>
      <c r="B1363" s="4" t="s">
        <v>147</v>
      </c>
      <c r="D1363" s="93">
        <f>D1361-D1362</f>
        <v>449695.48225936852</v>
      </c>
      <c r="E1363" s="93">
        <f t="shared" ref="E1363:R1363" si="714">E1361-E1362</f>
        <v>447575.31710342492</v>
      </c>
      <c r="F1363" s="93">
        <f t="shared" si="714"/>
        <v>434255.48042746552</v>
      </c>
      <c r="G1363" s="93">
        <f t="shared" si="714"/>
        <v>426392.24424651882</v>
      </c>
      <c r="H1363" s="93">
        <f t="shared" si="714"/>
        <v>397335.83385847916</v>
      </c>
      <c r="I1363" s="93">
        <f t="shared" si="714"/>
        <v>366562.32501096791</v>
      </c>
      <c r="J1363" s="93">
        <f t="shared" si="714"/>
        <v>337704.50576826022</v>
      </c>
      <c r="K1363" s="93">
        <f t="shared" si="714"/>
        <v>326642.78155272733</v>
      </c>
      <c r="L1363" s="93">
        <f t="shared" si="714"/>
        <v>324050.25196907879</v>
      </c>
      <c r="M1363" s="93">
        <f t="shared" si="714"/>
        <v>323945.01555995014</v>
      </c>
      <c r="N1363" s="93">
        <f t="shared" si="714"/>
        <v>324483.24109246966</v>
      </c>
      <c r="O1363" s="93">
        <f t="shared" si="714"/>
        <v>324916.93986948289</v>
      </c>
      <c r="P1363" s="93">
        <f t="shared" si="714"/>
        <v>325648.49289887771</v>
      </c>
      <c r="Q1363" s="93">
        <f t="shared" si="714"/>
        <v>326566.82066566229</v>
      </c>
      <c r="R1363" s="93">
        <f t="shared" si="714"/>
        <v>327705.12076135539</v>
      </c>
    </row>
    <row r="1364" spans="1:18" x14ac:dyDescent="0.25">
      <c r="A1364" s="3" t="s">
        <v>7</v>
      </c>
      <c r="B1364" s="4" t="s">
        <v>8</v>
      </c>
      <c r="D1364" s="55">
        <f>D1363/D1361</f>
        <v>0.34176520245486353</v>
      </c>
      <c r="E1364" s="55">
        <f t="shared" ref="E1364:R1364" si="715">E1363/E1361</f>
        <v>0.33548975535108105</v>
      </c>
      <c r="F1364" s="55">
        <f t="shared" si="715"/>
        <v>0.32666036308086438</v>
      </c>
      <c r="G1364" s="55">
        <f t="shared" si="715"/>
        <v>0.32016805354846734</v>
      </c>
      <c r="H1364" s="55">
        <f t="shared" si="715"/>
        <v>0.30086102438292722</v>
      </c>
      <c r="I1364" s="55">
        <f t="shared" si="715"/>
        <v>0.28073249153829244</v>
      </c>
      <c r="J1364" s="55">
        <f t="shared" si="715"/>
        <v>0.26076171937424142</v>
      </c>
      <c r="K1364" s="55">
        <f t="shared" si="715"/>
        <v>0.25084757167888161</v>
      </c>
      <c r="L1364" s="55">
        <f t="shared" si="715"/>
        <v>0.24825447535039688</v>
      </c>
      <c r="M1364" s="55">
        <f t="shared" si="715"/>
        <v>0.24563698717591079</v>
      </c>
      <c r="N1364" s="55">
        <f t="shared" si="715"/>
        <v>0.24398797405955644</v>
      </c>
      <c r="O1364" s="55">
        <f t="shared" si="715"/>
        <v>0.24237300984922677</v>
      </c>
      <c r="P1364" s="55">
        <f t="shared" si="715"/>
        <v>0.24199524138812734</v>
      </c>
      <c r="Q1364" s="55">
        <f t="shared" si="715"/>
        <v>0.24190018520784418</v>
      </c>
      <c r="R1364" s="55">
        <f t="shared" si="715"/>
        <v>0.24191971285580327</v>
      </c>
    </row>
    <row r="1365" spans="1:18" x14ac:dyDescent="0.25">
      <c r="D1365" s="84"/>
      <c r="E1365" s="84"/>
      <c r="F1365" s="84"/>
      <c r="G1365" s="84"/>
      <c r="H1365" s="84"/>
      <c r="I1365" s="84"/>
      <c r="J1365" s="84"/>
      <c r="K1365" s="84"/>
      <c r="L1365" s="84"/>
      <c r="M1365" s="84"/>
      <c r="N1365" s="84"/>
      <c r="O1365" s="84"/>
      <c r="P1365" s="84"/>
      <c r="Q1365" s="84"/>
      <c r="R1365" s="84"/>
    </row>
    <row r="1366" spans="1:18" x14ac:dyDescent="0.25">
      <c r="A1366" s="94" t="s">
        <v>150</v>
      </c>
      <c r="B1366" s="95" t="s">
        <v>3</v>
      </c>
      <c r="C1366" s="4"/>
      <c r="D1366" s="4">
        <v>2021</v>
      </c>
      <c r="E1366" s="4">
        <v>2022</v>
      </c>
      <c r="F1366" s="4">
        <v>2023</v>
      </c>
      <c r="G1366" s="4">
        <v>2024</v>
      </c>
      <c r="H1366" s="4">
        <v>2025</v>
      </c>
      <c r="I1366" s="4">
        <v>2026</v>
      </c>
      <c r="J1366" s="4">
        <v>2027</v>
      </c>
      <c r="K1366" s="4">
        <v>2028</v>
      </c>
      <c r="L1366" s="4">
        <v>2029</v>
      </c>
      <c r="M1366" s="4">
        <v>2030</v>
      </c>
      <c r="N1366" s="4">
        <v>2031</v>
      </c>
      <c r="O1366" s="4">
        <v>2032</v>
      </c>
      <c r="P1366" s="4">
        <v>2033</v>
      </c>
      <c r="Q1366" s="4">
        <v>2034</v>
      </c>
      <c r="R1366" s="4">
        <v>2035</v>
      </c>
    </row>
    <row r="1367" spans="1:18" x14ac:dyDescent="0.25">
      <c r="A1367" s="3" t="str">
        <f>A1470</f>
        <v>Elva linn (Elva linn, Metsalaane küla, Kurelaane küla, Vissi küla, Käärdi alevik)</v>
      </c>
      <c r="B1367" s="96" t="s">
        <v>13</v>
      </c>
      <c r="C1367" s="4"/>
      <c r="D1367" s="97">
        <f>D13</f>
        <v>70.809126524347192</v>
      </c>
      <c r="E1367" s="97">
        <f t="shared" ref="E1367:R1367" si="716">E13</f>
        <v>70.809126524347192</v>
      </c>
      <c r="F1367" s="97">
        <f t="shared" si="716"/>
        <v>70.809126524347192</v>
      </c>
      <c r="G1367" s="97">
        <f t="shared" si="716"/>
        <v>70.809126524347192</v>
      </c>
      <c r="H1367" s="97">
        <f t="shared" si="716"/>
        <v>70.809126524347192</v>
      </c>
      <c r="I1367" s="97">
        <f t="shared" si="716"/>
        <v>70.809126524347192</v>
      </c>
      <c r="J1367" s="97">
        <f t="shared" si="716"/>
        <v>70.809126524347192</v>
      </c>
      <c r="K1367" s="97">
        <f t="shared" si="716"/>
        <v>70.809126524347192</v>
      </c>
      <c r="L1367" s="97">
        <f t="shared" si="716"/>
        <v>70.809126524347192</v>
      </c>
      <c r="M1367" s="97">
        <f t="shared" si="716"/>
        <v>70.809126524347192</v>
      </c>
      <c r="N1367" s="97">
        <f t="shared" si="716"/>
        <v>70.809126524347192</v>
      </c>
      <c r="O1367" s="97">
        <f t="shared" si="716"/>
        <v>70.809126524347192</v>
      </c>
      <c r="P1367" s="97">
        <f t="shared" si="716"/>
        <v>70.809126524347192</v>
      </c>
      <c r="Q1367" s="97">
        <f t="shared" si="716"/>
        <v>70.809126524347192</v>
      </c>
      <c r="R1367" s="97">
        <f t="shared" si="716"/>
        <v>70.809126524347192</v>
      </c>
    </row>
    <row r="1368" spans="1:18" x14ac:dyDescent="0.25">
      <c r="A1368" s="3" t="str">
        <f t="shared" ref="A1368:A1431" si="717">A1471</f>
        <v>Annikoru küla</v>
      </c>
      <c r="B1368" s="96" t="s">
        <v>13</v>
      </c>
      <c r="C1368" s="4"/>
      <c r="D1368" s="97">
        <f>D40</f>
        <v>79.74981749043387</v>
      </c>
      <c r="E1368" s="97">
        <f t="shared" ref="E1368:R1368" si="718">E40</f>
        <v>79.74981749043387</v>
      </c>
      <c r="F1368" s="97">
        <f t="shared" si="718"/>
        <v>79.74981749043387</v>
      </c>
      <c r="G1368" s="97">
        <f t="shared" si="718"/>
        <v>79.74981749043387</v>
      </c>
      <c r="H1368" s="97">
        <f t="shared" si="718"/>
        <v>79.74981749043387</v>
      </c>
      <c r="I1368" s="97">
        <f t="shared" si="718"/>
        <v>79.74981749043387</v>
      </c>
      <c r="J1368" s="97">
        <f t="shared" si="718"/>
        <v>79.74981749043387</v>
      </c>
      <c r="K1368" s="97">
        <f t="shared" si="718"/>
        <v>79.74981749043387</v>
      </c>
      <c r="L1368" s="97">
        <f t="shared" si="718"/>
        <v>79.74981749043387</v>
      </c>
      <c r="M1368" s="97">
        <f t="shared" si="718"/>
        <v>79.74981749043387</v>
      </c>
      <c r="N1368" s="97">
        <f t="shared" si="718"/>
        <v>79.74981749043387</v>
      </c>
      <c r="O1368" s="97">
        <f t="shared" si="718"/>
        <v>79.74981749043387</v>
      </c>
      <c r="P1368" s="97">
        <f t="shared" si="718"/>
        <v>79.74981749043387</v>
      </c>
      <c r="Q1368" s="97">
        <f t="shared" si="718"/>
        <v>79.74981749043387</v>
      </c>
      <c r="R1368" s="97">
        <f t="shared" si="718"/>
        <v>79.74981749043387</v>
      </c>
    </row>
    <row r="1369" spans="1:18" x14ac:dyDescent="0.25">
      <c r="A1369" s="3" t="str">
        <f t="shared" si="717"/>
        <v>Konguta küla</v>
      </c>
      <c r="B1369" s="96" t="s">
        <v>13</v>
      </c>
      <c r="C1369" s="4"/>
      <c r="D1369" s="97">
        <f>D53</f>
        <v>50.377635787769478</v>
      </c>
      <c r="E1369" s="97">
        <f t="shared" ref="E1369:R1369" si="719">E53</f>
        <v>50.377635787769478</v>
      </c>
      <c r="F1369" s="97">
        <f t="shared" si="719"/>
        <v>50.377635787769478</v>
      </c>
      <c r="G1369" s="97">
        <f t="shared" si="719"/>
        <v>50.377635787769478</v>
      </c>
      <c r="H1369" s="97">
        <f t="shared" si="719"/>
        <v>50.377635787769478</v>
      </c>
      <c r="I1369" s="97">
        <f t="shared" si="719"/>
        <v>50.377635787769478</v>
      </c>
      <c r="J1369" s="97">
        <f t="shared" si="719"/>
        <v>50.377635787769478</v>
      </c>
      <c r="K1369" s="97">
        <f t="shared" si="719"/>
        <v>50.377635787769478</v>
      </c>
      <c r="L1369" s="97">
        <f t="shared" si="719"/>
        <v>50.377635787769478</v>
      </c>
      <c r="M1369" s="97">
        <f t="shared" si="719"/>
        <v>50.377635787769478</v>
      </c>
      <c r="N1369" s="97">
        <f t="shared" si="719"/>
        <v>50.377635787769478</v>
      </c>
      <c r="O1369" s="97">
        <f t="shared" si="719"/>
        <v>50.377635787769478</v>
      </c>
      <c r="P1369" s="97">
        <f t="shared" si="719"/>
        <v>50.377635787769478</v>
      </c>
      <c r="Q1369" s="97">
        <f t="shared" si="719"/>
        <v>50.377635787769478</v>
      </c>
      <c r="R1369" s="97">
        <f t="shared" si="719"/>
        <v>50.377635787769478</v>
      </c>
    </row>
    <row r="1370" spans="1:18" x14ac:dyDescent="0.25">
      <c r="A1370" s="3" t="str">
        <f t="shared" si="717"/>
        <v>Palupera küla</v>
      </c>
      <c r="B1370" s="96" t="s">
        <v>13</v>
      </c>
      <c r="C1370" s="4"/>
      <c r="D1370" s="97">
        <f>D66</f>
        <v>49.537132548458686</v>
      </c>
      <c r="E1370" s="97">
        <f t="shared" ref="E1370:R1370" si="720">E66</f>
        <v>49.537132548458686</v>
      </c>
      <c r="F1370" s="97">
        <f t="shared" si="720"/>
        <v>49.537132548458686</v>
      </c>
      <c r="G1370" s="97">
        <f t="shared" si="720"/>
        <v>49.537132548458686</v>
      </c>
      <c r="H1370" s="97">
        <f t="shared" si="720"/>
        <v>49.537132548458686</v>
      </c>
      <c r="I1370" s="97">
        <f t="shared" si="720"/>
        <v>49.537132548458686</v>
      </c>
      <c r="J1370" s="97">
        <f t="shared" si="720"/>
        <v>49.537132548458686</v>
      </c>
      <c r="K1370" s="97">
        <f t="shared" si="720"/>
        <v>49.537132548458686</v>
      </c>
      <c r="L1370" s="97">
        <f t="shared" si="720"/>
        <v>49.537132548458686</v>
      </c>
      <c r="M1370" s="97">
        <f t="shared" si="720"/>
        <v>49.537132548458686</v>
      </c>
      <c r="N1370" s="97">
        <f t="shared" si="720"/>
        <v>49.537132548458686</v>
      </c>
      <c r="O1370" s="97">
        <f t="shared" si="720"/>
        <v>49.537132548458686</v>
      </c>
      <c r="P1370" s="97">
        <f t="shared" si="720"/>
        <v>49.537132548458686</v>
      </c>
      <c r="Q1370" s="97">
        <f t="shared" si="720"/>
        <v>49.537132548458686</v>
      </c>
      <c r="R1370" s="97">
        <f t="shared" si="720"/>
        <v>49.537132548458686</v>
      </c>
    </row>
    <row r="1371" spans="1:18" x14ac:dyDescent="0.25">
      <c r="A1371" s="3" t="str">
        <f t="shared" si="717"/>
        <v>Hellenurme küla</v>
      </c>
      <c r="B1371" s="96" t="s">
        <v>13</v>
      </c>
      <c r="C1371" s="4"/>
      <c r="D1371" s="97">
        <f>D79</f>
        <v>49.702832017446276</v>
      </c>
      <c r="E1371" s="97">
        <f t="shared" ref="E1371:R1371" si="721">E79</f>
        <v>49.702832017446276</v>
      </c>
      <c r="F1371" s="97">
        <f t="shared" si="721"/>
        <v>49.702832017446276</v>
      </c>
      <c r="G1371" s="97">
        <f t="shared" si="721"/>
        <v>49.702832017446276</v>
      </c>
      <c r="H1371" s="97">
        <f t="shared" si="721"/>
        <v>49.702832017446276</v>
      </c>
      <c r="I1371" s="97">
        <f t="shared" si="721"/>
        <v>49.702832017446276</v>
      </c>
      <c r="J1371" s="97">
        <f t="shared" si="721"/>
        <v>49.702832017446276</v>
      </c>
      <c r="K1371" s="97">
        <f t="shared" si="721"/>
        <v>49.702832017446276</v>
      </c>
      <c r="L1371" s="97">
        <f t="shared" si="721"/>
        <v>49.702832017446276</v>
      </c>
      <c r="M1371" s="97">
        <f t="shared" si="721"/>
        <v>49.702832017446276</v>
      </c>
      <c r="N1371" s="97">
        <f t="shared" si="721"/>
        <v>49.702832017446276</v>
      </c>
      <c r="O1371" s="97">
        <f t="shared" si="721"/>
        <v>49.702832017446276</v>
      </c>
      <c r="P1371" s="97">
        <f t="shared" si="721"/>
        <v>49.702832017446276</v>
      </c>
      <c r="Q1371" s="97">
        <f t="shared" si="721"/>
        <v>49.702832017446276</v>
      </c>
      <c r="R1371" s="97">
        <f t="shared" si="721"/>
        <v>49.702832017446276</v>
      </c>
    </row>
    <row r="1372" spans="1:18" x14ac:dyDescent="0.25">
      <c r="A1372" s="3" t="str">
        <f t="shared" si="717"/>
        <v>Puhja küla</v>
      </c>
      <c r="B1372" s="96" t="s">
        <v>13</v>
      </c>
      <c r="C1372" s="4"/>
      <c r="D1372" s="97">
        <f>D92</f>
        <v>85.760475671838918</v>
      </c>
      <c r="E1372" s="97">
        <f t="shared" ref="E1372:R1372" si="722">E92</f>
        <v>85.760475671838918</v>
      </c>
      <c r="F1372" s="97">
        <f t="shared" si="722"/>
        <v>85.760475671838918</v>
      </c>
      <c r="G1372" s="97">
        <f t="shared" si="722"/>
        <v>85.760475671838918</v>
      </c>
      <c r="H1372" s="97">
        <f t="shared" si="722"/>
        <v>85.760475671838918</v>
      </c>
      <c r="I1372" s="97">
        <f t="shared" si="722"/>
        <v>85.760475671838918</v>
      </c>
      <c r="J1372" s="97">
        <f t="shared" si="722"/>
        <v>85.760475671838918</v>
      </c>
      <c r="K1372" s="97">
        <f t="shared" si="722"/>
        <v>85.760475671838918</v>
      </c>
      <c r="L1372" s="97">
        <f t="shared" si="722"/>
        <v>85.760475671838918</v>
      </c>
      <c r="M1372" s="97">
        <f t="shared" si="722"/>
        <v>85.760475671838918</v>
      </c>
      <c r="N1372" s="97">
        <f t="shared" si="722"/>
        <v>85.760475671838918</v>
      </c>
      <c r="O1372" s="97">
        <f t="shared" si="722"/>
        <v>85.760475671838918</v>
      </c>
      <c r="P1372" s="97">
        <f t="shared" si="722"/>
        <v>85.760475671838918</v>
      </c>
      <c r="Q1372" s="97">
        <f t="shared" si="722"/>
        <v>85.760475671838918</v>
      </c>
      <c r="R1372" s="97">
        <f t="shared" si="722"/>
        <v>85.760475671838918</v>
      </c>
    </row>
    <row r="1373" spans="1:18" x14ac:dyDescent="0.25">
      <c r="A1373" s="3" t="str">
        <f t="shared" si="717"/>
        <v>Rämsi küla</v>
      </c>
      <c r="B1373" s="96" t="s">
        <v>13</v>
      </c>
      <c r="C1373" s="4"/>
      <c r="D1373" s="97">
        <f>D105</f>
        <v>78.022897623777197</v>
      </c>
      <c r="E1373" s="97">
        <f t="shared" ref="E1373:R1373" si="723">E105</f>
        <v>78.022897623777197</v>
      </c>
      <c r="F1373" s="97">
        <f t="shared" si="723"/>
        <v>78.022897623777197</v>
      </c>
      <c r="G1373" s="97">
        <f t="shared" si="723"/>
        <v>78.022897623777197</v>
      </c>
      <c r="H1373" s="97">
        <f t="shared" si="723"/>
        <v>78.022897623777197</v>
      </c>
      <c r="I1373" s="97">
        <f t="shared" si="723"/>
        <v>78.022897623777197</v>
      </c>
      <c r="J1373" s="97">
        <f t="shared" si="723"/>
        <v>78.022897623777197</v>
      </c>
      <c r="K1373" s="97">
        <f t="shared" si="723"/>
        <v>78.022897623777197</v>
      </c>
      <c r="L1373" s="97">
        <f t="shared" si="723"/>
        <v>78.022897623777197</v>
      </c>
      <c r="M1373" s="97">
        <f t="shared" si="723"/>
        <v>78.022897623777197</v>
      </c>
      <c r="N1373" s="97">
        <f t="shared" si="723"/>
        <v>78.022897623777197</v>
      </c>
      <c r="O1373" s="97">
        <f t="shared" si="723"/>
        <v>78.022897623777197</v>
      </c>
      <c r="P1373" s="97">
        <f t="shared" si="723"/>
        <v>78.022897623777197</v>
      </c>
      <c r="Q1373" s="97">
        <f t="shared" si="723"/>
        <v>78.022897623777197</v>
      </c>
      <c r="R1373" s="97">
        <f t="shared" si="723"/>
        <v>78.022897623777197</v>
      </c>
    </row>
    <row r="1374" spans="1:18" x14ac:dyDescent="0.25">
      <c r="A1374" s="3" t="str">
        <f t="shared" si="717"/>
        <v>Ulila alevik</v>
      </c>
      <c r="B1374" s="96" t="s">
        <v>13</v>
      </c>
      <c r="C1374" s="4"/>
      <c r="D1374" s="97">
        <f>D118</f>
        <v>81.044823361319857</v>
      </c>
      <c r="E1374" s="97">
        <f t="shared" ref="E1374:R1374" si="724">E118</f>
        <v>81.044823361319857</v>
      </c>
      <c r="F1374" s="97">
        <f t="shared" si="724"/>
        <v>81.044823361319857</v>
      </c>
      <c r="G1374" s="97">
        <f t="shared" si="724"/>
        <v>81.044823361319857</v>
      </c>
      <c r="H1374" s="97">
        <f t="shared" si="724"/>
        <v>81.044823361319857</v>
      </c>
      <c r="I1374" s="97">
        <f t="shared" si="724"/>
        <v>81.044823361319857</v>
      </c>
      <c r="J1374" s="97">
        <f t="shared" si="724"/>
        <v>81.044823361319857</v>
      </c>
      <c r="K1374" s="97">
        <f t="shared" si="724"/>
        <v>81.044823361319857</v>
      </c>
      <c r="L1374" s="97">
        <f t="shared" si="724"/>
        <v>81.044823361319857</v>
      </c>
      <c r="M1374" s="97">
        <f t="shared" si="724"/>
        <v>81.044823361319857</v>
      </c>
      <c r="N1374" s="97">
        <f t="shared" si="724"/>
        <v>81.044823361319857</v>
      </c>
      <c r="O1374" s="97">
        <f t="shared" si="724"/>
        <v>81.044823361319857</v>
      </c>
      <c r="P1374" s="97">
        <f t="shared" si="724"/>
        <v>81.044823361319857</v>
      </c>
      <c r="Q1374" s="97">
        <f t="shared" si="724"/>
        <v>81.044823361319857</v>
      </c>
      <c r="R1374" s="97">
        <f t="shared" si="724"/>
        <v>81.044823361319857</v>
      </c>
    </row>
    <row r="1375" spans="1:18" x14ac:dyDescent="0.25">
      <c r="A1375" s="3" t="str">
        <f t="shared" si="717"/>
        <v>Rannu küla</v>
      </c>
      <c r="B1375" s="96" t="s">
        <v>13</v>
      </c>
      <c r="C1375" s="4"/>
      <c r="D1375" s="97">
        <f>D131</f>
        <v>67.683027121697378</v>
      </c>
      <c r="E1375" s="97">
        <f t="shared" ref="E1375:R1375" si="725">E131</f>
        <v>67.683027121697378</v>
      </c>
      <c r="F1375" s="97">
        <f t="shared" si="725"/>
        <v>67.683027121697378</v>
      </c>
      <c r="G1375" s="97">
        <f t="shared" si="725"/>
        <v>67.683027121697378</v>
      </c>
      <c r="H1375" s="97">
        <f t="shared" si="725"/>
        <v>67.683027121697378</v>
      </c>
      <c r="I1375" s="97">
        <f t="shared" si="725"/>
        <v>67.683027121697378</v>
      </c>
      <c r="J1375" s="97">
        <f t="shared" si="725"/>
        <v>67.683027121697378</v>
      </c>
      <c r="K1375" s="97">
        <f t="shared" si="725"/>
        <v>67.683027121697378</v>
      </c>
      <c r="L1375" s="97">
        <f t="shared" si="725"/>
        <v>67.683027121697378</v>
      </c>
      <c r="M1375" s="97">
        <f t="shared" si="725"/>
        <v>67.683027121697378</v>
      </c>
      <c r="N1375" s="97">
        <f t="shared" si="725"/>
        <v>67.683027121697378</v>
      </c>
      <c r="O1375" s="97">
        <f t="shared" si="725"/>
        <v>67.683027121697378</v>
      </c>
      <c r="P1375" s="97">
        <f t="shared" si="725"/>
        <v>67.683027121697378</v>
      </c>
      <c r="Q1375" s="97">
        <f t="shared" si="725"/>
        <v>67.683027121697378</v>
      </c>
      <c r="R1375" s="97">
        <f t="shared" si="725"/>
        <v>67.683027121697378</v>
      </c>
    </row>
    <row r="1376" spans="1:18" x14ac:dyDescent="0.25">
      <c r="A1376" s="3" t="str">
        <f t="shared" si="717"/>
        <v>Kureküla</v>
      </c>
      <c r="B1376" s="96" t="s">
        <v>13</v>
      </c>
      <c r="C1376" s="4"/>
      <c r="D1376" s="97">
        <f>D144</f>
        <v>55.500188319135326</v>
      </c>
      <c r="E1376" s="97">
        <f t="shared" ref="E1376:R1376" si="726">E144</f>
        <v>55.500188319135326</v>
      </c>
      <c r="F1376" s="97">
        <f t="shared" si="726"/>
        <v>55.500188319135326</v>
      </c>
      <c r="G1376" s="97">
        <f t="shared" si="726"/>
        <v>55.500188319135326</v>
      </c>
      <c r="H1376" s="97">
        <f t="shared" si="726"/>
        <v>55.500188319135326</v>
      </c>
      <c r="I1376" s="97">
        <f t="shared" si="726"/>
        <v>55.500188319135326</v>
      </c>
      <c r="J1376" s="97">
        <f t="shared" si="726"/>
        <v>55.500188319135326</v>
      </c>
      <c r="K1376" s="97">
        <f t="shared" si="726"/>
        <v>55.500188319135326</v>
      </c>
      <c r="L1376" s="97">
        <f t="shared" si="726"/>
        <v>55.500188319135326</v>
      </c>
      <c r="M1376" s="97">
        <f t="shared" si="726"/>
        <v>55.500188319135326</v>
      </c>
      <c r="N1376" s="97">
        <f t="shared" si="726"/>
        <v>55.500188319135326</v>
      </c>
      <c r="O1376" s="97">
        <f t="shared" si="726"/>
        <v>55.500188319135326</v>
      </c>
      <c r="P1376" s="97">
        <f t="shared" si="726"/>
        <v>55.500188319135326</v>
      </c>
      <c r="Q1376" s="97">
        <f t="shared" si="726"/>
        <v>55.500188319135326</v>
      </c>
      <c r="R1376" s="97">
        <f t="shared" si="726"/>
        <v>55.500188319135326</v>
      </c>
    </row>
    <row r="1377" spans="1:18" x14ac:dyDescent="0.25">
      <c r="A1377" s="3" t="str">
        <f t="shared" si="717"/>
        <v>Limnoloogia (Petseri küla, Vehendi küla)</v>
      </c>
      <c r="B1377" s="96" t="s">
        <v>13</v>
      </c>
      <c r="C1377" s="4"/>
      <c r="D1377" s="97">
        <f>D157</f>
        <v>56.425209090665447</v>
      </c>
      <c r="E1377" s="97">
        <f t="shared" ref="E1377:R1377" si="727">E157</f>
        <v>56.425209090665447</v>
      </c>
      <c r="F1377" s="97">
        <f t="shared" si="727"/>
        <v>56.425209090665447</v>
      </c>
      <c r="G1377" s="97">
        <f t="shared" si="727"/>
        <v>56.425209090665447</v>
      </c>
      <c r="H1377" s="97">
        <f t="shared" si="727"/>
        <v>56.425209090665447</v>
      </c>
      <c r="I1377" s="97">
        <f t="shared" si="727"/>
        <v>56.425209090665447</v>
      </c>
      <c r="J1377" s="97">
        <f t="shared" si="727"/>
        <v>56.425209090665447</v>
      </c>
      <c r="K1377" s="97">
        <f t="shared" si="727"/>
        <v>56.425209090665447</v>
      </c>
      <c r="L1377" s="97">
        <f t="shared" si="727"/>
        <v>56.425209090665447</v>
      </c>
      <c r="M1377" s="97">
        <f t="shared" si="727"/>
        <v>56.425209090665447</v>
      </c>
      <c r="N1377" s="97">
        <f t="shared" si="727"/>
        <v>56.425209090665447</v>
      </c>
      <c r="O1377" s="97">
        <f t="shared" si="727"/>
        <v>56.425209090665447</v>
      </c>
      <c r="P1377" s="97">
        <f t="shared" si="727"/>
        <v>56.425209090665447</v>
      </c>
      <c r="Q1377" s="97">
        <f t="shared" si="727"/>
        <v>56.425209090665447</v>
      </c>
      <c r="R1377" s="97">
        <f t="shared" si="727"/>
        <v>56.425209090665447</v>
      </c>
    </row>
    <row r="1378" spans="1:18" x14ac:dyDescent="0.25">
      <c r="A1378" s="3" t="str">
        <f t="shared" si="717"/>
        <v>Rõngu alevik</v>
      </c>
      <c r="B1378" s="96" t="s">
        <v>13</v>
      </c>
      <c r="C1378" s="4"/>
      <c r="D1378" s="97">
        <f>D170</f>
        <v>73.595630581068733</v>
      </c>
      <c r="E1378" s="97">
        <f t="shared" ref="E1378:R1378" si="728">E170</f>
        <v>73.595630581068733</v>
      </c>
      <c r="F1378" s="97">
        <f t="shared" si="728"/>
        <v>73.595630581068733</v>
      </c>
      <c r="G1378" s="97">
        <f t="shared" si="728"/>
        <v>73.595630581068733</v>
      </c>
      <c r="H1378" s="97">
        <f t="shared" si="728"/>
        <v>73.595630581068733</v>
      </c>
      <c r="I1378" s="97">
        <f t="shared" si="728"/>
        <v>73.595630581068733</v>
      </c>
      <c r="J1378" s="97">
        <f t="shared" si="728"/>
        <v>73.595630581068733</v>
      </c>
      <c r="K1378" s="97">
        <f t="shared" si="728"/>
        <v>73.595630581068733</v>
      </c>
      <c r="L1378" s="97">
        <f t="shared" si="728"/>
        <v>73.595630581068733</v>
      </c>
      <c r="M1378" s="97">
        <f t="shared" si="728"/>
        <v>73.595630581068733</v>
      </c>
      <c r="N1378" s="97">
        <f t="shared" si="728"/>
        <v>73.595630581068733</v>
      </c>
      <c r="O1378" s="97">
        <f t="shared" si="728"/>
        <v>73.595630581068733</v>
      </c>
      <c r="P1378" s="97">
        <f t="shared" si="728"/>
        <v>73.595630581068733</v>
      </c>
      <c r="Q1378" s="97">
        <f t="shared" si="728"/>
        <v>73.595630581068733</v>
      </c>
      <c r="R1378" s="97">
        <f t="shared" si="728"/>
        <v>73.595630581068733</v>
      </c>
    </row>
    <row r="1379" spans="1:18" x14ac:dyDescent="0.25">
      <c r="A1379" s="3" t="str">
        <f t="shared" si="717"/>
        <v>Valguta-Lapetukme küla</v>
      </c>
      <c r="B1379" s="96" t="s">
        <v>13</v>
      </c>
      <c r="C1379" s="4"/>
      <c r="D1379" s="97">
        <f>D183</f>
        <v>73.297416773191372</v>
      </c>
      <c r="E1379" s="97">
        <f t="shared" ref="E1379:R1379" si="729">E183</f>
        <v>73.297416773191372</v>
      </c>
      <c r="F1379" s="97">
        <f t="shared" si="729"/>
        <v>73.297416773191372</v>
      </c>
      <c r="G1379" s="97">
        <f t="shared" si="729"/>
        <v>73.297416773191372</v>
      </c>
      <c r="H1379" s="97">
        <f t="shared" si="729"/>
        <v>73.297416773191372</v>
      </c>
      <c r="I1379" s="97">
        <f t="shared" si="729"/>
        <v>73.297416773191372</v>
      </c>
      <c r="J1379" s="97">
        <f t="shared" si="729"/>
        <v>73.297416773191372</v>
      </c>
      <c r="K1379" s="97">
        <f t="shared" si="729"/>
        <v>73.297416773191372</v>
      </c>
      <c r="L1379" s="97">
        <f t="shared" si="729"/>
        <v>73.297416773191372</v>
      </c>
      <c r="M1379" s="97">
        <f t="shared" si="729"/>
        <v>73.297416773191372</v>
      </c>
      <c r="N1379" s="97">
        <f t="shared" si="729"/>
        <v>73.297416773191372</v>
      </c>
      <c r="O1379" s="97">
        <f t="shared" si="729"/>
        <v>73.297416773191372</v>
      </c>
      <c r="P1379" s="97">
        <f t="shared" si="729"/>
        <v>73.297416773191372</v>
      </c>
      <c r="Q1379" s="97">
        <f t="shared" si="729"/>
        <v>73.297416773191372</v>
      </c>
      <c r="R1379" s="97">
        <f t="shared" si="729"/>
        <v>73.297416773191372</v>
      </c>
    </row>
    <row r="1380" spans="1:18" x14ac:dyDescent="0.25">
      <c r="A1380" s="3" t="str">
        <f t="shared" si="717"/>
        <v>Teedla küla</v>
      </c>
      <c r="B1380" s="96" t="s">
        <v>13</v>
      </c>
      <c r="C1380" s="4"/>
      <c r="D1380" s="97">
        <f>D196</f>
        <v>55.457851593830256</v>
      </c>
      <c r="E1380" s="97">
        <f t="shared" ref="E1380:R1380" si="730">E196</f>
        <v>55.457851593830256</v>
      </c>
      <c r="F1380" s="97">
        <f t="shared" si="730"/>
        <v>55.457851593830256</v>
      </c>
      <c r="G1380" s="97">
        <f t="shared" si="730"/>
        <v>55.457851593830256</v>
      </c>
      <c r="H1380" s="97">
        <f t="shared" si="730"/>
        <v>55.457851593830256</v>
      </c>
      <c r="I1380" s="97">
        <f t="shared" si="730"/>
        <v>55.457851593830256</v>
      </c>
      <c r="J1380" s="97">
        <f t="shared" si="730"/>
        <v>55.457851593830256</v>
      </c>
      <c r="K1380" s="97">
        <f t="shared" si="730"/>
        <v>55.457851593830256</v>
      </c>
      <c r="L1380" s="97">
        <f t="shared" si="730"/>
        <v>55.457851593830256</v>
      </c>
      <c r="M1380" s="97">
        <f t="shared" si="730"/>
        <v>55.457851593830256</v>
      </c>
      <c r="N1380" s="97">
        <f t="shared" si="730"/>
        <v>55.457851593830256</v>
      </c>
      <c r="O1380" s="97">
        <f t="shared" si="730"/>
        <v>55.457851593830256</v>
      </c>
      <c r="P1380" s="97">
        <f t="shared" si="730"/>
        <v>55.457851593830256</v>
      </c>
      <c r="Q1380" s="97">
        <f t="shared" si="730"/>
        <v>55.457851593830256</v>
      </c>
      <c r="R1380" s="97">
        <f t="shared" si="730"/>
        <v>55.457851593830256</v>
      </c>
    </row>
    <row r="1381" spans="1:18" x14ac:dyDescent="0.25">
      <c r="A1381" s="3" t="str">
        <f t="shared" si="717"/>
        <v>Aakre küla</v>
      </c>
      <c r="B1381" s="96" t="s">
        <v>13</v>
      </c>
      <c r="C1381" s="4"/>
      <c r="D1381" s="97">
        <f>D209</f>
        <v>62.168264884137869</v>
      </c>
      <c r="E1381" s="97">
        <f t="shared" ref="E1381:R1381" si="731">E209</f>
        <v>62.168264884137869</v>
      </c>
      <c r="F1381" s="97">
        <f t="shared" si="731"/>
        <v>62.168264884137869</v>
      </c>
      <c r="G1381" s="97">
        <f t="shared" si="731"/>
        <v>62.168264884137869</v>
      </c>
      <c r="H1381" s="97">
        <f t="shared" si="731"/>
        <v>62.168264884137869</v>
      </c>
      <c r="I1381" s="97">
        <f t="shared" si="731"/>
        <v>62.168264884137869</v>
      </c>
      <c r="J1381" s="97">
        <f t="shared" si="731"/>
        <v>62.168264884137869</v>
      </c>
      <c r="K1381" s="97">
        <f t="shared" si="731"/>
        <v>62.168264884137869</v>
      </c>
      <c r="L1381" s="97">
        <f t="shared" si="731"/>
        <v>62.168264884137869</v>
      </c>
      <c r="M1381" s="97">
        <f t="shared" si="731"/>
        <v>62.168264884137869</v>
      </c>
      <c r="N1381" s="97">
        <f t="shared" si="731"/>
        <v>62.168264884137869</v>
      </c>
      <c r="O1381" s="97">
        <f t="shared" si="731"/>
        <v>62.168264884137869</v>
      </c>
      <c r="P1381" s="97">
        <f t="shared" si="731"/>
        <v>62.168264884137869</v>
      </c>
      <c r="Q1381" s="97">
        <f t="shared" si="731"/>
        <v>62.168264884137869</v>
      </c>
      <c r="R1381" s="97">
        <f t="shared" si="731"/>
        <v>62.168264884137869</v>
      </c>
    </row>
    <row r="1382" spans="1:18" x14ac:dyDescent="0.25">
      <c r="A1382" s="3" t="str">
        <f t="shared" si="717"/>
        <v>Mälgi küla</v>
      </c>
      <c r="B1382" s="96" t="s">
        <v>13</v>
      </c>
      <c r="C1382" s="4"/>
      <c r="D1382" s="97">
        <f>D222</f>
        <v>0</v>
      </c>
      <c r="E1382" s="97">
        <f t="shared" ref="E1382:R1382" si="732">E222</f>
        <v>0</v>
      </c>
      <c r="F1382" s="97">
        <f t="shared" si="732"/>
        <v>0</v>
      </c>
      <c r="G1382" s="97">
        <f t="shared" si="732"/>
        <v>0</v>
      </c>
      <c r="H1382" s="97">
        <f t="shared" si="732"/>
        <v>0</v>
      </c>
      <c r="I1382" s="97">
        <f t="shared" si="732"/>
        <v>0</v>
      </c>
      <c r="J1382" s="97">
        <f t="shared" si="732"/>
        <v>0</v>
      </c>
      <c r="K1382" s="97">
        <f t="shared" si="732"/>
        <v>74</v>
      </c>
      <c r="L1382" s="97">
        <f t="shared" si="732"/>
        <v>74</v>
      </c>
      <c r="M1382" s="97">
        <f t="shared" si="732"/>
        <v>74</v>
      </c>
      <c r="N1382" s="97">
        <f t="shared" si="732"/>
        <v>74</v>
      </c>
      <c r="O1382" s="97">
        <f t="shared" si="732"/>
        <v>74</v>
      </c>
      <c r="P1382" s="97">
        <f t="shared" si="732"/>
        <v>74</v>
      </c>
      <c r="Q1382" s="97">
        <f t="shared" si="732"/>
        <v>74</v>
      </c>
      <c r="R1382" s="97">
        <f t="shared" si="732"/>
        <v>74</v>
      </c>
    </row>
    <row r="1383" spans="1:18" x14ac:dyDescent="0.25">
      <c r="A1383" s="3" t="str">
        <f t="shared" si="717"/>
        <v>Kaarlijärve küla</v>
      </c>
      <c r="B1383" s="96" t="s">
        <v>13</v>
      </c>
      <c r="C1383" s="4"/>
      <c r="D1383" s="97">
        <f>D235</f>
        <v>0</v>
      </c>
      <c r="E1383" s="97">
        <f t="shared" ref="E1383:R1383" si="733">E235</f>
        <v>0</v>
      </c>
      <c r="F1383" s="97">
        <f t="shared" si="733"/>
        <v>0</v>
      </c>
      <c r="G1383" s="97">
        <f t="shared" si="733"/>
        <v>0</v>
      </c>
      <c r="H1383" s="97">
        <f t="shared" si="733"/>
        <v>0</v>
      </c>
      <c r="I1383" s="97">
        <f t="shared" si="733"/>
        <v>70</v>
      </c>
      <c r="J1383" s="97">
        <f t="shared" si="733"/>
        <v>70</v>
      </c>
      <c r="K1383" s="97">
        <f t="shared" si="733"/>
        <v>70</v>
      </c>
      <c r="L1383" s="97">
        <f t="shared" si="733"/>
        <v>70</v>
      </c>
      <c r="M1383" s="97">
        <f t="shared" si="733"/>
        <v>70</v>
      </c>
      <c r="N1383" s="97">
        <f t="shared" si="733"/>
        <v>70</v>
      </c>
      <c r="O1383" s="97">
        <f t="shared" si="733"/>
        <v>70</v>
      </c>
      <c r="P1383" s="97">
        <f t="shared" si="733"/>
        <v>70</v>
      </c>
      <c r="Q1383" s="97">
        <f t="shared" si="733"/>
        <v>70</v>
      </c>
      <c r="R1383" s="97">
        <f t="shared" si="733"/>
        <v>70</v>
      </c>
    </row>
    <row r="1384" spans="1:18" x14ac:dyDescent="0.25">
      <c r="A1384" s="3" t="str">
        <f t="shared" si="717"/>
        <v>Palamuse alevik</v>
      </c>
      <c r="B1384" s="96" t="s">
        <v>13</v>
      </c>
      <c r="C1384" s="4"/>
      <c r="D1384" s="97">
        <f>D250</f>
        <v>77.663905248430027</v>
      </c>
      <c r="E1384" s="97">
        <f t="shared" ref="E1384:R1384" si="734">E250</f>
        <v>77.663905248430027</v>
      </c>
      <c r="F1384" s="97">
        <f t="shared" si="734"/>
        <v>77.663905248430027</v>
      </c>
      <c r="G1384" s="97">
        <f t="shared" si="734"/>
        <v>77.663905248430027</v>
      </c>
      <c r="H1384" s="97">
        <f t="shared" si="734"/>
        <v>77.663905248430027</v>
      </c>
      <c r="I1384" s="97">
        <f t="shared" si="734"/>
        <v>77.663905248430027</v>
      </c>
      <c r="J1384" s="97">
        <f t="shared" si="734"/>
        <v>77.663905248430027</v>
      </c>
      <c r="K1384" s="97">
        <f t="shared" si="734"/>
        <v>77.663905248430027</v>
      </c>
      <c r="L1384" s="97">
        <f t="shared" si="734"/>
        <v>77.663905248430027</v>
      </c>
      <c r="M1384" s="97">
        <f t="shared" si="734"/>
        <v>77.663905248430027</v>
      </c>
      <c r="N1384" s="97">
        <f t="shared" si="734"/>
        <v>77.663905248430027</v>
      </c>
      <c r="O1384" s="97">
        <f t="shared" si="734"/>
        <v>77.663905248430027</v>
      </c>
      <c r="P1384" s="97">
        <f t="shared" si="734"/>
        <v>77.663905248430027</v>
      </c>
      <c r="Q1384" s="97">
        <f t="shared" si="734"/>
        <v>77.663905248430027</v>
      </c>
      <c r="R1384" s="97">
        <f t="shared" si="734"/>
        <v>77.663905248430027</v>
      </c>
    </row>
    <row r="1385" spans="1:18" x14ac:dyDescent="0.25">
      <c r="A1385" s="3" t="str">
        <f t="shared" si="717"/>
        <v>Kaarepere küla</v>
      </c>
      <c r="B1385" s="96" t="s">
        <v>13</v>
      </c>
      <c r="C1385" s="4"/>
      <c r="D1385" s="97">
        <f>D263</f>
        <v>81.186547945205476</v>
      </c>
      <c r="E1385" s="97">
        <f t="shared" ref="E1385:R1385" si="735">E263</f>
        <v>81.186547945205476</v>
      </c>
      <c r="F1385" s="97">
        <f t="shared" si="735"/>
        <v>81.186547945205476</v>
      </c>
      <c r="G1385" s="97">
        <f t="shared" si="735"/>
        <v>81.186547945205476</v>
      </c>
      <c r="H1385" s="97">
        <f t="shared" si="735"/>
        <v>81.186547945205476</v>
      </c>
      <c r="I1385" s="97">
        <f t="shared" si="735"/>
        <v>81.186547945205476</v>
      </c>
      <c r="J1385" s="97">
        <f t="shared" si="735"/>
        <v>81.186547945205476</v>
      </c>
      <c r="K1385" s="97">
        <f t="shared" si="735"/>
        <v>81.186547945205476</v>
      </c>
      <c r="L1385" s="97">
        <f t="shared" si="735"/>
        <v>81.186547945205476</v>
      </c>
      <c r="M1385" s="97">
        <f t="shared" si="735"/>
        <v>81.186547945205476</v>
      </c>
      <c r="N1385" s="97">
        <f t="shared" si="735"/>
        <v>81.186547945205476</v>
      </c>
      <c r="O1385" s="97">
        <f t="shared" si="735"/>
        <v>81.186547945205476</v>
      </c>
      <c r="P1385" s="97">
        <f t="shared" si="735"/>
        <v>81.186547945205476</v>
      </c>
      <c r="Q1385" s="97">
        <f t="shared" si="735"/>
        <v>81.186547945205476</v>
      </c>
      <c r="R1385" s="97">
        <f t="shared" si="735"/>
        <v>81.186547945205476</v>
      </c>
    </row>
    <row r="1386" spans="1:18" x14ac:dyDescent="0.25">
      <c r="A1386" s="3" t="str">
        <f t="shared" si="717"/>
        <v>Pikkjärve küla</v>
      </c>
      <c r="B1386" s="96" t="s">
        <v>13</v>
      </c>
      <c r="C1386" s="4"/>
      <c r="D1386" s="97">
        <f>D276</f>
        <v>40.45551974214343</v>
      </c>
      <c r="E1386" s="97">
        <f t="shared" ref="E1386:R1386" si="736">E276</f>
        <v>40.45551974214343</v>
      </c>
      <c r="F1386" s="97">
        <f t="shared" si="736"/>
        <v>40.45551974214343</v>
      </c>
      <c r="G1386" s="97">
        <f t="shared" si="736"/>
        <v>40.45551974214343</v>
      </c>
      <c r="H1386" s="97">
        <f t="shared" si="736"/>
        <v>40.45551974214343</v>
      </c>
      <c r="I1386" s="97">
        <f t="shared" si="736"/>
        <v>40.45551974214343</v>
      </c>
      <c r="J1386" s="97">
        <f t="shared" si="736"/>
        <v>40.45551974214343</v>
      </c>
      <c r="K1386" s="97">
        <f t="shared" si="736"/>
        <v>40.45551974214343</v>
      </c>
      <c r="L1386" s="97">
        <f t="shared" si="736"/>
        <v>40.45551974214343</v>
      </c>
      <c r="M1386" s="97">
        <f t="shared" si="736"/>
        <v>40.45551974214343</v>
      </c>
      <c r="N1386" s="97">
        <f t="shared" si="736"/>
        <v>40.45551974214343</v>
      </c>
      <c r="O1386" s="97">
        <f t="shared" si="736"/>
        <v>40.45551974214343</v>
      </c>
      <c r="P1386" s="97">
        <f t="shared" si="736"/>
        <v>40.45551974214343</v>
      </c>
      <c r="Q1386" s="97">
        <f t="shared" si="736"/>
        <v>40.45551974214343</v>
      </c>
      <c r="R1386" s="97">
        <f t="shared" si="736"/>
        <v>40.45551974214343</v>
      </c>
    </row>
    <row r="1387" spans="1:18" x14ac:dyDescent="0.25">
      <c r="A1387" s="3" t="str">
        <f t="shared" si="717"/>
        <v>Luua küla</v>
      </c>
      <c r="B1387" s="96" t="s">
        <v>13</v>
      </c>
      <c r="C1387" s="4"/>
      <c r="D1387" s="97">
        <f>D289</f>
        <v>47.715598160948261</v>
      </c>
      <c r="E1387" s="97">
        <f t="shared" ref="E1387:R1387" si="737">E289</f>
        <v>47.715598160948304</v>
      </c>
      <c r="F1387" s="97">
        <f t="shared" si="737"/>
        <v>47.715598160948261</v>
      </c>
      <c r="G1387" s="97">
        <f t="shared" si="737"/>
        <v>47.715598160948261</v>
      </c>
      <c r="H1387" s="97">
        <f t="shared" si="737"/>
        <v>47.715598160948261</v>
      </c>
      <c r="I1387" s="97">
        <f t="shared" si="737"/>
        <v>47.715598160948261</v>
      </c>
      <c r="J1387" s="97">
        <f t="shared" si="737"/>
        <v>47.715598160948261</v>
      </c>
      <c r="K1387" s="97">
        <f t="shared" si="737"/>
        <v>47.715598160948261</v>
      </c>
      <c r="L1387" s="97">
        <f t="shared" si="737"/>
        <v>47.715598160948261</v>
      </c>
      <c r="M1387" s="97">
        <f t="shared" si="737"/>
        <v>47.715598160948261</v>
      </c>
      <c r="N1387" s="97">
        <f t="shared" si="737"/>
        <v>47.715598160948261</v>
      </c>
      <c r="O1387" s="97">
        <f t="shared" si="737"/>
        <v>47.715598160948261</v>
      </c>
      <c r="P1387" s="97">
        <f t="shared" si="737"/>
        <v>47.715598160948261</v>
      </c>
      <c r="Q1387" s="97">
        <f t="shared" si="737"/>
        <v>47.715598160948261</v>
      </c>
      <c r="R1387" s="97">
        <f t="shared" si="737"/>
        <v>47.715598160948261</v>
      </c>
    </row>
    <row r="1388" spans="1:18" x14ac:dyDescent="0.25">
      <c r="A1388" s="3" t="str">
        <f t="shared" si="717"/>
        <v>Kambja alevik</v>
      </c>
      <c r="B1388" s="96" t="s">
        <v>13</v>
      </c>
      <c r="C1388" s="4"/>
      <c r="D1388" s="97">
        <f>D304</f>
        <v>85.058292152093202</v>
      </c>
      <c r="E1388" s="97">
        <f t="shared" ref="E1388:R1388" si="738">E304</f>
        <v>85.058292152093202</v>
      </c>
      <c r="F1388" s="97">
        <f t="shared" si="738"/>
        <v>85.058292152093202</v>
      </c>
      <c r="G1388" s="97">
        <f t="shared" si="738"/>
        <v>85.058292152093202</v>
      </c>
      <c r="H1388" s="97">
        <f t="shared" si="738"/>
        <v>85.058292152093202</v>
      </c>
      <c r="I1388" s="97">
        <f t="shared" si="738"/>
        <v>85.058292152093202</v>
      </c>
      <c r="J1388" s="97">
        <f t="shared" si="738"/>
        <v>85.058292152093202</v>
      </c>
      <c r="K1388" s="97">
        <f t="shared" si="738"/>
        <v>85.058292152093202</v>
      </c>
      <c r="L1388" s="97">
        <f t="shared" si="738"/>
        <v>85.058292152093202</v>
      </c>
      <c r="M1388" s="97">
        <f t="shared" si="738"/>
        <v>85.058292152093202</v>
      </c>
      <c r="N1388" s="97">
        <f t="shared" si="738"/>
        <v>85.058292152093202</v>
      </c>
      <c r="O1388" s="97">
        <f t="shared" si="738"/>
        <v>85.058292152093202</v>
      </c>
      <c r="P1388" s="97">
        <f t="shared" si="738"/>
        <v>85.058292152093202</v>
      </c>
      <c r="Q1388" s="97">
        <f t="shared" si="738"/>
        <v>85.058292152093202</v>
      </c>
      <c r="R1388" s="97">
        <f t="shared" si="738"/>
        <v>85.058292152093202</v>
      </c>
    </row>
    <row r="1389" spans="1:18" x14ac:dyDescent="0.25">
      <c r="A1389" s="3" t="str">
        <f t="shared" si="717"/>
        <v>Kammeri küla</v>
      </c>
      <c r="B1389" s="96" t="s">
        <v>13</v>
      </c>
      <c r="C1389" s="4"/>
      <c r="D1389" s="97">
        <f>D317</f>
        <v>70.289912826899126</v>
      </c>
      <c r="E1389" s="97">
        <f t="shared" ref="E1389:R1389" si="739">E317</f>
        <v>70.289912826899126</v>
      </c>
      <c r="F1389" s="97">
        <f t="shared" si="739"/>
        <v>70.289912826899126</v>
      </c>
      <c r="G1389" s="97">
        <f t="shared" si="739"/>
        <v>70.289912826899126</v>
      </c>
      <c r="H1389" s="97">
        <f t="shared" si="739"/>
        <v>70.289912826899126</v>
      </c>
      <c r="I1389" s="97">
        <f t="shared" si="739"/>
        <v>70.289912826899126</v>
      </c>
      <c r="J1389" s="97">
        <f t="shared" si="739"/>
        <v>70.289912826899126</v>
      </c>
      <c r="K1389" s="97">
        <f t="shared" si="739"/>
        <v>70.289912826899126</v>
      </c>
      <c r="L1389" s="97">
        <f t="shared" si="739"/>
        <v>70.289912826899126</v>
      </c>
      <c r="M1389" s="97">
        <f t="shared" si="739"/>
        <v>70.289912826899126</v>
      </c>
      <c r="N1389" s="97">
        <f t="shared" si="739"/>
        <v>70.289912826899126</v>
      </c>
      <c r="O1389" s="97">
        <f t="shared" si="739"/>
        <v>70.289912826899126</v>
      </c>
      <c r="P1389" s="97">
        <f t="shared" si="739"/>
        <v>70.289912826899126</v>
      </c>
      <c r="Q1389" s="97">
        <f t="shared" si="739"/>
        <v>70.289912826899126</v>
      </c>
      <c r="R1389" s="97">
        <f t="shared" si="739"/>
        <v>70.289912826899126</v>
      </c>
    </row>
    <row r="1390" spans="1:18" x14ac:dyDescent="0.25">
      <c r="A1390" s="3" t="str">
        <f t="shared" si="717"/>
        <v>Lalli küla</v>
      </c>
      <c r="B1390" s="96" t="s">
        <v>13</v>
      </c>
      <c r="C1390" s="4"/>
      <c r="D1390" s="97">
        <f>D330</f>
        <v>69.57943031093717</v>
      </c>
      <c r="E1390" s="97">
        <f t="shared" ref="E1390:R1390" si="740">E330</f>
        <v>69.57943031093717</v>
      </c>
      <c r="F1390" s="97">
        <f t="shared" si="740"/>
        <v>69.57943031093717</v>
      </c>
      <c r="G1390" s="97">
        <f t="shared" si="740"/>
        <v>69.57943031093717</v>
      </c>
      <c r="H1390" s="97">
        <f t="shared" si="740"/>
        <v>69.57943031093717</v>
      </c>
      <c r="I1390" s="97">
        <f t="shared" si="740"/>
        <v>69.57943031093717</v>
      </c>
      <c r="J1390" s="97">
        <f t="shared" si="740"/>
        <v>69.57943031093717</v>
      </c>
      <c r="K1390" s="97">
        <f t="shared" si="740"/>
        <v>69.57943031093717</v>
      </c>
      <c r="L1390" s="97">
        <f t="shared" si="740"/>
        <v>69.57943031093717</v>
      </c>
      <c r="M1390" s="97">
        <f t="shared" si="740"/>
        <v>69.57943031093717</v>
      </c>
      <c r="N1390" s="97">
        <f t="shared" si="740"/>
        <v>69.57943031093717</v>
      </c>
      <c r="O1390" s="97">
        <f t="shared" si="740"/>
        <v>69.57943031093717</v>
      </c>
      <c r="P1390" s="97">
        <f t="shared" si="740"/>
        <v>69.57943031093717</v>
      </c>
      <c r="Q1390" s="97">
        <f t="shared" si="740"/>
        <v>69.57943031093717</v>
      </c>
      <c r="R1390" s="97">
        <f t="shared" si="740"/>
        <v>69.57943031093717</v>
      </c>
    </row>
    <row r="1391" spans="1:18" x14ac:dyDescent="0.25">
      <c r="A1391" s="3" t="str">
        <f t="shared" si="717"/>
        <v>Rebase küla</v>
      </c>
      <c r="B1391" s="96" t="s">
        <v>13</v>
      </c>
      <c r="C1391" s="4"/>
      <c r="D1391" s="97">
        <f>D343</f>
        <v>56.413936867182841</v>
      </c>
      <c r="E1391" s="97">
        <f t="shared" ref="E1391:R1391" si="741">E343</f>
        <v>56.413936867182841</v>
      </c>
      <c r="F1391" s="97">
        <f t="shared" si="741"/>
        <v>56.413936867182841</v>
      </c>
      <c r="G1391" s="97">
        <f t="shared" si="741"/>
        <v>56.413936867182841</v>
      </c>
      <c r="H1391" s="97">
        <f t="shared" si="741"/>
        <v>56.413936867182841</v>
      </c>
      <c r="I1391" s="97">
        <f t="shared" si="741"/>
        <v>56.413936867182841</v>
      </c>
      <c r="J1391" s="97">
        <f t="shared" si="741"/>
        <v>56.413936867182841</v>
      </c>
      <c r="K1391" s="97">
        <f t="shared" si="741"/>
        <v>56.413936867182841</v>
      </c>
      <c r="L1391" s="97">
        <f t="shared" si="741"/>
        <v>56.413936867182841</v>
      </c>
      <c r="M1391" s="97">
        <f t="shared" si="741"/>
        <v>56.413936867182841</v>
      </c>
      <c r="N1391" s="97">
        <f t="shared" si="741"/>
        <v>56.413936867182841</v>
      </c>
      <c r="O1391" s="97">
        <f t="shared" si="741"/>
        <v>56.413936867182841</v>
      </c>
      <c r="P1391" s="97">
        <f t="shared" si="741"/>
        <v>56.413936867182841</v>
      </c>
      <c r="Q1391" s="97">
        <f t="shared" si="741"/>
        <v>56.413936867182841</v>
      </c>
      <c r="R1391" s="97">
        <f t="shared" si="741"/>
        <v>56.413936867182841</v>
      </c>
    </row>
    <row r="1392" spans="1:18" x14ac:dyDescent="0.25">
      <c r="A1392" s="3" t="str">
        <f t="shared" si="717"/>
        <v>Vana-Kuuste küla</v>
      </c>
      <c r="B1392" s="96" t="s">
        <v>13</v>
      </c>
      <c r="C1392" s="4"/>
      <c r="D1392" s="97">
        <f>D356</f>
        <v>56.152949771689499</v>
      </c>
      <c r="E1392" s="97">
        <f t="shared" ref="E1392:R1392" si="742">E356</f>
        <v>56.152949771689499</v>
      </c>
      <c r="F1392" s="97">
        <f t="shared" si="742"/>
        <v>56.152949771689499</v>
      </c>
      <c r="G1392" s="97">
        <f t="shared" si="742"/>
        <v>56.152949771689499</v>
      </c>
      <c r="H1392" s="97">
        <f t="shared" si="742"/>
        <v>56.152949771689499</v>
      </c>
      <c r="I1392" s="97">
        <f t="shared" si="742"/>
        <v>56.152949771689499</v>
      </c>
      <c r="J1392" s="97">
        <f t="shared" si="742"/>
        <v>56.152949771689499</v>
      </c>
      <c r="K1392" s="97">
        <f t="shared" si="742"/>
        <v>56.152949771689499</v>
      </c>
      <c r="L1392" s="97">
        <f t="shared" si="742"/>
        <v>56.152949771689499</v>
      </c>
      <c r="M1392" s="97">
        <f t="shared" si="742"/>
        <v>56.152949771689499</v>
      </c>
      <c r="N1392" s="97">
        <f t="shared" si="742"/>
        <v>56.152949771689499</v>
      </c>
      <c r="O1392" s="97">
        <f t="shared" si="742"/>
        <v>56.152949771689499</v>
      </c>
      <c r="P1392" s="97">
        <f t="shared" si="742"/>
        <v>56.152949771689499</v>
      </c>
      <c r="Q1392" s="97">
        <f t="shared" si="742"/>
        <v>56.152949771689499</v>
      </c>
      <c r="R1392" s="97">
        <f t="shared" si="742"/>
        <v>56.152949771689499</v>
      </c>
    </row>
    <row r="1393" spans="1:18" x14ac:dyDescent="0.25">
      <c r="A1393" s="3" t="str">
        <f t="shared" si="717"/>
        <v>Aardla küla</v>
      </c>
      <c r="B1393" s="96" t="s">
        <v>13</v>
      </c>
      <c r="C1393" s="4"/>
      <c r="D1393" s="97">
        <f>D371</f>
        <v>70.18795464669104</v>
      </c>
      <c r="E1393" s="97">
        <f t="shared" ref="E1393:R1393" si="743">E371</f>
        <v>70.18795464669104</v>
      </c>
      <c r="F1393" s="97">
        <f t="shared" si="743"/>
        <v>70.18795464669104</v>
      </c>
      <c r="G1393" s="97">
        <f t="shared" si="743"/>
        <v>70.18795464669104</v>
      </c>
      <c r="H1393" s="97">
        <f t="shared" si="743"/>
        <v>70.18795464669104</v>
      </c>
      <c r="I1393" s="97">
        <f t="shared" si="743"/>
        <v>70.18795464669104</v>
      </c>
      <c r="J1393" s="97">
        <f t="shared" si="743"/>
        <v>70.18795464669104</v>
      </c>
      <c r="K1393" s="97">
        <f t="shared" si="743"/>
        <v>70.18795464669104</v>
      </c>
      <c r="L1393" s="97">
        <f t="shared" si="743"/>
        <v>70.18795464669104</v>
      </c>
      <c r="M1393" s="97">
        <f t="shared" si="743"/>
        <v>70.18795464669104</v>
      </c>
      <c r="N1393" s="97">
        <f t="shared" si="743"/>
        <v>70.18795464669104</v>
      </c>
      <c r="O1393" s="97">
        <f t="shared" si="743"/>
        <v>70.18795464669104</v>
      </c>
      <c r="P1393" s="97">
        <f t="shared" si="743"/>
        <v>70.18795464669104</v>
      </c>
      <c r="Q1393" s="97">
        <f t="shared" si="743"/>
        <v>70.18795464669104</v>
      </c>
      <c r="R1393" s="97">
        <f t="shared" si="743"/>
        <v>70.18795464669104</v>
      </c>
    </row>
    <row r="1394" spans="1:18" x14ac:dyDescent="0.25">
      <c r="A1394" s="3" t="str">
        <f t="shared" si="717"/>
        <v>Aardlapalu küla</v>
      </c>
      <c r="B1394" s="96" t="s">
        <v>13</v>
      </c>
      <c r="C1394" s="4"/>
      <c r="D1394" s="97">
        <f>D384</f>
        <v>74.170958904109582</v>
      </c>
      <c r="E1394" s="97">
        <f t="shared" ref="E1394:R1394" si="744">E384</f>
        <v>74.170958904109582</v>
      </c>
      <c r="F1394" s="97">
        <f t="shared" si="744"/>
        <v>74.170958904109582</v>
      </c>
      <c r="G1394" s="97">
        <f t="shared" si="744"/>
        <v>74.170958904109582</v>
      </c>
      <c r="H1394" s="97">
        <f t="shared" si="744"/>
        <v>74.170958904109582</v>
      </c>
      <c r="I1394" s="97">
        <f t="shared" si="744"/>
        <v>74.170958904109582</v>
      </c>
      <c r="J1394" s="97">
        <f t="shared" si="744"/>
        <v>74.170958904109582</v>
      </c>
      <c r="K1394" s="97">
        <f t="shared" si="744"/>
        <v>74.170958904109582</v>
      </c>
      <c r="L1394" s="97">
        <f t="shared" si="744"/>
        <v>74.170958904109582</v>
      </c>
      <c r="M1394" s="97">
        <f t="shared" si="744"/>
        <v>74.170958904109582</v>
      </c>
      <c r="N1394" s="97">
        <f t="shared" si="744"/>
        <v>74.170958904109582</v>
      </c>
      <c r="O1394" s="97">
        <f t="shared" si="744"/>
        <v>74.170958904109582</v>
      </c>
      <c r="P1394" s="97">
        <f t="shared" si="744"/>
        <v>74.170958904109582</v>
      </c>
      <c r="Q1394" s="97">
        <f t="shared" si="744"/>
        <v>74.170958904109582</v>
      </c>
      <c r="R1394" s="97">
        <f t="shared" si="744"/>
        <v>74.170958904109582</v>
      </c>
    </row>
    <row r="1395" spans="1:18" x14ac:dyDescent="0.25">
      <c r="A1395" s="3" t="str">
        <f t="shared" si="717"/>
        <v>Haaslava küla</v>
      </c>
      <c r="B1395" s="96" t="s">
        <v>13</v>
      </c>
      <c r="C1395" s="4"/>
      <c r="D1395" s="97">
        <f>D397</f>
        <v>105.68240148373941</v>
      </c>
      <c r="E1395" s="97">
        <f t="shared" ref="E1395:R1395" si="745">E397</f>
        <v>105.68240148373941</v>
      </c>
      <c r="F1395" s="97">
        <f t="shared" si="745"/>
        <v>105.68240148373941</v>
      </c>
      <c r="G1395" s="97">
        <f t="shared" si="745"/>
        <v>105.68240148373941</v>
      </c>
      <c r="H1395" s="97">
        <f t="shared" si="745"/>
        <v>105.68240148373941</v>
      </c>
      <c r="I1395" s="97">
        <f t="shared" si="745"/>
        <v>105.68240148373941</v>
      </c>
      <c r="J1395" s="97">
        <f t="shared" si="745"/>
        <v>105.68240148373941</v>
      </c>
      <c r="K1395" s="97">
        <f t="shared" si="745"/>
        <v>105.68240148373941</v>
      </c>
      <c r="L1395" s="97">
        <f t="shared" si="745"/>
        <v>105.68240148373941</v>
      </c>
      <c r="M1395" s="97">
        <f t="shared" si="745"/>
        <v>105.68240148373941</v>
      </c>
      <c r="N1395" s="97">
        <f t="shared" si="745"/>
        <v>105.68240148373941</v>
      </c>
      <c r="O1395" s="97">
        <f t="shared" si="745"/>
        <v>105.68240148373941</v>
      </c>
      <c r="P1395" s="97">
        <f t="shared" si="745"/>
        <v>105.68240148373941</v>
      </c>
      <c r="Q1395" s="97">
        <f t="shared" si="745"/>
        <v>105.68240148373941</v>
      </c>
      <c r="R1395" s="97">
        <f t="shared" si="745"/>
        <v>105.68240148373941</v>
      </c>
    </row>
    <row r="1396" spans="1:18" x14ac:dyDescent="0.25">
      <c r="A1396" s="3" t="str">
        <f t="shared" si="717"/>
        <v>Ignase küla</v>
      </c>
      <c r="B1396" s="96" t="s">
        <v>13</v>
      </c>
      <c r="C1396" s="4"/>
      <c r="D1396" s="97">
        <f>D410</f>
        <v>68.918643187280068</v>
      </c>
      <c r="E1396" s="97">
        <f t="shared" ref="E1396:R1396" si="746">E410</f>
        <v>68.918643187280068</v>
      </c>
      <c r="F1396" s="97">
        <f t="shared" si="746"/>
        <v>68.918643187280068</v>
      </c>
      <c r="G1396" s="97">
        <f t="shared" si="746"/>
        <v>68.918643187280068</v>
      </c>
      <c r="H1396" s="97">
        <f t="shared" si="746"/>
        <v>68.918643187280068</v>
      </c>
      <c r="I1396" s="97">
        <f t="shared" si="746"/>
        <v>68.918643187280068</v>
      </c>
      <c r="J1396" s="97">
        <f t="shared" si="746"/>
        <v>68.918643187280068</v>
      </c>
      <c r="K1396" s="97">
        <f t="shared" si="746"/>
        <v>68.918643187280068</v>
      </c>
      <c r="L1396" s="97">
        <f t="shared" si="746"/>
        <v>68.918643187280068</v>
      </c>
      <c r="M1396" s="97">
        <f t="shared" si="746"/>
        <v>68.918643187280068</v>
      </c>
      <c r="N1396" s="97">
        <f t="shared" si="746"/>
        <v>68.918643187280068</v>
      </c>
      <c r="O1396" s="97">
        <f t="shared" si="746"/>
        <v>68.918643187280068</v>
      </c>
      <c r="P1396" s="97">
        <f t="shared" si="746"/>
        <v>68.918643187280068</v>
      </c>
      <c r="Q1396" s="97">
        <f t="shared" si="746"/>
        <v>68.918643187280068</v>
      </c>
      <c r="R1396" s="97">
        <f t="shared" si="746"/>
        <v>68.918643187280068</v>
      </c>
    </row>
    <row r="1397" spans="1:18" x14ac:dyDescent="0.25">
      <c r="A1397" s="3" t="str">
        <f t="shared" si="717"/>
        <v>Kaagvere küla</v>
      </c>
      <c r="B1397" s="96" t="s">
        <v>13</v>
      </c>
      <c r="C1397" s="4"/>
      <c r="D1397" s="97">
        <f>D423</f>
        <v>96.763937742122309</v>
      </c>
      <c r="E1397" s="97">
        <f t="shared" ref="E1397:R1397" si="747">E423</f>
        <v>96.763937742122309</v>
      </c>
      <c r="F1397" s="97">
        <f t="shared" si="747"/>
        <v>96.763937742122309</v>
      </c>
      <c r="G1397" s="97">
        <f t="shared" si="747"/>
        <v>96.763937742122309</v>
      </c>
      <c r="H1397" s="97">
        <f t="shared" si="747"/>
        <v>96.763937742122309</v>
      </c>
      <c r="I1397" s="97">
        <f t="shared" si="747"/>
        <v>96.763937742122309</v>
      </c>
      <c r="J1397" s="97">
        <f t="shared" si="747"/>
        <v>96.763937742122309</v>
      </c>
      <c r="K1397" s="97">
        <f t="shared" si="747"/>
        <v>96.763937742122309</v>
      </c>
      <c r="L1397" s="97">
        <f t="shared" si="747"/>
        <v>96.763937742122309</v>
      </c>
      <c r="M1397" s="97">
        <f t="shared" si="747"/>
        <v>96.763937742122309</v>
      </c>
      <c r="N1397" s="97">
        <f t="shared" si="747"/>
        <v>96.763937742122309</v>
      </c>
      <c r="O1397" s="97">
        <f t="shared" si="747"/>
        <v>96.763937742122309</v>
      </c>
      <c r="P1397" s="97">
        <f t="shared" si="747"/>
        <v>96.763937742122309</v>
      </c>
      <c r="Q1397" s="97">
        <f t="shared" si="747"/>
        <v>96.763937742122309</v>
      </c>
      <c r="R1397" s="97">
        <f t="shared" si="747"/>
        <v>96.763937742122309</v>
      </c>
    </row>
    <row r="1398" spans="1:18" x14ac:dyDescent="0.25">
      <c r="A1398" s="3" t="str">
        <f t="shared" si="717"/>
        <v>Kurepalu küla</v>
      </c>
      <c r="B1398" s="96" t="s">
        <v>13</v>
      </c>
      <c r="C1398" s="4"/>
      <c r="D1398" s="97">
        <f>D436</f>
        <v>19.426940639269404</v>
      </c>
      <c r="E1398" s="97">
        <f t="shared" ref="E1398:R1398" si="748">E436</f>
        <v>50</v>
      </c>
      <c r="F1398" s="97">
        <f t="shared" si="748"/>
        <v>70</v>
      </c>
      <c r="G1398" s="97">
        <f t="shared" si="748"/>
        <v>70</v>
      </c>
      <c r="H1398" s="97">
        <f t="shared" si="748"/>
        <v>70</v>
      </c>
      <c r="I1398" s="97">
        <f t="shared" si="748"/>
        <v>70</v>
      </c>
      <c r="J1398" s="97">
        <f t="shared" si="748"/>
        <v>70</v>
      </c>
      <c r="K1398" s="97">
        <f t="shared" si="748"/>
        <v>70</v>
      </c>
      <c r="L1398" s="97">
        <f t="shared" si="748"/>
        <v>70</v>
      </c>
      <c r="M1398" s="97">
        <f t="shared" si="748"/>
        <v>70</v>
      </c>
      <c r="N1398" s="97">
        <f t="shared" si="748"/>
        <v>70</v>
      </c>
      <c r="O1398" s="97">
        <f t="shared" si="748"/>
        <v>70</v>
      </c>
      <c r="P1398" s="97">
        <f t="shared" si="748"/>
        <v>70</v>
      </c>
      <c r="Q1398" s="97">
        <f t="shared" si="748"/>
        <v>70</v>
      </c>
      <c r="R1398" s="97">
        <f t="shared" si="748"/>
        <v>70</v>
      </c>
    </row>
    <row r="1399" spans="1:18" x14ac:dyDescent="0.25">
      <c r="A1399" s="3" t="str">
        <f t="shared" si="717"/>
        <v>Mäksa küla</v>
      </c>
      <c r="B1399" s="96" t="s">
        <v>13</v>
      </c>
      <c r="C1399" s="4"/>
      <c r="D1399" s="97">
        <f>D449</f>
        <v>71.766820405209586</v>
      </c>
      <c r="E1399" s="97">
        <f t="shared" ref="E1399:R1399" si="749">E449</f>
        <v>71.766820405209586</v>
      </c>
      <c r="F1399" s="97">
        <f t="shared" si="749"/>
        <v>71.766820405209586</v>
      </c>
      <c r="G1399" s="97">
        <f t="shared" si="749"/>
        <v>71.766820405209586</v>
      </c>
      <c r="H1399" s="97">
        <f t="shared" si="749"/>
        <v>71.766820405209586</v>
      </c>
      <c r="I1399" s="97">
        <f t="shared" si="749"/>
        <v>71.766820405209586</v>
      </c>
      <c r="J1399" s="97">
        <f t="shared" si="749"/>
        <v>71.766820405209586</v>
      </c>
      <c r="K1399" s="97">
        <f t="shared" si="749"/>
        <v>71.766820405209586</v>
      </c>
      <c r="L1399" s="97">
        <f t="shared" si="749"/>
        <v>71.766820405209586</v>
      </c>
      <c r="M1399" s="97">
        <f t="shared" si="749"/>
        <v>71.766820405209586</v>
      </c>
      <c r="N1399" s="97">
        <f t="shared" si="749"/>
        <v>71.766820405209586</v>
      </c>
      <c r="O1399" s="97">
        <f t="shared" si="749"/>
        <v>71.766820405209586</v>
      </c>
      <c r="P1399" s="97">
        <f t="shared" si="749"/>
        <v>71.766820405209586</v>
      </c>
      <c r="Q1399" s="97">
        <f t="shared" si="749"/>
        <v>71.766820405209586</v>
      </c>
      <c r="R1399" s="97">
        <f t="shared" si="749"/>
        <v>71.766820405209586</v>
      </c>
    </row>
    <row r="1400" spans="1:18" x14ac:dyDescent="0.25">
      <c r="A1400" s="3" t="str">
        <f t="shared" si="717"/>
        <v>Melliste küla</v>
      </c>
      <c r="B1400" s="96" t="s">
        <v>13</v>
      </c>
      <c r="C1400" s="4"/>
      <c r="D1400" s="97">
        <f>D462</f>
        <v>84.831497535410534</v>
      </c>
      <c r="E1400" s="97">
        <f t="shared" ref="E1400:R1400" si="750">E462</f>
        <v>84.831497535410534</v>
      </c>
      <c r="F1400" s="97">
        <f t="shared" si="750"/>
        <v>84.831497535410534</v>
      </c>
      <c r="G1400" s="97">
        <f t="shared" si="750"/>
        <v>84.831497535410534</v>
      </c>
      <c r="H1400" s="97">
        <f t="shared" si="750"/>
        <v>84.831497535410534</v>
      </c>
      <c r="I1400" s="97">
        <f t="shared" si="750"/>
        <v>84.831497535410534</v>
      </c>
      <c r="J1400" s="97">
        <f t="shared" si="750"/>
        <v>84.831497535410534</v>
      </c>
      <c r="K1400" s="97">
        <f t="shared" si="750"/>
        <v>84.831497535410506</v>
      </c>
      <c r="L1400" s="97">
        <f t="shared" si="750"/>
        <v>84.831497535410506</v>
      </c>
      <c r="M1400" s="97">
        <f t="shared" si="750"/>
        <v>84.831497535410534</v>
      </c>
      <c r="N1400" s="97">
        <f t="shared" si="750"/>
        <v>84.831497535410534</v>
      </c>
      <c r="O1400" s="97">
        <f t="shared" si="750"/>
        <v>84.831497535410534</v>
      </c>
      <c r="P1400" s="97">
        <f t="shared" si="750"/>
        <v>84.831497535410534</v>
      </c>
      <c r="Q1400" s="97">
        <f t="shared" si="750"/>
        <v>84.831497535410534</v>
      </c>
      <c r="R1400" s="97">
        <f t="shared" si="750"/>
        <v>84.831497535410534</v>
      </c>
    </row>
    <row r="1401" spans="1:18" x14ac:dyDescent="0.25">
      <c r="A1401" s="3" t="str">
        <f t="shared" si="717"/>
        <v>Mõra küla</v>
      </c>
      <c r="B1401" s="96" t="s">
        <v>13</v>
      </c>
      <c r="C1401" s="4"/>
      <c r="D1401" s="97">
        <f>D475</f>
        <v>32.87671232876712</v>
      </c>
      <c r="E1401" s="97">
        <f t="shared" ref="E1401:R1401" si="751">E475</f>
        <v>35</v>
      </c>
      <c r="F1401" s="97">
        <f t="shared" si="751"/>
        <v>40</v>
      </c>
      <c r="G1401" s="97">
        <f t="shared" si="751"/>
        <v>70</v>
      </c>
      <c r="H1401" s="97">
        <f t="shared" si="751"/>
        <v>70</v>
      </c>
      <c r="I1401" s="97">
        <f t="shared" si="751"/>
        <v>70</v>
      </c>
      <c r="J1401" s="97">
        <f t="shared" si="751"/>
        <v>70</v>
      </c>
      <c r="K1401" s="97">
        <f t="shared" si="751"/>
        <v>70</v>
      </c>
      <c r="L1401" s="97">
        <f t="shared" si="751"/>
        <v>70</v>
      </c>
      <c r="M1401" s="97">
        <f t="shared" si="751"/>
        <v>70</v>
      </c>
      <c r="N1401" s="97">
        <f t="shared" si="751"/>
        <v>70</v>
      </c>
      <c r="O1401" s="97">
        <f t="shared" si="751"/>
        <v>70</v>
      </c>
      <c r="P1401" s="97">
        <f t="shared" si="751"/>
        <v>70</v>
      </c>
      <c r="Q1401" s="97">
        <f t="shared" si="751"/>
        <v>70</v>
      </c>
      <c r="R1401" s="97">
        <f t="shared" si="751"/>
        <v>70</v>
      </c>
    </row>
    <row r="1402" spans="1:18" x14ac:dyDescent="0.25">
      <c r="A1402" s="3" t="str">
        <f t="shared" si="717"/>
        <v>Päkste küla</v>
      </c>
      <c r="B1402" s="96" t="s">
        <v>13</v>
      </c>
      <c r="C1402" s="4"/>
      <c r="D1402" s="97">
        <f>D488</f>
        <v>0</v>
      </c>
      <c r="E1402" s="97">
        <f t="shared" ref="E1402:R1402" si="752">E488</f>
        <v>82</v>
      </c>
      <c r="F1402" s="97">
        <f t="shared" si="752"/>
        <v>82</v>
      </c>
      <c r="G1402" s="97">
        <f t="shared" si="752"/>
        <v>82</v>
      </c>
      <c r="H1402" s="97">
        <f t="shared" si="752"/>
        <v>82</v>
      </c>
      <c r="I1402" s="97">
        <f t="shared" si="752"/>
        <v>82</v>
      </c>
      <c r="J1402" s="97">
        <f t="shared" si="752"/>
        <v>82</v>
      </c>
      <c r="K1402" s="97">
        <f t="shared" si="752"/>
        <v>82</v>
      </c>
      <c r="L1402" s="97">
        <f t="shared" si="752"/>
        <v>82</v>
      </c>
      <c r="M1402" s="97">
        <f t="shared" si="752"/>
        <v>82</v>
      </c>
      <c r="N1402" s="97">
        <f t="shared" si="752"/>
        <v>82</v>
      </c>
      <c r="O1402" s="97">
        <f t="shared" si="752"/>
        <v>82</v>
      </c>
      <c r="P1402" s="97">
        <f t="shared" si="752"/>
        <v>82</v>
      </c>
      <c r="Q1402" s="97">
        <f t="shared" si="752"/>
        <v>82</v>
      </c>
      <c r="R1402" s="97">
        <f t="shared" si="752"/>
        <v>82</v>
      </c>
    </row>
    <row r="1403" spans="1:18" x14ac:dyDescent="0.25">
      <c r="A1403" s="3" t="str">
        <f t="shared" si="717"/>
        <v>Roiu alevik</v>
      </c>
      <c r="B1403" s="96" t="s">
        <v>13</v>
      </c>
      <c r="C1403" s="4"/>
      <c r="D1403" s="97">
        <f>D501</f>
        <v>88.958216203716759</v>
      </c>
      <c r="E1403" s="97">
        <f t="shared" ref="E1403:R1403" si="753">E501</f>
        <v>88.958216203716759</v>
      </c>
      <c r="F1403" s="97">
        <f t="shared" si="753"/>
        <v>88.958216203716759</v>
      </c>
      <c r="G1403" s="97">
        <f t="shared" si="753"/>
        <v>88.958216203716759</v>
      </c>
      <c r="H1403" s="97">
        <f t="shared" si="753"/>
        <v>88.958216203716759</v>
      </c>
      <c r="I1403" s="97">
        <f t="shared" si="753"/>
        <v>88.958216203716759</v>
      </c>
      <c r="J1403" s="97">
        <f t="shared" si="753"/>
        <v>88.958216203716759</v>
      </c>
      <c r="K1403" s="97">
        <f t="shared" si="753"/>
        <v>88.958216203716759</v>
      </c>
      <c r="L1403" s="97">
        <f t="shared" si="753"/>
        <v>88.958216203716759</v>
      </c>
      <c r="M1403" s="97">
        <f t="shared" si="753"/>
        <v>88.958216203716759</v>
      </c>
      <c r="N1403" s="97">
        <f t="shared" si="753"/>
        <v>88.958216203716759</v>
      </c>
      <c r="O1403" s="97">
        <f t="shared" si="753"/>
        <v>88.958216203716759</v>
      </c>
      <c r="P1403" s="97">
        <f t="shared" si="753"/>
        <v>88.958216203716759</v>
      </c>
      <c r="Q1403" s="97">
        <f t="shared" si="753"/>
        <v>88.958216203716759</v>
      </c>
      <c r="R1403" s="97">
        <f t="shared" si="753"/>
        <v>88.958216203716759</v>
      </c>
    </row>
    <row r="1404" spans="1:18" x14ac:dyDescent="0.25">
      <c r="A1404" s="3" t="str">
        <f t="shared" si="717"/>
        <v>Võnnu alevik</v>
      </c>
      <c r="B1404" s="96" t="s">
        <v>13</v>
      </c>
      <c r="C1404" s="4"/>
      <c r="D1404" s="97">
        <f>D514</f>
        <v>79.880862306062113</v>
      </c>
      <c r="E1404" s="97">
        <f t="shared" ref="E1404:R1404" si="754">E514</f>
        <v>79.880862306062113</v>
      </c>
      <c r="F1404" s="97">
        <f t="shared" si="754"/>
        <v>79.880862306062113</v>
      </c>
      <c r="G1404" s="97">
        <f t="shared" si="754"/>
        <v>79.880862306062113</v>
      </c>
      <c r="H1404" s="97">
        <f t="shared" si="754"/>
        <v>79.880862306062113</v>
      </c>
      <c r="I1404" s="97">
        <f t="shared" si="754"/>
        <v>79.880862306062113</v>
      </c>
      <c r="J1404" s="97">
        <f t="shared" si="754"/>
        <v>79.880862306062113</v>
      </c>
      <c r="K1404" s="97">
        <f t="shared" si="754"/>
        <v>79.880862306062113</v>
      </c>
      <c r="L1404" s="97">
        <f t="shared" si="754"/>
        <v>79.880862306062113</v>
      </c>
      <c r="M1404" s="97">
        <f t="shared" si="754"/>
        <v>79.880862306062113</v>
      </c>
      <c r="N1404" s="97">
        <f t="shared" si="754"/>
        <v>79.880862306062099</v>
      </c>
      <c r="O1404" s="97">
        <f t="shared" si="754"/>
        <v>79.880862306062099</v>
      </c>
      <c r="P1404" s="97">
        <f t="shared" si="754"/>
        <v>79.880862306062113</v>
      </c>
      <c r="Q1404" s="97">
        <f t="shared" si="754"/>
        <v>79.880862306062113</v>
      </c>
      <c r="R1404" s="97">
        <f t="shared" si="754"/>
        <v>79.880862306062113</v>
      </c>
    </row>
    <row r="1405" spans="1:18" x14ac:dyDescent="0.25">
      <c r="A1405" s="3" t="str">
        <f t="shared" si="717"/>
        <v>Võõpste küla</v>
      </c>
      <c r="B1405" s="96" t="s">
        <v>13</v>
      </c>
      <c r="C1405" s="4"/>
      <c r="D1405" s="97">
        <f>D527</f>
        <v>60.000532953732744</v>
      </c>
      <c r="E1405" s="97">
        <f t="shared" ref="E1405:R1405" si="755">E527</f>
        <v>60.000532953732744</v>
      </c>
      <c r="F1405" s="97">
        <f t="shared" si="755"/>
        <v>60.000532953732744</v>
      </c>
      <c r="G1405" s="97">
        <f t="shared" si="755"/>
        <v>60.000532953732744</v>
      </c>
      <c r="H1405" s="97">
        <f t="shared" si="755"/>
        <v>60.000532953732744</v>
      </c>
      <c r="I1405" s="97">
        <f t="shared" si="755"/>
        <v>60.000532953732744</v>
      </c>
      <c r="J1405" s="97">
        <f t="shared" si="755"/>
        <v>60.000532953732744</v>
      </c>
      <c r="K1405" s="97">
        <f t="shared" si="755"/>
        <v>60.000532953732744</v>
      </c>
      <c r="L1405" s="97">
        <f t="shared" si="755"/>
        <v>60.000532953732744</v>
      </c>
      <c r="M1405" s="97">
        <f t="shared" si="755"/>
        <v>60.000532953732744</v>
      </c>
      <c r="N1405" s="97">
        <f t="shared" si="755"/>
        <v>60.000532953732744</v>
      </c>
      <c r="O1405" s="97">
        <f t="shared" si="755"/>
        <v>60.000532953732744</v>
      </c>
      <c r="P1405" s="97">
        <f t="shared" si="755"/>
        <v>60.000532953732744</v>
      </c>
      <c r="Q1405" s="97">
        <f t="shared" si="755"/>
        <v>60.000532953732744</v>
      </c>
      <c r="R1405" s="97">
        <f t="shared" si="755"/>
        <v>60.000532953732744</v>
      </c>
    </row>
    <row r="1406" spans="1:18" x14ac:dyDescent="0.25">
      <c r="A1406" s="3" t="str">
        <f t="shared" si="717"/>
        <v>Järvselja küla</v>
      </c>
      <c r="B1406" s="96" t="s">
        <v>13</v>
      </c>
      <c r="C1406" s="4"/>
      <c r="D1406" s="97">
        <f>D540</f>
        <v>0</v>
      </c>
      <c r="E1406" s="97">
        <f t="shared" ref="E1406:R1406" si="756">E540</f>
        <v>22.054794520547947</v>
      </c>
      <c r="F1406" s="97">
        <f t="shared" si="756"/>
        <v>88.219178082191789</v>
      </c>
      <c r="G1406" s="97">
        <f t="shared" si="756"/>
        <v>88.219178082191789</v>
      </c>
      <c r="H1406" s="97">
        <f t="shared" si="756"/>
        <v>88.219178082191789</v>
      </c>
      <c r="I1406" s="97">
        <f t="shared" si="756"/>
        <v>88.219178082191789</v>
      </c>
      <c r="J1406" s="97">
        <f t="shared" si="756"/>
        <v>88.219178082191789</v>
      </c>
      <c r="K1406" s="97">
        <f t="shared" si="756"/>
        <v>88.219178082191789</v>
      </c>
      <c r="L1406" s="97">
        <f t="shared" si="756"/>
        <v>88.219178082191789</v>
      </c>
      <c r="M1406" s="97">
        <f t="shared" si="756"/>
        <v>88.219178082191789</v>
      </c>
      <c r="N1406" s="97">
        <f t="shared" si="756"/>
        <v>88.219178082191789</v>
      </c>
      <c r="O1406" s="97">
        <f t="shared" si="756"/>
        <v>88.219178082191789</v>
      </c>
      <c r="P1406" s="97">
        <f t="shared" si="756"/>
        <v>88.219178082191789</v>
      </c>
      <c r="Q1406" s="97">
        <f t="shared" si="756"/>
        <v>88.219178082191789</v>
      </c>
      <c r="R1406" s="97">
        <f t="shared" si="756"/>
        <v>88.219178082191789</v>
      </c>
    </row>
    <row r="1407" spans="1:18" x14ac:dyDescent="0.25">
      <c r="A1407" s="3" t="str">
        <f t="shared" si="717"/>
        <v>Kõivuküla (Age tee piirkond)</v>
      </c>
      <c r="B1407" s="96" t="s">
        <v>13</v>
      </c>
      <c r="C1407" s="4"/>
      <c r="D1407" s="97">
        <f>D553</f>
        <v>0</v>
      </c>
      <c r="E1407" s="97">
        <f t="shared" ref="E1407:R1407" si="757">E553</f>
        <v>0</v>
      </c>
      <c r="F1407" s="97">
        <f t="shared" si="757"/>
        <v>70</v>
      </c>
      <c r="G1407" s="97">
        <f t="shared" si="757"/>
        <v>70</v>
      </c>
      <c r="H1407" s="97">
        <f t="shared" si="757"/>
        <v>70</v>
      </c>
      <c r="I1407" s="97">
        <f t="shared" si="757"/>
        <v>70</v>
      </c>
      <c r="J1407" s="97">
        <f t="shared" si="757"/>
        <v>70</v>
      </c>
      <c r="K1407" s="97">
        <f t="shared" si="757"/>
        <v>70</v>
      </c>
      <c r="L1407" s="97">
        <f t="shared" si="757"/>
        <v>70</v>
      </c>
      <c r="M1407" s="97">
        <f t="shared" si="757"/>
        <v>70</v>
      </c>
      <c r="N1407" s="97">
        <f t="shared" si="757"/>
        <v>70</v>
      </c>
      <c r="O1407" s="97">
        <f t="shared" si="757"/>
        <v>70</v>
      </c>
      <c r="P1407" s="97">
        <f t="shared" si="757"/>
        <v>70</v>
      </c>
      <c r="Q1407" s="97">
        <f t="shared" si="757"/>
        <v>70</v>
      </c>
      <c r="R1407" s="97">
        <f t="shared" si="757"/>
        <v>70</v>
      </c>
    </row>
    <row r="1408" spans="1:18" x14ac:dyDescent="0.25">
      <c r="A1408" s="3" t="str">
        <f t="shared" si="717"/>
        <v>Luunja alevik</v>
      </c>
      <c r="B1408" s="96" t="s">
        <v>13</v>
      </c>
      <c r="C1408" s="4"/>
      <c r="D1408" s="97">
        <f>D568</f>
        <v>76.247143248742759</v>
      </c>
      <c r="E1408" s="97">
        <f t="shared" ref="E1408:R1408" si="758">E568</f>
        <v>76.247143248742759</v>
      </c>
      <c r="F1408" s="97">
        <f t="shared" si="758"/>
        <v>76.247143248742759</v>
      </c>
      <c r="G1408" s="97">
        <f t="shared" si="758"/>
        <v>76.247143248742759</v>
      </c>
      <c r="H1408" s="97">
        <f t="shared" si="758"/>
        <v>76.247143248742759</v>
      </c>
      <c r="I1408" s="97">
        <f t="shared" si="758"/>
        <v>76.247143248742759</v>
      </c>
      <c r="J1408" s="97">
        <f t="shared" si="758"/>
        <v>76.247143248742759</v>
      </c>
      <c r="K1408" s="97">
        <f t="shared" si="758"/>
        <v>76.247143248742759</v>
      </c>
      <c r="L1408" s="97">
        <f t="shared" si="758"/>
        <v>76.247143248742759</v>
      </c>
      <c r="M1408" s="97">
        <f t="shared" si="758"/>
        <v>76.247143248742759</v>
      </c>
      <c r="N1408" s="97">
        <f t="shared" si="758"/>
        <v>76.247143248742759</v>
      </c>
      <c r="O1408" s="97">
        <f t="shared" si="758"/>
        <v>76.247143248742759</v>
      </c>
      <c r="P1408" s="97">
        <f t="shared" si="758"/>
        <v>76.247143248742759</v>
      </c>
      <c r="Q1408" s="97">
        <f t="shared" si="758"/>
        <v>76.247143248742759</v>
      </c>
      <c r="R1408" s="97">
        <f t="shared" si="758"/>
        <v>76.247143248742759</v>
      </c>
    </row>
    <row r="1409" spans="1:18" x14ac:dyDescent="0.25">
      <c r="A1409" s="3" t="str">
        <f t="shared" si="717"/>
        <v>Kakumetsa küla</v>
      </c>
      <c r="B1409" s="96" t="s">
        <v>13</v>
      </c>
      <c r="C1409" s="4"/>
      <c r="D1409" s="97">
        <f>D581</f>
        <v>115.91480558137383</v>
      </c>
      <c r="E1409" s="97">
        <f t="shared" ref="E1409:R1409" si="759">E581</f>
        <v>115.91480558137383</v>
      </c>
      <c r="F1409" s="97">
        <f t="shared" si="759"/>
        <v>115.91480558137383</v>
      </c>
      <c r="G1409" s="97">
        <f t="shared" si="759"/>
        <v>115.91480558137383</v>
      </c>
      <c r="H1409" s="97">
        <f t="shared" si="759"/>
        <v>115.91480558137383</v>
      </c>
      <c r="I1409" s="97">
        <f t="shared" si="759"/>
        <v>115.91480558137383</v>
      </c>
      <c r="J1409" s="97">
        <f t="shared" si="759"/>
        <v>115.91480558137383</v>
      </c>
      <c r="K1409" s="97">
        <f t="shared" si="759"/>
        <v>115.91480558137383</v>
      </c>
      <c r="L1409" s="97">
        <f t="shared" si="759"/>
        <v>115.91480558137383</v>
      </c>
      <c r="M1409" s="97">
        <f t="shared" si="759"/>
        <v>115.91480558137383</v>
      </c>
      <c r="N1409" s="97">
        <f t="shared" si="759"/>
        <v>115.91480558137383</v>
      </c>
      <c r="O1409" s="97">
        <f t="shared" si="759"/>
        <v>115.91480558137383</v>
      </c>
      <c r="P1409" s="97">
        <f t="shared" si="759"/>
        <v>115.91480558137383</v>
      </c>
      <c r="Q1409" s="97">
        <f t="shared" si="759"/>
        <v>115.91480558137383</v>
      </c>
      <c r="R1409" s="97">
        <f t="shared" si="759"/>
        <v>115.91480558137383</v>
      </c>
    </row>
    <row r="1410" spans="1:18" x14ac:dyDescent="0.25">
      <c r="A1410" s="3" t="str">
        <f t="shared" si="717"/>
        <v>Kavastu küla</v>
      </c>
      <c r="B1410" s="96" t="s">
        <v>13</v>
      </c>
      <c r="C1410" s="4"/>
      <c r="D1410" s="97">
        <f>D594</f>
        <v>65.167244319744725</v>
      </c>
      <c r="E1410" s="97">
        <f t="shared" ref="E1410:R1410" si="760">E594</f>
        <v>65.167244319744725</v>
      </c>
      <c r="F1410" s="97">
        <f t="shared" si="760"/>
        <v>65.167244319744725</v>
      </c>
      <c r="G1410" s="97">
        <f t="shared" si="760"/>
        <v>65.167244319744725</v>
      </c>
      <c r="H1410" s="97">
        <f t="shared" si="760"/>
        <v>65.167244319744725</v>
      </c>
      <c r="I1410" s="97">
        <f t="shared" si="760"/>
        <v>65.167244319744725</v>
      </c>
      <c r="J1410" s="97">
        <f t="shared" si="760"/>
        <v>65.167244319744725</v>
      </c>
      <c r="K1410" s="97">
        <f t="shared" si="760"/>
        <v>65.167244319744725</v>
      </c>
      <c r="L1410" s="97">
        <f t="shared" si="760"/>
        <v>65.167244319744725</v>
      </c>
      <c r="M1410" s="97">
        <f t="shared" si="760"/>
        <v>65.167244319744725</v>
      </c>
      <c r="N1410" s="97">
        <f t="shared" si="760"/>
        <v>65.167244319744725</v>
      </c>
      <c r="O1410" s="97">
        <f t="shared" si="760"/>
        <v>65.167244319744725</v>
      </c>
      <c r="P1410" s="97">
        <f t="shared" si="760"/>
        <v>65.167244319744725</v>
      </c>
      <c r="Q1410" s="97">
        <f t="shared" si="760"/>
        <v>65.167244319744725</v>
      </c>
      <c r="R1410" s="97">
        <f t="shared" si="760"/>
        <v>65.167244319744725</v>
      </c>
    </row>
    <row r="1411" spans="1:18" x14ac:dyDescent="0.25">
      <c r="A1411" s="3" t="str">
        <f t="shared" si="717"/>
        <v>Pilka küla</v>
      </c>
      <c r="B1411" s="96" t="s">
        <v>13</v>
      </c>
      <c r="C1411" s="4"/>
      <c r="D1411" s="97">
        <f>D607</f>
        <v>53.432909721076079</v>
      </c>
      <c r="E1411" s="97">
        <f t="shared" ref="E1411:R1411" si="761">E607</f>
        <v>53.432909721076079</v>
      </c>
      <c r="F1411" s="97">
        <f t="shared" si="761"/>
        <v>53.432909721076079</v>
      </c>
      <c r="G1411" s="97">
        <f t="shared" si="761"/>
        <v>53.432909721076079</v>
      </c>
      <c r="H1411" s="97">
        <f t="shared" si="761"/>
        <v>53.432909721076079</v>
      </c>
      <c r="I1411" s="97">
        <f t="shared" si="761"/>
        <v>53.432909721076079</v>
      </c>
      <c r="J1411" s="97">
        <f t="shared" si="761"/>
        <v>53.432909721076079</v>
      </c>
      <c r="K1411" s="97">
        <f t="shared" si="761"/>
        <v>53.432909721076079</v>
      </c>
      <c r="L1411" s="97">
        <f t="shared" si="761"/>
        <v>53.432909721076079</v>
      </c>
      <c r="M1411" s="97">
        <f t="shared" si="761"/>
        <v>53.432909721076079</v>
      </c>
      <c r="N1411" s="97">
        <f t="shared" si="761"/>
        <v>53.432909721076079</v>
      </c>
      <c r="O1411" s="97">
        <f t="shared" si="761"/>
        <v>53.432909721076079</v>
      </c>
      <c r="P1411" s="97">
        <f t="shared" si="761"/>
        <v>53.432909721076079</v>
      </c>
      <c r="Q1411" s="97">
        <f t="shared" si="761"/>
        <v>53.432909721076079</v>
      </c>
      <c r="R1411" s="97">
        <f t="shared" si="761"/>
        <v>53.432909721076079</v>
      </c>
    </row>
    <row r="1412" spans="1:18" x14ac:dyDescent="0.25">
      <c r="A1412" s="3" t="str">
        <f t="shared" si="717"/>
        <v>Avinurme alevik</v>
      </c>
      <c r="B1412" s="96" t="s">
        <v>13</v>
      </c>
      <c r="C1412" s="4"/>
      <c r="D1412" s="97">
        <f>D622</f>
        <v>77.150506803807673</v>
      </c>
      <c r="E1412" s="97">
        <f t="shared" ref="E1412:R1412" si="762">E622</f>
        <v>77.150506803807673</v>
      </c>
      <c r="F1412" s="97">
        <f t="shared" si="762"/>
        <v>77.150506803807673</v>
      </c>
      <c r="G1412" s="97">
        <f t="shared" si="762"/>
        <v>77.150506803807673</v>
      </c>
      <c r="H1412" s="97">
        <f t="shared" si="762"/>
        <v>77.150506803807673</v>
      </c>
      <c r="I1412" s="97">
        <f t="shared" si="762"/>
        <v>77.150506803807673</v>
      </c>
      <c r="J1412" s="97">
        <f t="shared" si="762"/>
        <v>77.150506803807673</v>
      </c>
      <c r="K1412" s="97">
        <f t="shared" si="762"/>
        <v>77.150506803807673</v>
      </c>
      <c r="L1412" s="97">
        <f t="shared" si="762"/>
        <v>77.150506803807673</v>
      </c>
      <c r="M1412" s="97">
        <f t="shared" si="762"/>
        <v>77.150506803807673</v>
      </c>
      <c r="N1412" s="97">
        <f t="shared" si="762"/>
        <v>77.150506803807673</v>
      </c>
      <c r="O1412" s="97">
        <f t="shared" si="762"/>
        <v>77.150506803807673</v>
      </c>
      <c r="P1412" s="97">
        <f t="shared" si="762"/>
        <v>77.150506803807673</v>
      </c>
      <c r="Q1412" s="97">
        <f t="shared" si="762"/>
        <v>77.150506803807673</v>
      </c>
      <c r="R1412" s="97">
        <f t="shared" si="762"/>
        <v>77.150506803807673</v>
      </c>
    </row>
    <row r="1413" spans="1:18" x14ac:dyDescent="0.25">
      <c r="A1413" s="3" t="str">
        <f t="shared" si="717"/>
        <v>Kääpa küla</v>
      </c>
      <c r="B1413" s="96" t="s">
        <v>13</v>
      </c>
      <c r="C1413" s="4"/>
      <c r="D1413" s="97">
        <f>D635</f>
        <v>104.28325563011786</v>
      </c>
      <c r="E1413" s="97">
        <f t="shared" ref="E1413:R1413" si="763">E635</f>
        <v>104.28325563011786</v>
      </c>
      <c r="F1413" s="97">
        <f t="shared" si="763"/>
        <v>104.28325563011786</v>
      </c>
      <c r="G1413" s="97">
        <f t="shared" si="763"/>
        <v>104.28325563011786</v>
      </c>
      <c r="H1413" s="97">
        <f t="shared" si="763"/>
        <v>104.28325563011786</v>
      </c>
      <c r="I1413" s="97">
        <f t="shared" si="763"/>
        <v>104.28325563011786</v>
      </c>
      <c r="J1413" s="97">
        <f t="shared" si="763"/>
        <v>104.28325563011786</v>
      </c>
      <c r="K1413" s="97">
        <f t="shared" si="763"/>
        <v>104.28325563011786</v>
      </c>
      <c r="L1413" s="97">
        <f t="shared" si="763"/>
        <v>104.28325563011786</v>
      </c>
      <c r="M1413" s="97">
        <f t="shared" si="763"/>
        <v>104.28325563011786</v>
      </c>
      <c r="N1413" s="97">
        <f t="shared" si="763"/>
        <v>104.28325563011786</v>
      </c>
      <c r="O1413" s="97">
        <f t="shared" si="763"/>
        <v>104.28325563011786</v>
      </c>
      <c r="P1413" s="97">
        <f t="shared" si="763"/>
        <v>104.28325563011786</v>
      </c>
      <c r="Q1413" s="97">
        <f t="shared" si="763"/>
        <v>104.28325563011786</v>
      </c>
      <c r="R1413" s="97">
        <f t="shared" si="763"/>
        <v>104.28325563011786</v>
      </c>
    </row>
    <row r="1414" spans="1:18" x14ac:dyDescent="0.25">
      <c r="A1414" s="3" t="str">
        <f t="shared" si="717"/>
        <v>Kükita küla</v>
      </c>
      <c r="B1414" s="96" t="s">
        <v>13</v>
      </c>
      <c r="C1414" s="4"/>
      <c r="D1414" s="97">
        <f>D648</f>
        <v>53.347821568011291</v>
      </c>
      <c r="E1414" s="97">
        <f t="shared" ref="E1414:R1414" si="764">E648</f>
        <v>53.347821568011291</v>
      </c>
      <c r="F1414" s="97">
        <f t="shared" si="764"/>
        <v>53.347821568011291</v>
      </c>
      <c r="G1414" s="97">
        <f t="shared" si="764"/>
        <v>53.347821568011291</v>
      </c>
      <c r="H1414" s="97">
        <f t="shared" si="764"/>
        <v>53.347821568011291</v>
      </c>
      <c r="I1414" s="97">
        <f t="shared" si="764"/>
        <v>53.347821568011291</v>
      </c>
      <c r="J1414" s="97">
        <f t="shared" si="764"/>
        <v>53.347821568011291</v>
      </c>
      <c r="K1414" s="97">
        <f t="shared" si="764"/>
        <v>53.347821568011291</v>
      </c>
      <c r="L1414" s="97">
        <f t="shared" si="764"/>
        <v>53.347821568011291</v>
      </c>
      <c r="M1414" s="97">
        <f t="shared" si="764"/>
        <v>53.347821568011291</v>
      </c>
      <c r="N1414" s="97">
        <f t="shared" si="764"/>
        <v>53.347821568011291</v>
      </c>
      <c r="O1414" s="97">
        <f t="shared" si="764"/>
        <v>53.347821568011291</v>
      </c>
      <c r="P1414" s="97">
        <f t="shared" si="764"/>
        <v>53.347821568011291</v>
      </c>
      <c r="Q1414" s="97">
        <f t="shared" si="764"/>
        <v>53.347821568011291</v>
      </c>
      <c r="R1414" s="97">
        <f t="shared" si="764"/>
        <v>53.347821568011291</v>
      </c>
    </row>
    <row r="1415" spans="1:18" x14ac:dyDescent="0.25">
      <c r="A1415" s="3" t="str">
        <f t="shared" si="717"/>
        <v>Raja küla</v>
      </c>
      <c r="B1415" s="96" t="s">
        <v>13</v>
      </c>
      <c r="C1415" s="4"/>
      <c r="D1415" s="97">
        <f>D661</f>
        <v>34.364491520130429</v>
      </c>
      <c r="E1415" s="97">
        <f t="shared" ref="E1415:R1415" si="765">E661</f>
        <v>34.364491520130429</v>
      </c>
      <c r="F1415" s="97">
        <f t="shared" si="765"/>
        <v>34.364491520130429</v>
      </c>
      <c r="G1415" s="97">
        <f t="shared" si="765"/>
        <v>34.364491520130429</v>
      </c>
      <c r="H1415" s="97">
        <f t="shared" si="765"/>
        <v>34.364491520130429</v>
      </c>
      <c r="I1415" s="97">
        <f t="shared" si="765"/>
        <v>34.364491520130429</v>
      </c>
      <c r="J1415" s="97">
        <f t="shared" si="765"/>
        <v>34.364491520130429</v>
      </c>
      <c r="K1415" s="97">
        <f t="shared" si="765"/>
        <v>34.364491520130429</v>
      </c>
      <c r="L1415" s="97">
        <f t="shared" si="765"/>
        <v>34.364491520130429</v>
      </c>
      <c r="M1415" s="97">
        <f t="shared" si="765"/>
        <v>34.364491520130429</v>
      </c>
      <c r="N1415" s="97">
        <f t="shared" si="765"/>
        <v>34.364491520130429</v>
      </c>
      <c r="O1415" s="97">
        <f t="shared" si="765"/>
        <v>34.364491520130429</v>
      </c>
      <c r="P1415" s="97">
        <f t="shared" si="765"/>
        <v>34.364491520130429</v>
      </c>
      <c r="Q1415" s="97">
        <f t="shared" si="765"/>
        <v>34.364491520130429</v>
      </c>
      <c r="R1415" s="97">
        <f t="shared" si="765"/>
        <v>34.364491520130429</v>
      </c>
    </row>
    <row r="1416" spans="1:18" x14ac:dyDescent="0.25">
      <c r="A1416" s="3" t="str">
        <f t="shared" si="717"/>
        <v>Tiheda küla</v>
      </c>
      <c r="B1416" s="96" t="s">
        <v>13</v>
      </c>
      <c r="C1416" s="4"/>
      <c r="D1416" s="97">
        <f>D674</f>
        <v>47.069061139039682</v>
      </c>
      <c r="E1416" s="97">
        <f t="shared" ref="E1416:R1416" si="766">E674</f>
        <v>47.069061139039682</v>
      </c>
      <c r="F1416" s="97">
        <f t="shared" si="766"/>
        <v>47.069061139039682</v>
      </c>
      <c r="G1416" s="97">
        <f t="shared" si="766"/>
        <v>47.069061139039682</v>
      </c>
      <c r="H1416" s="97">
        <f t="shared" si="766"/>
        <v>47.069061139039682</v>
      </c>
      <c r="I1416" s="97">
        <f t="shared" si="766"/>
        <v>47.069061139039682</v>
      </c>
      <c r="J1416" s="97">
        <f t="shared" si="766"/>
        <v>47.069061139039682</v>
      </c>
      <c r="K1416" s="97">
        <f t="shared" si="766"/>
        <v>47.069061139039682</v>
      </c>
      <c r="L1416" s="97">
        <f t="shared" si="766"/>
        <v>47.069061139039682</v>
      </c>
      <c r="M1416" s="97">
        <f t="shared" si="766"/>
        <v>47.069061139039682</v>
      </c>
      <c r="N1416" s="97">
        <f t="shared" si="766"/>
        <v>47.069061139039682</v>
      </c>
      <c r="O1416" s="97">
        <f t="shared" si="766"/>
        <v>47.069061139039682</v>
      </c>
      <c r="P1416" s="97">
        <f t="shared" si="766"/>
        <v>47.069061139039682</v>
      </c>
      <c r="Q1416" s="97">
        <f t="shared" si="766"/>
        <v>47.069061139039682</v>
      </c>
      <c r="R1416" s="97">
        <f t="shared" si="766"/>
        <v>47.069061139039682</v>
      </c>
    </row>
    <row r="1417" spans="1:18" x14ac:dyDescent="0.25">
      <c r="A1417" s="3" t="str">
        <f t="shared" si="717"/>
        <v>Kasepää küla</v>
      </c>
      <c r="B1417" s="96" t="s">
        <v>13</v>
      </c>
      <c r="C1417" s="4"/>
      <c r="D1417" s="97">
        <f>D687</f>
        <v>66.345890410958901</v>
      </c>
      <c r="E1417" s="97">
        <f t="shared" ref="E1417:R1417" si="767">E687</f>
        <v>66.345890410958901</v>
      </c>
      <c r="F1417" s="97">
        <f t="shared" si="767"/>
        <v>66.345890410958901</v>
      </c>
      <c r="G1417" s="97">
        <f t="shared" si="767"/>
        <v>66.345890410958901</v>
      </c>
      <c r="H1417" s="97">
        <f t="shared" si="767"/>
        <v>66.345890410958901</v>
      </c>
      <c r="I1417" s="97">
        <f t="shared" si="767"/>
        <v>66.345890410958901</v>
      </c>
      <c r="J1417" s="97">
        <f t="shared" si="767"/>
        <v>66.345890410958901</v>
      </c>
      <c r="K1417" s="97">
        <f t="shared" si="767"/>
        <v>66.345890410958901</v>
      </c>
      <c r="L1417" s="97">
        <f t="shared" si="767"/>
        <v>66.345890410958901</v>
      </c>
      <c r="M1417" s="97">
        <f t="shared" si="767"/>
        <v>66.345890410958901</v>
      </c>
      <c r="N1417" s="97">
        <f t="shared" si="767"/>
        <v>66.345890410958901</v>
      </c>
      <c r="O1417" s="97">
        <f t="shared" si="767"/>
        <v>66.345890410958901</v>
      </c>
      <c r="P1417" s="97">
        <f t="shared" si="767"/>
        <v>66.345890410958901</v>
      </c>
      <c r="Q1417" s="97">
        <f t="shared" si="767"/>
        <v>66.345890410958901</v>
      </c>
      <c r="R1417" s="97">
        <f t="shared" si="767"/>
        <v>66.345890410958901</v>
      </c>
    </row>
    <row r="1418" spans="1:18" x14ac:dyDescent="0.25">
      <c r="A1418" s="3" t="str">
        <f t="shared" si="717"/>
        <v>Omedu küla</v>
      </c>
      <c r="B1418" s="96" t="s">
        <v>13</v>
      </c>
      <c r="C1418" s="4"/>
      <c r="D1418" s="97">
        <f>D700</f>
        <v>0</v>
      </c>
      <c r="E1418" s="97">
        <f t="shared" ref="E1418:R1418" si="768">E700</f>
        <v>0</v>
      </c>
      <c r="F1418" s="97">
        <f t="shared" si="768"/>
        <v>0</v>
      </c>
      <c r="G1418" s="97">
        <f t="shared" si="768"/>
        <v>0</v>
      </c>
      <c r="H1418" s="97">
        <f t="shared" si="768"/>
        <v>0</v>
      </c>
      <c r="I1418" s="97">
        <f t="shared" si="768"/>
        <v>0</v>
      </c>
      <c r="J1418" s="97">
        <f t="shared" si="768"/>
        <v>0</v>
      </c>
      <c r="K1418" s="97">
        <f t="shared" si="768"/>
        <v>0</v>
      </c>
      <c r="L1418" s="97">
        <f t="shared" si="768"/>
        <v>0</v>
      </c>
      <c r="M1418" s="97">
        <f t="shared" si="768"/>
        <v>70</v>
      </c>
      <c r="N1418" s="97">
        <f t="shared" si="768"/>
        <v>70</v>
      </c>
      <c r="O1418" s="97">
        <f t="shared" si="768"/>
        <v>70</v>
      </c>
      <c r="P1418" s="97">
        <f t="shared" si="768"/>
        <v>70</v>
      </c>
      <c r="Q1418" s="97">
        <f t="shared" si="768"/>
        <v>70</v>
      </c>
      <c r="R1418" s="97">
        <f t="shared" si="768"/>
        <v>70</v>
      </c>
    </row>
    <row r="1419" spans="1:18" x14ac:dyDescent="0.25">
      <c r="A1419" s="3" t="str">
        <f t="shared" si="717"/>
        <v>Ulvi küla</v>
      </c>
      <c r="B1419" s="96" t="s">
        <v>13</v>
      </c>
      <c r="C1419" s="4"/>
      <c r="D1419" s="97">
        <f>D713</f>
        <v>54.371027027198174</v>
      </c>
      <c r="E1419" s="97">
        <f t="shared" ref="E1419:R1419" si="769">E713</f>
        <v>54.371027027198174</v>
      </c>
      <c r="F1419" s="97">
        <f t="shared" si="769"/>
        <v>54.371027027198174</v>
      </c>
      <c r="G1419" s="97">
        <f t="shared" si="769"/>
        <v>54.371027027198174</v>
      </c>
      <c r="H1419" s="97">
        <f t="shared" si="769"/>
        <v>54.371027027198174</v>
      </c>
      <c r="I1419" s="97">
        <f t="shared" si="769"/>
        <v>54.371027027198174</v>
      </c>
      <c r="J1419" s="97">
        <f t="shared" si="769"/>
        <v>54.371027027198174</v>
      </c>
      <c r="K1419" s="97">
        <f t="shared" si="769"/>
        <v>54.371027027198174</v>
      </c>
      <c r="L1419" s="97">
        <f t="shared" si="769"/>
        <v>54.371027027198174</v>
      </c>
      <c r="M1419" s="97">
        <f t="shared" si="769"/>
        <v>54.371027027198174</v>
      </c>
      <c r="N1419" s="97">
        <f t="shared" si="769"/>
        <v>54.371027027198174</v>
      </c>
      <c r="O1419" s="97">
        <f t="shared" si="769"/>
        <v>54.371027027198174</v>
      </c>
      <c r="P1419" s="97">
        <f t="shared" si="769"/>
        <v>54.371027027198174</v>
      </c>
      <c r="Q1419" s="97">
        <f t="shared" si="769"/>
        <v>54.371027027198174</v>
      </c>
      <c r="R1419" s="97">
        <f t="shared" si="769"/>
        <v>54.371027027198174</v>
      </c>
    </row>
    <row r="1420" spans="1:18" x14ac:dyDescent="0.25">
      <c r="A1420" s="3" t="str">
        <f t="shared" si="717"/>
        <v>Voore küla</v>
      </c>
      <c r="B1420" s="96" t="s">
        <v>13</v>
      </c>
      <c r="C1420" s="4"/>
      <c r="D1420" s="97">
        <f>D726</f>
        <v>91.063728161254659</v>
      </c>
      <c r="E1420" s="97">
        <f t="shared" ref="E1420:R1420" si="770">E726</f>
        <v>91.063728161254659</v>
      </c>
      <c r="F1420" s="97">
        <f t="shared" si="770"/>
        <v>91.063728161254659</v>
      </c>
      <c r="G1420" s="97">
        <f t="shared" si="770"/>
        <v>91.063728161254659</v>
      </c>
      <c r="H1420" s="97">
        <f t="shared" si="770"/>
        <v>91.063728161254659</v>
      </c>
      <c r="I1420" s="97">
        <f t="shared" si="770"/>
        <v>91.063728161254659</v>
      </c>
      <c r="J1420" s="97">
        <f t="shared" si="770"/>
        <v>91.063728161254659</v>
      </c>
      <c r="K1420" s="97">
        <f t="shared" si="770"/>
        <v>91.063728161254659</v>
      </c>
      <c r="L1420" s="97">
        <f t="shared" si="770"/>
        <v>91.063728161254659</v>
      </c>
      <c r="M1420" s="97">
        <f t="shared" si="770"/>
        <v>91.063728161254659</v>
      </c>
      <c r="N1420" s="97">
        <f t="shared" si="770"/>
        <v>91.063728161254659</v>
      </c>
      <c r="O1420" s="97">
        <f t="shared" si="770"/>
        <v>91.063728161254659</v>
      </c>
      <c r="P1420" s="97">
        <f t="shared" si="770"/>
        <v>91.063728161254659</v>
      </c>
      <c r="Q1420" s="97">
        <f t="shared" si="770"/>
        <v>91.063728161254659</v>
      </c>
      <c r="R1420" s="97">
        <f t="shared" si="770"/>
        <v>91.063728161254659</v>
      </c>
    </row>
    <row r="1421" spans="1:18" x14ac:dyDescent="0.25">
      <c r="A1421" s="3" t="str">
        <f t="shared" si="717"/>
        <v>Nõo alevik</v>
      </c>
      <c r="B1421" s="96" t="s">
        <v>13</v>
      </c>
      <c r="C1421" s="4"/>
      <c r="D1421" s="97">
        <f>D742</f>
        <v>77.191384916156991</v>
      </c>
      <c r="E1421" s="97">
        <f t="shared" ref="E1421:R1421" si="771">E742</f>
        <v>77.191384916156991</v>
      </c>
      <c r="F1421" s="97">
        <f t="shared" si="771"/>
        <v>77.191384916156991</v>
      </c>
      <c r="G1421" s="97">
        <f t="shared" si="771"/>
        <v>77.191384916156991</v>
      </c>
      <c r="H1421" s="97">
        <f t="shared" si="771"/>
        <v>77.191384916156991</v>
      </c>
      <c r="I1421" s="97">
        <f t="shared" si="771"/>
        <v>77.191384916156991</v>
      </c>
      <c r="J1421" s="97">
        <f t="shared" si="771"/>
        <v>77.191384916156991</v>
      </c>
      <c r="K1421" s="97">
        <f t="shared" si="771"/>
        <v>77.191384916156991</v>
      </c>
      <c r="L1421" s="97">
        <f t="shared" si="771"/>
        <v>77.191384916156991</v>
      </c>
      <c r="M1421" s="97">
        <f t="shared" si="771"/>
        <v>77.191384916156991</v>
      </c>
      <c r="N1421" s="97">
        <f t="shared" si="771"/>
        <v>77.191384916156991</v>
      </c>
      <c r="O1421" s="97">
        <f t="shared" si="771"/>
        <v>77.191384916156991</v>
      </c>
      <c r="P1421" s="97">
        <f t="shared" si="771"/>
        <v>77.191384916156991</v>
      </c>
      <c r="Q1421" s="97">
        <f t="shared" si="771"/>
        <v>77.191384916156991</v>
      </c>
      <c r="R1421" s="97">
        <f t="shared" si="771"/>
        <v>77.191384916156991</v>
      </c>
    </row>
    <row r="1422" spans="1:18" x14ac:dyDescent="0.25">
      <c r="A1422" s="3" t="str">
        <f t="shared" si="717"/>
        <v>Meeri küla</v>
      </c>
      <c r="B1422" s="96" t="s">
        <v>13</v>
      </c>
      <c r="C1422" s="4"/>
      <c r="D1422" s="97">
        <f>D755</f>
        <v>56.578743366992249</v>
      </c>
      <c r="E1422" s="97">
        <f t="shared" ref="E1422:R1422" si="772">E755</f>
        <v>56.578743366992249</v>
      </c>
      <c r="F1422" s="97">
        <f t="shared" si="772"/>
        <v>56.578743366992249</v>
      </c>
      <c r="G1422" s="97">
        <f t="shared" si="772"/>
        <v>56.578743366992249</v>
      </c>
      <c r="H1422" s="97">
        <f t="shared" si="772"/>
        <v>56.578743366992249</v>
      </c>
      <c r="I1422" s="97">
        <f t="shared" si="772"/>
        <v>56.578743366992249</v>
      </c>
      <c r="J1422" s="97">
        <f t="shared" si="772"/>
        <v>56.578743366992249</v>
      </c>
      <c r="K1422" s="97">
        <f t="shared" si="772"/>
        <v>56.578743366992249</v>
      </c>
      <c r="L1422" s="97">
        <f t="shared" si="772"/>
        <v>56.578743366992249</v>
      </c>
      <c r="M1422" s="97">
        <f t="shared" si="772"/>
        <v>56.578743366992249</v>
      </c>
      <c r="N1422" s="97">
        <f t="shared" si="772"/>
        <v>56.578743366992249</v>
      </c>
      <c r="O1422" s="97">
        <f t="shared" si="772"/>
        <v>56.578743366992249</v>
      </c>
      <c r="P1422" s="97">
        <f t="shared" si="772"/>
        <v>56.578743366992249</v>
      </c>
      <c r="Q1422" s="97">
        <f t="shared" si="772"/>
        <v>56.578743366992249</v>
      </c>
      <c r="R1422" s="97">
        <f t="shared" si="772"/>
        <v>56.578743366992249</v>
      </c>
    </row>
    <row r="1423" spans="1:18" x14ac:dyDescent="0.25">
      <c r="A1423" s="3" t="str">
        <f t="shared" si="717"/>
        <v>Luke küla</v>
      </c>
      <c r="B1423" s="96" t="s">
        <v>13</v>
      </c>
      <c r="C1423" s="4"/>
      <c r="D1423" s="97">
        <f>D768</f>
        <v>38.745320691369734</v>
      </c>
      <c r="E1423" s="97">
        <f t="shared" ref="E1423:R1423" si="773">E768</f>
        <v>38.745320691369734</v>
      </c>
      <c r="F1423" s="97">
        <f t="shared" si="773"/>
        <v>38.745320691369734</v>
      </c>
      <c r="G1423" s="97">
        <f t="shared" si="773"/>
        <v>38.745320691369734</v>
      </c>
      <c r="H1423" s="97">
        <f t="shared" si="773"/>
        <v>38.745320691369734</v>
      </c>
      <c r="I1423" s="97">
        <f t="shared" si="773"/>
        <v>38.745320691369734</v>
      </c>
      <c r="J1423" s="97">
        <f t="shared" si="773"/>
        <v>38.745320691369734</v>
      </c>
      <c r="K1423" s="97">
        <f t="shared" si="773"/>
        <v>38.745320691369734</v>
      </c>
      <c r="L1423" s="97">
        <f t="shared" si="773"/>
        <v>38.745320691369734</v>
      </c>
      <c r="M1423" s="97">
        <f t="shared" si="773"/>
        <v>38.745320691369734</v>
      </c>
      <c r="N1423" s="97">
        <f t="shared" si="773"/>
        <v>38.745320691369734</v>
      </c>
      <c r="O1423" s="97">
        <f t="shared" si="773"/>
        <v>38.745320691369734</v>
      </c>
      <c r="P1423" s="97">
        <f t="shared" si="773"/>
        <v>38.745320691369734</v>
      </c>
      <c r="Q1423" s="97">
        <f t="shared" si="773"/>
        <v>38.745320691369734</v>
      </c>
      <c r="R1423" s="97">
        <f t="shared" si="773"/>
        <v>38.745320691369734</v>
      </c>
    </row>
    <row r="1424" spans="1:18" x14ac:dyDescent="0.25">
      <c r="A1424" s="3" t="str">
        <f t="shared" si="717"/>
        <v>Tõravere alevik</v>
      </c>
      <c r="B1424" s="96" t="s">
        <v>13</v>
      </c>
      <c r="C1424" s="4"/>
      <c r="D1424" s="97">
        <f>D781</f>
        <v>87.867601555467971</v>
      </c>
      <c r="E1424" s="97">
        <f t="shared" ref="E1424:R1424" si="774">E781</f>
        <v>87.867601555467971</v>
      </c>
      <c r="F1424" s="97">
        <f t="shared" si="774"/>
        <v>87.867601555467971</v>
      </c>
      <c r="G1424" s="97">
        <f t="shared" si="774"/>
        <v>87.867601555467971</v>
      </c>
      <c r="H1424" s="97">
        <f t="shared" si="774"/>
        <v>87.867601555467971</v>
      </c>
      <c r="I1424" s="97">
        <f t="shared" si="774"/>
        <v>87.867601555467971</v>
      </c>
      <c r="J1424" s="97">
        <f t="shared" si="774"/>
        <v>87.867601555467971</v>
      </c>
      <c r="K1424" s="97">
        <f t="shared" si="774"/>
        <v>87.867601555467971</v>
      </c>
      <c r="L1424" s="97">
        <f t="shared" si="774"/>
        <v>87.867601555467971</v>
      </c>
      <c r="M1424" s="97">
        <f t="shared" si="774"/>
        <v>87.867601555467971</v>
      </c>
      <c r="N1424" s="97">
        <f t="shared" si="774"/>
        <v>87.867601555467971</v>
      </c>
      <c r="O1424" s="97">
        <f t="shared" si="774"/>
        <v>87.867601555467971</v>
      </c>
      <c r="P1424" s="97">
        <f t="shared" si="774"/>
        <v>87.867601555467971</v>
      </c>
      <c r="Q1424" s="97">
        <f t="shared" si="774"/>
        <v>87.867601555467971</v>
      </c>
      <c r="R1424" s="97">
        <f t="shared" si="774"/>
        <v>87.867601555467971</v>
      </c>
    </row>
    <row r="1425" spans="1:18" x14ac:dyDescent="0.25">
      <c r="A1425" s="3" t="str">
        <f t="shared" si="717"/>
        <v>Nõgiaru küla</v>
      </c>
      <c r="B1425" s="96" t="s">
        <v>13</v>
      </c>
      <c r="C1425" s="4"/>
      <c r="D1425" s="97">
        <f>D794</f>
        <v>46.230199720874751</v>
      </c>
      <c r="E1425" s="97">
        <f t="shared" ref="E1425:R1425" si="775">E794</f>
        <v>46.230199720874751</v>
      </c>
      <c r="F1425" s="97">
        <f t="shared" si="775"/>
        <v>46.230199720874751</v>
      </c>
      <c r="G1425" s="97">
        <f t="shared" si="775"/>
        <v>46.230199720874751</v>
      </c>
      <c r="H1425" s="97">
        <f t="shared" si="775"/>
        <v>46.230199720874751</v>
      </c>
      <c r="I1425" s="97">
        <f t="shared" si="775"/>
        <v>46.230199720874751</v>
      </c>
      <c r="J1425" s="97">
        <f t="shared" si="775"/>
        <v>46.230199720874751</v>
      </c>
      <c r="K1425" s="97">
        <f t="shared" si="775"/>
        <v>46.230199720874751</v>
      </c>
      <c r="L1425" s="97">
        <f t="shared" si="775"/>
        <v>46.230199720874751</v>
      </c>
      <c r="M1425" s="97">
        <f t="shared" si="775"/>
        <v>46.230199720874751</v>
      </c>
      <c r="N1425" s="97">
        <f t="shared" si="775"/>
        <v>46.230199720874751</v>
      </c>
      <c r="O1425" s="97">
        <f t="shared" si="775"/>
        <v>46.230199720874751</v>
      </c>
      <c r="P1425" s="97">
        <f t="shared" si="775"/>
        <v>46.230199720874751</v>
      </c>
      <c r="Q1425" s="97">
        <f t="shared" si="775"/>
        <v>46.230199720874751</v>
      </c>
      <c r="R1425" s="97">
        <f t="shared" si="775"/>
        <v>46.230199720874751</v>
      </c>
    </row>
    <row r="1426" spans="1:18" x14ac:dyDescent="0.25">
      <c r="A1426" s="3" t="str">
        <f t="shared" si="717"/>
        <v>Tamsa küla</v>
      </c>
      <c r="B1426" s="96" t="s">
        <v>13</v>
      </c>
      <c r="C1426" s="4"/>
      <c r="D1426" s="97">
        <f>D807</f>
        <v>50.406951946574239</v>
      </c>
      <c r="E1426" s="97">
        <f t="shared" ref="E1426:R1426" si="776">E807</f>
        <v>50.406951946574239</v>
      </c>
      <c r="F1426" s="97">
        <f t="shared" si="776"/>
        <v>50.406951946574239</v>
      </c>
      <c r="G1426" s="97">
        <f t="shared" si="776"/>
        <v>50.406951946574239</v>
      </c>
      <c r="H1426" s="97">
        <f t="shared" si="776"/>
        <v>50.406951946574239</v>
      </c>
      <c r="I1426" s="97">
        <f t="shared" si="776"/>
        <v>50.406951946574239</v>
      </c>
      <c r="J1426" s="97">
        <f t="shared" si="776"/>
        <v>50.406951946574239</v>
      </c>
      <c r="K1426" s="97">
        <f t="shared" si="776"/>
        <v>50.406951946574239</v>
      </c>
      <c r="L1426" s="97">
        <f t="shared" si="776"/>
        <v>50.406951946574239</v>
      </c>
      <c r="M1426" s="97">
        <f t="shared" si="776"/>
        <v>50.406951946574239</v>
      </c>
      <c r="N1426" s="97">
        <f t="shared" si="776"/>
        <v>50.406951946574239</v>
      </c>
      <c r="O1426" s="97">
        <f t="shared" si="776"/>
        <v>50.406951946574239</v>
      </c>
      <c r="P1426" s="97">
        <f t="shared" si="776"/>
        <v>50.406951946574239</v>
      </c>
      <c r="Q1426" s="97">
        <f t="shared" si="776"/>
        <v>50.406951946574239</v>
      </c>
      <c r="R1426" s="97">
        <f t="shared" si="776"/>
        <v>50.406951946574239</v>
      </c>
    </row>
    <row r="1427" spans="1:18" x14ac:dyDescent="0.25">
      <c r="A1427" s="3" t="str">
        <f t="shared" si="717"/>
        <v>Etsaste küla</v>
      </c>
      <c r="B1427" s="96" t="s">
        <v>13</v>
      </c>
      <c r="C1427" s="4"/>
      <c r="D1427" s="97">
        <f>D820</f>
        <v>64.393040832205372</v>
      </c>
      <c r="E1427" s="97">
        <f t="shared" ref="E1427:R1427" si="777">E820</f>
        <v>64.393040832205372</v>
      </c>
      <c r="F1427" s="97">
        <f t="shared" si="777"/>
        <v>64.393040832205372</v>
      </c>
      <c r="G1427" s="97">
        <f t="shared" si="777"/>
        <v>64.393040832205372</v>
      </c>
      <c r="H1427" s="97">
        <f t="shared" si="777"/>
        <v>64.393040832205372</v>
      </c>
      <c r="I1427" s="97">
        <f t="shared" si="777"/>
        <v>64.393040832205372</v>
      </c>
      <c r="J1427" s="97">
        <f t="shared" si="777"/>
        <v>64.393040832205372</v>
      </c>
      <c r="K1427" s="97">
        <f t="shared" si="777"/>
        <v>64.393040832205372</v>
      </c>
      <c r="L1427" s="97">
        <f t="shared" si="777"/>
        <v>64.393040832205372</v>
      </c>
      <c r="M1427" s="97">
        <f t="shared" si="777"/>
        <v>64.393040832205372</v>
      </c>
      <c r="N1427" s="97">
        <f t="shared" si="777"/>
        <v>64.393040832205372</v>
      </c>
      <c r="O1427" s="97">
        <f t="shared" si="777"/>
        <v>64.393040832205372</v>
      </c>
      <c r="P1427" s="97">
        <f t="shared" si="777"/>
        <v>64.393040832205372</v>
      </c>
      <c r="Q1427" s="97">
        <f t="shared" si="777"/>
        <v>64.393040832205372</v>
      </c>
      <c r="R1427" s="97">
        <f t="shared" si="777"/>
        <v>64.393040832205372</v>
      </c>
    </row>
    <row r="1428" spans="1:18" x14ac:dyDescent="0.25">
      <c r="A1428" s="3" t="str">
        <f t="shared" si="717"/>
        <v>Kallaste linn</v>
      </c>
      <c r="B1428" s="96" t="s">
        <v>13</v>
      </c>
      <c r="C1428" s="4"/>
      <c r="D1428" s="97">
        <f>D835</f>
        <v>65.033335197092541</v>
      </c>
      <c r="E1428" s="97">
        <f t="shared" ref="E1428:R1428" si="778">E835</f>
        <v>65.033335197092541</v>
      </c>
      <c r="F1428" s="97">
        <f t="shared" si="778"/>
        <v>65.033335197092541</v>
      </c>
      <c r="G1428" s="97">
        <f t="shared" si="778"/>
        <v>65.033335197092541</v>
      </c>
      <c r="H1428" s="97">
        <f t="shared" si="778"/>
        <v>65.033335197092541</v>
      </c>
      <c r="I1428" s="97">
        <f t="shared" si="778"/>
        <v>65.033335197092541</v>
      </c>
      <c r="J1428" s="97">
        <f t="shared" si="778"/>
        <v>65.033335197092541</v>
      </c>
      <c r="K1428" s="97">
        <f t="shared" si="778"/>
        <v>65.033335197092541</v>
      </c>
      <c r="L1428" s="97">
        <f t="shared" si="778"/>
        <v>65.033335197092541</v>
      </c>
      <c r="M1428" s="97">
        <f t="shared" si="778"/>
        <v>65.033335197092541</v>
      </c>
      <c r="N1428" s="97">
        <f t="shared" si="778"/>
        <v>65.033335197092541</v>
      </c>
      <c r="O1428" s="97">
        <f t="shared" si="778"/>
        <v>65.033335197092541</v>
      </c>
      <c r="P1428" s="97">
        <f t="shared" si="778"/>
        <v>65.033335197092541</v>
      </c>
      <c r="Q1428" s="97">
        <f t="shared" si="778"/>
        <v>65.033335197092541</v>
      </c>
      <c r="R1428" s="97">
        <f t="shared" si="778"/>
        <v>65.033335197092541</v>
      </c>
    </row>
    <row r="1429" spans="1:18" x14ac:dyDescent="0.25">
      <c r="A1429" s="3" t="str">
        <f t="shared" si="717"/>
        <v>Alatskivi alevik</v>
      </c>
      <c r="B1429" s="96" t="s">
        <v>13</v>
      </c>
      <c r="C1429" s="4"/>
      <c r="D1429" s="97">
        <f>D848</f>
        <v>81.948868884540133</v>
      </c>
      <c r="E1429" s="97">
        <f t="shared" ref="E1429:R1429" si="779">E848</f>
        <v>81.948868884540133</v>
      </c>
      <c r="F1429" s="97">
        <f t="shared" si="779"/>
        <v>81.948868884540133</v>
      </c>
      <c r="G1429" s="97">
        <f t="shared" si="779"/>
        <v>81.948868884540133</v>
      </c>
      <c r="H1429" s="97">
        <f t="shared" si="779"/>
        <v>81.948868884540133</v>
      </c>
      <c r="I1429" s="97">
        <f t="shared" si="779"/>
        <v>81.948868884540133</v>
      </c>
      <c r="J1429" s="97">
        <f t="shared" si="779"/>
        <v>81.948868884540133</v>
      </c>
      <c r="K1429" s="97">
        <f t="shared" si="779"/>
        <v>81.948868884540133</v>
      </c>
      <c r="L1429" s="97">
        <f t="shared" si="779"/>
        <v>81.948868884540133</v>
      </c>
      <c r="M1429" s="97">
        <f t="shared" si="779"/>
        <v>81.948868884540133</v>
      </c>
      <c r="N1429" s="97">
        <f t="shared" si="779"/>
        <v>81.948868884540133</v>
      </c>
      <c r="O1429" s="97">
        <f t="shared" si="779"/>
        <v>81.948868884540133</v>
      </c>
      <c r="P1429" s="97">
        <f t="shared" si="779"/>
        <v>81.948868884540133</v>
      </c>
      <c r="Q1429" s="97">
        <f t="shared" si="779"/>
        <v>81.948868884540133</v>
      </c>
      <c r="R1429" s="97">
        <f t="shared" si="779"/>
        <v>81.948868884540133</v>
      </c>
    </row>
    <row r="1430" spans="1:18" x14ac:dyDescent="0.25">
      <c r="A1430" s="3" t="str">
        <f t="shared" si="717"/>
        <v>Vara küla</v>
      </c>
      <c r="B1430" s="96" t="s">
        <v>13</v>
      </c>
      <c r="C1430" s="4"/>
      <c r="D1430" s="97">
        <f>D861</f>
        <v>85.86829223744293</v>
      </c>
      <c r="E1430" s="97">
        <f t="shared" ref="E1430:R1430" si="780">E861</f>
        <v>85.86829223744293</v>
      </c>
      <c r="F1430" s="97">
        <f t="shared" si="780"/>
        <v>85.86829223744293</v>
      </c>
      <c r="G1430" s="97">
        <f t="shared" si="780"/>
        <v>85.86829223744293</v>
      </c>
      <c r="H1430" s="97">
        <f t="shared" si="780"/>
        <v>85.86829223744293</v>
      </c>
      <c r="I1430" s="97">
        <f t="shared" si="780"/>
        <v>85.86829223744293</v>
      </c>
      <c r="J1430" s="97">
        <f t="shared" si="780"/>
        <v>85.86829223744293</v>
      </c>
      <c r="K1430" s="97">
        <f t="shared" si="780"/>
        <v>85.86829223744293</v>
      </c>
      <c r="L1430" s="97">
        <f t="shared" si="780"/>
        <v>85.86829223744293</v>
      </c>
      <c r="M1430" s="97">
        <f t="shared" si="780"/>
        <v>85.86829223744293</v>
      </c>
      <c r="N1430" s="97">
        <f t="shared" si="780"/>
        <v>85.86829223744293</v>
      </c>
      <c r="O1430" s="97">
        <f t="shared" si="780"/>
        <v>85.86829223744293</v>
      </c>
      <c r="P1430" s="97">
        <f t="shared" si="780"/>
        <v>85.86829223744293</v>
      </c>
      <c r="Q1430" s="97">
        <f t="shared" si="780"/>
        <v>85.86829223744293</v>
      </c>
      <c r="R1430" s="97">
        <f t="shared" si="780"/>
        <v>85.86829223744293</v>
      </c>
    </row>
    <row r="1431" spans="1:18" x14ac:dyDescent="0.25">
      <c r="A1431" s="3" t="str">
        <f t="shared" si="717"/>
        <v>Koosa küla</v>
      </c>
      <c r="B1431" s="96" t="s">
        <v>13</v>
      </c>
      <c r="C1431" s="4"/>
      <c r="D1431" s="97">
        <f>D874</f>
        <v>65.709664383561659</v>
      </c>
      <c r="E1431" s="97">
        <f t="shared" ref="E1431:R1431" si="781">E874</f>
        <v>65.709664383561659</v>
      </c>
      <c r="F1431" s="97">
        <f t="shared" si="781"/>
        <v>65.709664383561659</v>
      </c>
      <c r="G1431" s="97">
        <f t="shared" si="781"/>
        <v>65.709664383561659</v>
      </c>
      <c r="H1431" s="97">
        <f t="shared" si="781"/>
        <v>65.709664383561659</v>
      </c>
      <c r="I1431" s="97">
        <f t="shared" si="781"/>
        <v>65.709664383561659</v>
      </c>
      <c r="J1431" s="97">
        <f t="shared" si="781"/>
        <v>65.709664383561659</v>
      </c>
      <c r="K1431" s="97">
        <f t="shared" si="781"/>
        <v>65.709664383561659</v>
      </c>
      <c r="L1431" s="97">
        <f t="shared" si="781"/>
        <v>65.709664383561659</v>
      </c>
      <c r="M1431" s="97">
        <f t="shared" si="781"/>
        <v>65.709664383561659</v>
      </c>
      <c r="N1431" s="97">
        <f t="shared" si="781"/>
        <v>65.709664383561659</v>
      </c>
      <c r="O1431" s="97">
        <f t="shared" si="781"/>
        <v>65.709664383561659</v>
      </c>
      <c r="P1431" s="97">
        <f t="shared" si="781"/>
        <v>65.709664383561659</v>
      </c>
      <c r="Q1431" s="97">
        <f t="shared" si="781"/>
        <v>65.709664383561659</v>
      </c>
      <c r="R1431" s="97">
        <f t="shared" si="781"/>
        <v>65.709664383561659</v>
      </c>
    </row>
    <row r="1432" spans="1:18" x14ac:dyDescent="0.25">
      <c r="A1432" s="3" t="str">
        <f t="shared" ref="A1432:A1441" si="782">A1535</f>
        <v>Pala küla</v>
      </c>
      <c r="B1432" s="96" t="s">
        <v>13</v>
      </c>
      <c r="C1432" s="4"/>
      <c r="D1432" s="97">
        <f>D887</f>
        <v>94.761058245320513</v>
      </c>
      <c r="E1432" s="97">
        <f t="shared" ref="E1432:R1432" si="783">E887</f>
        <v>94.761058245320513</v>
      </c>
      <c r="F1432" s="97">
        <f t="shared" si="783"/>
        <v>94.761058245320513</v>
      </c>
      <c r="G1432" s="97">
        <f t="shared" si="783"/>
        <v>94.761058245320513</v>
      </c>
      <c r="H1432" s="97">
        <f t="shared" si="783"/>
        <v>94.761058245320513</v>
      </c>
      <c r="I1432" s="97">
        <f t="shared" si="783"/>
        <v>94.761058245320513</v>
      </c>
      <c r="J1432" s="97">
        <f t="shared" si="783"/>
        <v>94.761058245320513</v>
      </c>
      <c r="K1432" s="97">
        <f t="shared" si="783"/>
        <v>94.761058245320513</v>
      </c>
      <c r="L1432" s="97">
        <f t="shared" si="783"/>
        <v>94.761058245320513</v>
      </c>
      <c r="M1432" s="97">
        <f t="shared" si="783"/>
        <v>94.761058245320513</v>
      </c>
      <c r="N1432" s="97">
        <f t="shared" si="783"/>
        <v>94.761058245320513</v>
      </c>
      <c r="O1432" s="97">
        <f t="shared" si="783"/>
        <v>94.761058245320513</v>
      </c>
      <c r="P1432" s="97">
        <f t="shared" si="783"/>
        <v>94.761058245320513</v>
      </c>
      <c r="Q1432" s="97">
        <f t="shared" si="783"/>
        <v>94.761058245320513</v>
      </c>
      <c r="R1432" s="97">
        <f t="shared" si="783"/>
        <v>94.761058245320513</v>
      </c>
    </row>
    <row r="1433" spans="1:18" x14ac:dyDescent="0.25">
      <c r="A1433" s="3" t="str">
        <f t="shared" si="782"/>
        <v>Kolkja küla</v>
      </c>
      <c r="B1433" s="96" t="s">
        <v>13</v>
      </c>
      <c r="C1433" s="4"/>
      <c r="D1433" s="97">
        <f>D900</f>
        <v>0</v>
      </c>
      <c r="E1433" s="97">
        <f t="shared" ref="E1433:R1433" si="784">E900</f>
        <v>0</v>
      </c>
      <c r="F1433" s="97">
        <f t="shared" si="784"/>
        <v>0</v>
      </c>
      <c r="G1433" s="97">
        <f t="shared" si="784"/>
        <v>0</v>
      </c>
      <c r="H1433" s="97">
        <f t="shared" si="784"/>
        <v>0</v>
      </c>
      <c r="I1433" s="97">
        <f t="shared" si="784"/>
        <v>0</v>
      </c>
      <c r="J1433" s="97">
        <f t="shared" si="784"/>
        <v>0</v>
      </c>
      <c r="K1433" s="97">
        <f t="shared" si="784"/>
        <v>0</v>
      </c>
      <c r="L1433" s="97">
        <f t="shared" si="784"/>
        <v>0</v>
      </c>
      <c r="M1433" s="97">
        <f t="shared" si="784"/>
        <v>70</v>
      </c>
      <c r="N1433" s="97">
        <f t="shared" si="784"/>
        <v>70</v>
      </c>
      <c r="O1433" s="97">
        <f t="shared" si="784"/>
        <v>70</v>
      </c>
      <c r="P1433" s="97">
        <f t="shared" si="784"/>
        <v>70</v>
      </c>
      <c r="Q1433" s="97">
        <f t="shared" si="784"/>
        <v>70</v>
      </c>
      <c r="R1433" s="97">
        <f t="shared" si="784"/>
        <v>70</v>
      </c>
    </row>
    <row r="1434" spans="1:18" x14ac:dyDescent="0.25">
      <c r="A1434" s="3" t="str">
        <f t="shared" si="782"/>
        <v>Varnja küla</v>
      </c>
      <c r="B1434" s="96" t="s">
        <v>13</v>
      </c>
      <c r="C1434" s="4"/>
      <c r="D1434" s="97">
        <f>D913</f>
        <v>0</v>
      </c>
      <c r="E1434" s="97">
        <f t="shared" ref="E1434:R1434" si="785">E913</f>
        <v>0</v>
      </c>
      <c r="F1434" s="97">
        <f t="shared" si="785"/>
        <v>0</v>
      </c>
      <c r="G1434" s="97">
        <f t="shared" si="785"/>
        <v>0</v>
      </c>
      <c r="H1434" s="97">
        <f t="shared" si="785"/>
        <v>0</v>
      </c>
      <c r="I1434" s="97">
        <f t="shared" si="785"/>
        <v>0</v>
      </c>
      <c r="J1434" s="97">
        <f t="shared" si="785"/>
        <v>0</v>
      </c>
      <c r="K1434" s="97">
        <f t="shared" si="785"/>
        <v>0</v>
      </c>
      <c r="L1434" s="97">
        <f t="shared" si="785"/>
        <v>0</v>
      </c>
      <c r="M1434" s="97">
        <f t="shared" si="785"/>
        <v>70</v>
      </c>
      <c r="N1434" s="97">
        <f t="shared" si="785"/>
        <v>70</v>
      </c>
      <c r="O1434" s="97">
        <f t="shared" si="785"/>
        <v>70</v>
      </c>
      <c r="P1434" s="97">
        <f t="shared" si="785"/>
        <v>70</v>
      </c>
      <c r="Q1434" s="97">
        <f t="shared" si="785"/>
        <v>70</v>
      </c>
      <c r="R1434" s="97">
        <f t="shared" si="785"/>
        <v>70</v>
      </c>
    </row>
    <row r="1435" spans="1:18" x14ac:dyDescent="0.25">
      <c r="A1435" s="3" t="str">
        <f t="shared" si="782"/>
        <v>Kasepää alevik</v>
      </c>
      <c r="B1435" s="96" t="s">
        <v>13</v>
      </c>
      <c r="C1435" s="4"/>
      <c r="D1435" s="97">
        <f>D926</f>
        <v>0</v>
      </c>
      <c r="E1435" s="97">
        <f t="shared" ref="E1435:R1435" si="786">E926</f>
        <v>0</v>
      </c>
      <c r="F1435" s="97">
        <f t="shared" si="786"/>
        <v>0</v>
      </c>
      <c r="G1435" s="97">
        <f t="shared" si="786"/>
        <v>0</v>
      </c>
      <c r="H1435" s="97">
        <f t="shared" si="786"/>
        <v>0</v>
      </c>
      <c r="I1435" s="97">
        <f t="shared" si="786"/>
        <v>0</v>
      </c>
      <c r="J1435" s="97">
        <f t="shared" si="786"/>
        <v>0</v>
      </c>
      <c r="K1435" s="97">
        <f t="shared" si="786"/>
        <v>0</v>
      </c>
      <c r="L1435" s="97">
        <f t="shared" si="786"/>
        <v>0</v>
      </c>
      <c r="M1435" s="97">
        <f t="shared" si="786"/>
        <v>70</v>
      </c>
      <c r="N1435" s="97">
        <f t="shared" si="786"/>
        <v>70</v>
      </c>
      <c r="O1435" s="97">
        <f t="shared" si="786"/>
        <v>70</v>
      </c>
      <c r="P1435" s="97">
        <f t="shared" si="786"/>
        <v>70</v>
      </c>
      <c r="Q1435" s="97">
        <f t="shared" si="786"/>
        <v>70</v>
      </c>
      <c r="R1435" s="97">
        <f t="shared" si="786"/>
        <v>70</v>
      </c>
    </row>
    <row r="1436" spans="1:18" x14ac:dyDescent="0.25">
      <c r="A1436" s="3" t="str">
        <f t="shared" si="782"/>
        <v>Mehikoorma alevik</v>
      </c>
      <c r="B1436" s="96" t="s">
        <v>13</v>
      </c>
      <c r="C1436" s="4"/>
      <c r="D1436" s="97">
        <f>D941</f>
        <v>57.301593850941927</v>
      </c>
      <c r="E1436" s="97">
        <f t="shared" ref="E1436:R1436" si="787">E941</f>
        <v>57.301593850941927</v>
      </c>
      <c r="F1436" s="97">
        <f t="shared" si="787"/>
        <v>57.301593850941927</v>
      </c>
      <c r="G1436" s="97">
        <f t="shared" si="787"/>
        <v>57.301593850941927</v>
      </c>
      <c r="H1436" s="97">
        <f t="shared" si="787"/>
        <v>57.301593850941927</v>
      </c>
      <c r="I1436" s="97">
        <f t="shared" si="787"/>
        <v>57.301593850941927</v>
      </c>
      <c r="J1436" s="97">
        <f t="shared" si="787"/>
        <v>57.301593850941927</v>
      </c>
      <c r="K1436" s="97">
        <f t="shared" si="787"/>
        <v>57.301593850941927</v>
      </c>
      <c r="L1436" s="97">
        <f t="shared" si="787"/>
        <v>57.301593850941927</v>
      </c>
      <c r="M1436" s="97">
        <f t="shared" si="787"/>
        <v>57.301593850941927</v>
      </c>
      <c r="N1436" s="97">
        <f t="shared" si="787"/>
        <v>57.301593850941927</v>
      </c>
      <c r="O1436" s="97">
        <f t="shared" si="787"/>
        <v>57.301593850941927</v>
      </c>
      <c r="P1436" s="97">
        <f t="shared" si="787"/>
        <v>57.301593850941927</v>
      </c>
      <c r="Q1436" s="97">
        <f t="shared" si="787"/>
        <v>57.301593850941927</v>
      </c>
      <c r="R1436" s="97">
        <f t="shared" si="787"/>
        <v>57.301593850941927</v>
      </c>
    </row>
    <row r="1437" spans="1:18" x14ac:dyDescent="0.25">
      <c r="A1437" s="3" t="str">
        <f t="shared" si="782"/>
        <v>Aravu küla</v>
      </c>
      <c r="B1437" s="96" t="s">
        <v>13</v>
      </c>
      <c r="C1437" s="4"/>
      <c r="D1437" s="97">
        <f>D954</f>
        <v>50.796794483871558</v>
      </c>
      <c r="E1437" s="97">
        <f t="shared" ref="E1437:R1437" si="788">E954</f>
        <v>50.796794483871558</v>
      </c>
      <c r="F1437" s="97">
        <f t="shared" si="788"/>
        <v>50.796794483871558</v>
      </c>
      <c r="G1437" s="97">
        <f t="shared" si="788"/>
        <v>50.796794483871558</v>
      </c>
      <c r="H1437" s="97">
        <f t="shared" si="788"/>
        <v>50.796794483871558</v>
      </c>
      <c r="I1437" s="97">
        <f t="shared" si="788"/>
        <v>50.796794483871558</v>
      </c>
      <c r="J1437" s="97">
        <f t="shared" si="788"/>
        <v>50.796794483871558</v>
      </c>
      <c r="K1437" s="97">
        <f t="shared" si="788"/>
        <v>50.796794483871558</v>
      </c>
      <c r="L1437" s="97">
        <f t="shared" si="788"/>
        <v>50.796794483871558</v>
      </c>
      <c r="M1437" s="97">
        <f t="shared" si="788"/>
        <v>50.796794483871558</v>
      </c>
      <c r="N1437" s="97">
        <f t="shared" si="788"/>
        <v>50.796794483871558</v>
      </c>
      <c r="O1437" s="97">
        <f t="shared" si="788"/>
        <v>50.796794483871558</v>
      </c>
      <c r="P1437" s="97">
        <f t="shared" si="788"/>
        <v>50.796794483871558</v>
      </c>
      <c r="Q1437" s="97">
        <f t="shared" si="788"/>
        <v>50.796794483871558</v>
      </c>
      <c r="R1437" s="97">
        <f t="shared" si="788"/>
        <v>50.796794483871558</v>
      </c>
    </row>
    <row r="1438" spans="1:18" x14ac:dyDescent="0.25">
      <c r="A1438" s="3" t="str">
        <f t="shared" si="782"/>
        <v>Võõpsu alevik</v>
      </c>
      <c r="B1438" s="96" t="s">
        <v>13</v>
      </c>
      <c r="C1438" s="4"/>
      <c r="D1438" s="97">
        <f>D967</f>
        <v>0</v>
      </c>
      <c r="E1438" s="97">
        <f t="shared" ref="E1438:R1438" si="789">E967</f>
        <v>0</v>
      </c>
      <c r="F1438" s="97">
        <f t="shared" si="789"/>
        <v>0</v>
      </c>
      <c r="G1438" s="97">
        <f t="shared" si="789"/>
        <v>0</v>
      </c>
      <c r="H1438" s="97">
        <f t="shared" si="789"/>
        <v>70</v>
      </c>
      <c r="I1438" s="97">
        <f t="shared" si="789"/>
        <v>70</v>
      </c>
      <c r="J1438" s="97">
        <f t="shared" si="789"/>
        <v>70</v>
      </c>
      <c r="K1438" s="97">
        <f t="shared" si="789"/>
        <v>70</v>
      </c>
      <c r="L1438" s="97">
        <f t="shared" si="789"/>
        <v>70</v>
      </c>
      <c r="M1438" s="97">
        <f t="shared" si="789"/>
        <v>70</v>
      </c>
      <c r="N1438" s="97">
        <f t="shared" si="789"/>
        <v>70</v>
      </c>
      <c r="O1438" s="97">
        <f t="shared" si="789"/>
        <v>70</v>
      </c>
      <c r="P1438" s="97">
        <f t="shared" si="789"/>
        <v>70</v>
      </c>
      <c r="Q1438" s="97">
        <f t="shared" si="789"/>
        <v>70</v>
      </c>
      <c r="R1438" s="97">
        <f t="shared" si="789"/>
        <v>70</v>
      </c>
    </row>
    <row r="1439" spans="1:18" x14ac:dyDescent="0.25">
      <c r="A1439" s="3" t="str">
        <f t="shared" si="782"/>
        <v>Äksi alevik</v>
      </c>
      <c r="B1439" s="96" t="s">
        <v>13</v>
      </c>
      <c r="C1439" s="4"/>
      <c r="D1439" s="97">
        <f>D982</f>
        <v>94.805537130497484</v>
      </c>
      <c r="E1439" s="97">
        <f t="shared" ref="E1439:R1439" si="790">E982</f>
        <v>94.805537130497484</v>
      </c>
      <c r="F1439" s="97">
        <f t="shared" si="790"/>
        <v>94.805537130497484</v>
      </c>
      <c r="G1439" s="97">
        <f t="shared" si="790"/>
        <v>94.805537130497484</v>
      </c>
      <c r="H1439" s="97">
        <f t="shared" si="790"/>
        <v>94.805537130497484</v>
      </c>
      <c r="I1439" s="97">
        <f t="shared" si="790"/>
        <v>94.805537130497484</v>
      </c>
      <c r="J1439" s="97">
        <f t="shared" si="790"/>
        <v>94.805537130497484</v>
      </c>
      <c r="K1439" s="97">
        <f t="shared" si="790"/>
        <v>94.805537130497484</v>
      </c>
      <c r="L1439" s="97">
        <f t="shared" si="790"/>
        <v>94.805537130497484</v>
      </c>
      <c r="M1439" s="97">
        <f t="shared" si="790"/>
        <v>94.805537130497484</v>
      </c>
      <c r="N1439" s="97">
        <f t="shared" si="790"/>
        <v>94.805537130497484</v>
      </c>
      <c r="O1439" s="97">
        <f t="shared" si="790"/>
        <v>94.805537130497484</v>
      </c>
      <c r="P1439" s="97">
        <f t="shared" si="790"/>
        <v>94.805537130497484</v>
      </c>
      <c r="Q1439" s="97">
        <f t="shared" si="790"/>
        <v>94.805537130497484</v>
      </c>
      <c r="R1439" s="97">
        <f t="shared" si="790"/>
        <v>94.805537130497484</v>
      </c>
    </row>
    <row r="1440" spans="1:18" x14ac:dyDescent="0.25">
      <c r="A1440" s="3" t="str">
        <f t="shared" si="782"/>
        <v>Erala küla</v>
      </c>
      <c r="B1440" s="96" t="s">
        <v>13</v>
      </c>
      <c r="C1440" s="4"/>
      <c r="D1440" s="97">
        <f>D995</f>
        <v>49.985560437666912</v>
      </c>
      <c r="E1440" s="97">
        <f t="shared" ref="E1440:R1440" si="791">E995</f>
        <v>49.985560437666912</v>
      </c>
      <c r="F1440" s="97">
        <f t="shared" si="791"/>
        <v>49.985560437666912</v>
      </c>
      <c r="G1440" s="97">
        <f t="shared" si="791"/>
        <v>49.985560437666912</v>
      </c>
      <c r="H1440" s="97">
        <f t="shared" si="791"/>
        <v>49.985560437666912</v>
      </c>
      <c r="I1440" s="97">
        <f t="shared" si="791"/>
        <v>49.985560437666912</v>
      </c>
      <c r="J1440" s="97">
        <f t="shared" si="791"/>
        <v>49.985560437666912</v>
      </c>
      <c r="K1440" s="97">
        <f t="shared" si="791"/>
        <v>49.985560437666912</v>
      </c>
      <c r="L1440" s="97">
        <f t="shared" si="791"/>
        <v>49.985560437666912</v>
      </c>
      <c r="M1440" s="97">
        <f t="shared" si="791"/>
        <v>49.985560437666912</v>
      </c>
      <c r="N1440" s="97">
        <f t="shared" si="791"/>
        <v>49.985560437666912</v>
      </c>
      <c r="O1440" s="97">
        <f t="shared" si="791"/>
        <v>49.985560437666912</v>
      </c>
      <c r="P1440" s="97">
        <f t="shared" si="791"/>
        <v>49.985560437666912</v>
      </c>
      <c r="Q1440" s="97">
        <f t="shared" si="791"/>
        <v>49.985560437666912</v>
      </c>
      <c r="R1440" s="97">
        <f t="shared" si="791"/>
        <v>49.985560437666912</v>
      </c>
    </row>
    <row r="1441" spans="1:18" x14ac:dyDescent="0.25">
      <c r="A1441" s="3" t="str">
        <f t="shared" si="782"/>
        <v>Kärkna küla</v>
      </c>
      <c r="B1441" s="96" t="s">
        <v>13</v>
      </c>
      <c r="C1441" s="4"/>
      <c r="D1441" s="97">
        <f>D1008</f>
        <v>104.31791971965593</v>
      </c>
      <c r="E1441" s="97">
        <f t="shared" ref="E1441:R1441" si="792">E1008</f>
        <v>104.31791971965593</v>
      </c>
      <c r="F1441" s="97">
        <f t="shared" si="792"/>
        <v>104.31791971965593</v>
      </c>
      <c r="G1441" s="97">
        <f t="shared" si="792"/>
        <v>104.31791971965593</v>
      </c>
      <c r="H1441" s="97">
        <f t="shared" si="792"/>
        <v>104.31791971965593</v>
      </c>
      <c r="I1441" s="97">
        <f t="shared" si="792"/>
        <v>104.31791971965593</v>
      </c>
      <c r="J1441" s="97">
        <f t="shared" si="792"/>
        <v>104.31791971965593</v>
      </c>
      <c r="K1441" s="97">
        <f t="shared" si="792"/>
        <v>104.31791971965593</v>
      </c>
      <c r="L1441" s="97">
        <f t="shared" si="792"/>
        <v>104.31791971965593</v>
      </c>
      <c r="M1441" s="97">
        <f t="shared" si="792"/>
        <v>104.31791971965593</v>
      </c>
      <c r="N1441" s="97">
        <f t="shared" si="792"/>
        <v>104.31791971965593</v>
      </c>
      <c r="O1441" s="97">
        <f t="shared" si="792"/>
        <v>104.31791971965593</v>
      </c>
      <c r="P1441" s="97">
        <f t="shared" si="792"/>
        <v>104.31791971965593</v>
      </c>
      <c r="Q1441" s="97">
        <f t="shared" si="792"/>
        <v>104.31791971965593</v>
      </c>
      <c r="R1441" s="97">
        <f t="shared" si="792"/>
        <v>104.31791971965593</v>
      </c>
    </row>
    <row r="1442" spans="1:18" x14ac:dyDescent="0.25">
      <c r="A1442" s="3" t="s">
        <v>117</v>
      </c>
      <c r="B1442" s="96" t="s">
        <v>13</v>
      </c>
      <c r="C1442" s="4"/>
      <c r="D1442" s="97">
        <f>D1021</f>
        <v>0</v>
      </c>
      <c r="E1442" s="97">
        <f t="shared" ref="E1442:R1442" si="793">E1021</f>
        <v>0</v>
      </c>
      <c r="F1442" s="97">
        <f t="shared" si="793"/>
        <v>0</v>
      </c>
      <c r="G1442" s="97">
        <f t="shared" si="793"/>
        <v>0</v>
      </c>
      <c r="H1442" s="97">
        <f t="shared" si="793"/>
        <v>0</v>
      </c>
      <c r="I1442" s="97">
        <f t="shared" si="793"/>
        <v>0</v>
      </c>
      <c r="J1442" s="97">
        <f t="shared" si="793"/>
        <v>70</v>
      </c>
      <c r="K1442" s="97">
        <f t="shared" si="793"/>
        <v>70</v>
      </c>
      <c r="L1442" s="97">
        <f t="shared" si="793"/>
        <v>70</v>
      </c>
      <c r="M1442" s="97">
        <f t="shared" si="793"/>
        <v>70</v>
      </c>
      <c r="N1442" s="97">
        <f t="shared" si="793"/>
        <v>70</v>
      </c>
      <c r="O1442" s="97">
        <f t="shared" si="793"/>
        <v>70</v>
      </c>
      <c r="P1442" s="97">
        <f t="shared" si="793"/>
        <v>70</v>
      </c>
      <c r="Q1442" s="97">
        <f t="shared" si="793"/>
        <v>70</v>
      </c>
      <c r="R1442" s="97">
        <f t="shared" si="793"/>
        <v>70</v>
      </c>
    </row>
    <row r="1443" spans="1:18" x14ac:dyDescent="0.25">
      <c r="A1443" s="3" t="str">
        <f t="shared" ref="A1443:A1467" si="794">A1546</f>
        <v>Laeva küla</v>
      </c>
      <c r="B1443" s="96" t="s">
        <v>13</v>
      </c>
      <c r="C1443" s="4"/>
      <c r="D1443" s="97">
        <f>D1034</f>
        <v>101.46880509968805</v>
      </c>
      <c r="E1443" s="97">
        <f t="shared" ref="E1443:R1443" si="795">E1034</f>
        <v>101.46880509968805</v>
      </c>
      <c r="F1443" s="97">
        <f t="shared" si="795"/>
        <v>101.46880509968805</v>
      </c>
      <c r="G1443" s="97">
        <f t="shared" si="795"/>
        <v>101.46880509968805</v>
      </c>
      <c r="H1443" s="97">
        <f t="shared" si="795"/>
        <v>101.46880509968805</v>
      </c>
      <c r="I1443" s="97">
        <f t="shared" si="795"/>
        <v>101.46880509968805</v>
      </c>
      <c r="J1443" s="97">
        <f t="shared" si="795"/>
        <v>101.46880509968805</v>
      </c>
      <c r="K1443" s="97">
        <f t="shared" si="795"/>
        <v>101.46880509968805</v>
      </c>
      <c r="L1443" s="97">
        <f t="shared" si="795"/>
        <v>101.46880509968805</v>
      </c>
      <c r="M1443" s="97">
        <f t="shared" si="795"/>
        <v>101.46880509968805</v>
      </c>
      <c r="N1443" s="97">
        <f t="shared" si="795"/>
        <v>101.46880509968805</v>
      </c>
      <c r="O1443" s="97">
        <f t="shared" si="795"/>
        <v>101.46880509968805</v>
      </c>
      <c r="P1443" s="97">
        <f t="shared" si="795"/>
        <v>101.46880509968805</v>
      </c>
      <c r="Q1443" s="97">
        <f t="shared" si="795"/>
        <v>101.46880509968805</v>
      </c>
      <c r="R1443" s="97">
        <f t="shared" si="795"/>
        <v>101.46880509968805</v>
      </c>
    </row>
    <row r="1444" spans="1:18" x14ac:dyDescent="0.25">
      <c r="A1444" s="3" t="str">
        <f t="shared" si="794"/>
        <v>Lähte alevik</v>
      </c>
      <c r="B1444" s="96" t="s">
        <v>13</v>
      </c>
      <c r="C1444" s="4"/>
      <c r="D1444" s="97">
        <f>D1047</f>
        <v>102.24999209086019</v>
      </c>
      <c r="E1444" s="97">
        <f t="shared" ref="E1444:R1444" si="796">E1047</f>
        <v>102.24999209086019</v>
      </c>
      <c r="F1444" s="97">
        <f t="shared" si="796"/>
        <v>102.24999209086019</v>
      </c>
      <c r="G1444" s="97">
        <f t="shared" si="796"/>
        <v>102.24999209086019</v>
      </c>
      <c r="H1444" s="97">
        <f t="shared" si="796"/>
        <v>102.24999209086019</v>
      </c>
      <c r="I1444" s="97">
        <f t="shared" si="796"/>
        <v>102.24999209086019</v>
      </c>
      <c r="J1444" s="97">
        <f t="shared" si="796"/>
        <v>102.24999209086019</v>
      </c>
      <c r="K1444" s="97">
        <f t="shared" si="796"/>
        <v>102.24999209086019</v>
      </c>
      <c r="L1444" s="97">
        <f t="shared" si="796"/>
        <v>102.24999209086019</v>
      </c>
      <c r="M1444" s="97">
        <f t="shared" si="796"/>
        <v>102.24999209086019</v>
      </c>
      <c r="N1444" s="97">
        <f t="shared" si="796"/>
        <v>102.24999209086019</v>
      </c>
      <c r="O1444" s="97">
        <f t="shared" si="796"/>
        <v>102.24999209086019</v>
      </c>
      <c r="P1444" s="97">
        <f t="shared" si="796"/>
        <v>102.24999209086019</v>
      </c>
      <c r="Q1444" s="97">
        <f t="shared" si="796"/>
        <v>102.24999209086019</v>
      </c>
      <c r="R1444" s="97">
        <f t="shared" si="796"/>
        <v>102.24999209086019</v>
      </c>
    </row>
    <row r="1445" spans="1:18" x14ac:dyDescent="0.25">
      <c r="A1445" s="3" t="str">
        <f t="shared" si="794"/>
        <v>Maarja-Magdaleena küla</v>
      </c>
      <c r="B1445" s="96" t="s">
        <v>13</v>
      </c>
      <c r="C1445" s="4"/>
      <c r="D1445" s="97">
        <f>D1060</f>
        <v>90.347734457323497</v>
      </c>
      <c r="E1445" s="97">
        <f t="shared" ref="E1445:R1445" si="797">E1060</f>
        <v>90.347734457323497</v>
      </c>
      <c r="F1445" s="97">
        <f t="shared" si="797"/>
        <v>90.347734457323497</v>
      </c>
      <c r="G1445" s="97">
        <f t="shared" si="797"/>
        <v>90.347734457323497</v>
      </c>
      <c r="H1445" s="97">
        <f t="shared" si="797"/>
        <v>90.347734457323497</v>
      </c>
      <c r="I1445" s="97">
        <f t="shared" si="797"/>
        <v>90.347734457323497</v>
      </c>
      <c r="J1445" s="97">
        <f t="shared" si="797"/>
        <v>90.347734457323497</v>
      </c>
      <c r="K1445" s="97">
        <f t="shared" si="797"/>
        <v>90.347734457323497</v>
      </c>
      <c r="L1445" s="97">
        <f t="shared" si="797"/>
        <v>90.347734457323497</v>
      </c>
      <c r="M1445" s="97">
        <f t="shared" si="797"/>
        <v>90.347734457323497</v>
      </c>
      <c r="N1445" s="97">
        <f t="shared" si="797"/>
        <v>90.347734457323497</v>
      </c>
      <c r="O1445" s="97">
        <f t="shared" si="797"/>
        <v>90.347734457323497</v>
      </c>
      <c r="P1445" s="97">
        <f t="shared" si="797"/>
        <v>90.347734457323497</v>
      </c>
      <c r="Q1445" s="97">
        <f t="shared" si="797"/>
        <v>90.347734457323497</v>
      </c>
      <c r="R1445" s="97">
        <f t="shared" si="797"/>
        <v>90.347734457323497</v>
      </c>
    </row>
    <row r="1446" spans="1:18" x14ac:dyDescent="0.25">
      <c r="A1446" s="3" t="str">
        <f t="shared" si="794"/>
        <v>Sojamaa küla</v>
      </c>
      <c r="B1446" s="96" t="s">
        <v>13</v>
      </c>
      <c r="C1446" s="4"/>
      <c r="D1446" s="97">
        <f>D1073</f>
        <v>65.701369863013696</v>
      </c>
      <c r="E1446" s="97">
        <f t="shared" ref="E1446:R1446" si="798">E1073</f>
        <v>65.701369863013696</v>
      </c>
      <c r="F1446" s="97">
        <f t="shared" si="798"/>
        <v>65.701369863013696</v>
      </c>
      <c r="G1446" s="97">
        <f t="shared" si="798"/>
        <v>65.701369863013696</v>
      </c>
      <c r="H1446" s="97">
        <f t="shared" si="798"/>
        <v>65.701369863013696</v>
      </c>
      <c r="I1446" s="97">
        <f t="shared" si="798"/>
        <v>65.701369863013696</v>
      </c>
      <c r="J1446" s="97">
        <f t="shared" si="798"/>
        <v>65.701369863013696</v>
      </c>
      <c r="K1446" s="97">
        <f t="shared" si="798"/>
        <v>65.701369863013696</v>
      </c>
      <c r="L1446" s="97">
        <f t="shared" si="798"/>
        <v>65.701369863013696</v>
      </c>
      <c r="M1446" s="97">
        <f t="shared" si="798"/>
        <v>65.701369863013696</v>
      </c>
      <c r="N1446" s="97">
        <f t="shared" si="798"/>
        <v>65.701369863013696</v>
      </c>
      <c r="O1446" s="97">
        <f t="shared" si="798"/>
        <v>65.701369863013696</v>
      </c>
      <c r="P1446" s="97">
        <f t="shared" si="798"/>
        <v>65.701369863013696</v>
      </c>
      <c r="Q1446" s="97">
        <f t="shared" si="798"/>
        <v>65.701369863013696</v>
      </c>
      <c r="R1446" s="97">
        <f t="shared" si="798"/>
        <v>65.701369863013696</v>
      </c>
    </row>
    <row r="1447" spans="1:18" x14ac:dyDescent="0.25">
      <c r="A1447" s="3" t="str">
        <f t="shared" si="794"/>
        <v>Tabivere alevik</v>
      </c>
      <c r="B1447" s="96" t="s">
        <v>13</v>
      </c>
      <c r="C1447" s="4"/>
      <c r="D1447" s="97">
        <f>D1086</f>
        <v>76.024205378973107</v>
      </c>
      <c r="E1447" s="97">
        <f t="shared" ref="E1447:R1447" si="799">E1086</f>
        <v>76.024205378973107</v>
      </c>
      <c r="F1447" s="97">
        <f t="shared" si="799"/>
        <v>76.024205378973107</v>
      </c>
      <c r="G1447" s="97">
        <f t="shared" si="799"/>
        <v>76.024205378973107</v>
      </c>
      <c r="H1447" s="97">
        <f t="shared" si="799"/>
        <v>76.024205378973107</v>
      </c>
      <c r="I1447" s="97">
        <f t="shared" si="799"/>
        <v>76.024205378973107</v>
      </c>
      <c r="J1447" s="97">
        <f t="shared" si="799"/>
        <v>76.024205378973107</v>
      </c>
      <c r="K1447" s="97">
        <f t="shared" si="799"/>
        <v>76.024205378973107</v>
      </c>
      <c r="L1447" s="97">
        <f t="shared" si="799"/>
        <v>76.024205378973107</v>
      </c>
      <c r="M1447" s="97">
        <f t="shared" si="799"/>
        <v>76.024205378973107</v>
      </c>
      <c r="N1447" s="97">
        <f t="shared" si="799"/>
        <v>76.024205378973107</v>
      </c>
      <c r="O1447" s="97">
        <f t="shared" si="799"/>
        <v>76.024205378973107</v>
      </c>
      <c r="P1447" s="97">
        <f t="shared" si="799"/>
        <v>76.024205378973107</v>
      </c>
      <c r="Q1447" s="97">
        <f t="shared" si="799"/>
        <v>76.024205378973107</v>
      </c>
      <c r="R1447" s="97">
        <f t="shared" si="799"/>
        <v>76.024205378973107</v>
      </c>
    </row>
    <row r="1448" spans="1:18" x14ac:dyDescent="0.25">
      <c r="A1448" s="3" t="str">
        <f t="shared" si="794"/>
        <v>Tammistu küla</v>
      </c>
      <c r="B1448" s="96" t="s">
        <v>13</v>
      </c>
      <c r="C1448" s="4"/>
      <c r="D1448" s="97">
        <f>D1099</f>
        <v>74.699963631955384</v>
      </c>
      <c r="E1448" s="97">
        <f t="shared" ref="E1448:R1448" si="800">E1099</f>
        <v>74.699963631955384</v>
      </c>
      <c r="F1448" s="97">
        <f t="shared" si="800"/>
        <v>74.699963631955384</v>
      </c>
      <c r="G1448" s="97">
        <f t="shared" si="800"/>
        <v>74.699963631955384</v>
      </c>
      <c r="H1448" s="97">
        <f t="shared" si="800"/>
        <v>74.699963631955384</v>
      </c>
      <c r="I1448" s="97">
        <f t="shared" si="800"/>
        <v>74.699963631955384</v>
      </c>
      <c r="J1448" s="97">
        <f t="shared" si="800"/>
        <v>74.699963631955384</v>
      </c>
      <c r="K1448" s="97">
        <f t="shared" si="800"/>
        <v>74.699963631955384</v>
      </c>
      <c r="L1448" s="97">
        <f t="shared" si="800"/>
        <v>74.699963631955384</v>
      </c>
      <c r="M1448" s="97">
        <f t="shared" si="800"/>
        <v>74.699963631955384</v>
      </c>
      <c r="N1448" s="97">
        <f t="shared" si="800"/>
        <v>74.699963631955384</v>
      </c>
      <c r="O1448" s="97">
        <f t="shared" si="800"/>
        <v>74.699963631955384</v>
      </c>
      <c r="P1448" s="97">
        <f t="shared" si="800"/>
        <v>74.699963631955384</v>
      </c>
      <c r="Q1448" s="97">
        <f t="shared" si="800"/>
        <v>74.699963631955384</v>
      </c>
      <c r="R1448" s="97">
        <f t="shared" si="800"/>
        <v>74.699963631955384</v>
      </c>
    </row>
    <row r="1449" spans="1:18" x14ac:dyDescent="0.25">
      <c r="A1449" s="3" t="str">
        <f t="shared" si="794"/>
        <v>Vasula alevik</v>
      </c>
      <c r="B1449" s="96" t="s">
        <v>13</v>
      </c>
      <c r="C1449" s="4"/>
      <c r="D1449" s="97">
        <f>D1112</f>
        <v>51.556662515566622</v>
      </c>
      <c r="E1449" s="97">
        <f t="shared" ref="E1449:R1449" si="801">E1112</f>
        <v>51.556662515566622</v>
      </c>
      <c r="F1449" s="97">
        <f t="shared" si="801"/>
        <v>51.556662515566622</v>
      </c>
      <c r="G1449" s="97">
        <f t="shared" si="801"/>
        <v>51.556662515566622</v>
      </c>
      <c r="H1449" s="97">
        <f t="shared" si="801"/>
        <v>51.556662515566622</v>
      </c>
      <c r="I1449" s="97">
        <f t="shared" si="801"/>
        <v>51.556662515566622</v>
      </c>
      <c r="J1449" s="97">
        <f t="shared" si="801"/>
        <v>51.556662515566622</v>
      </c>
      <c r="K1449" s="97">
        <f t="shared" si="801"/>
        <v>51.556662515566622</v>
      </c>
      <c r="L1449" s="97">
        <f t="shared" si="801"/>
        <v>51.556662515566622</v>
      </c>
      <c r="M1449" s="97">
        <f t="shared" si="801"/>
        <v>51.556662515566622</v>
      </c>
      <c r="N1449" s="97">
        <f t="shared" si="801"/>
        <v>51.556662515566622</v>
      </c>
      <c r="O1449" s="97">
        <f t="shared" si="801"/>
        <v>51.556662515566622</v>
      </c>
      <c r="P1449" s="97">
        <f t="shared" si="801"/>
        <v>51.556662515566622</v>
      </c>
      <c r="Q1449" s="97">
        <f t="shared" si="801"/>
        <v>51.556662515566622</v>
      </c>
      <c r="R1449" s="97">
        <f t="shared" si="801"/>
        <v>51.556662515566622</v>
      </c>
    </row>
    <row r="1450" spans="1:18" x14ac:dyDescent="0.25">
      <c r="A1450" s="3" t="str">
        <f t="shared" si="794"/>
        <v>Vedu küla</v>
      </c>
      <c r="B1450" s="96" t="s">
        <v>13</v>
      </c>
      <c r="C1450" s="4"/>
      <c r="D1450" s="97">
        <f>D1125</f>
        <v>56.76848582521427</v>
      </c>
      <c r="E1450" s="97">
        <f t="shared" ref="E1450:R1450" si="802">E1125</f>
        <v>56.76848582521427</v>
      </c>
      <c r="F1450" s="97">
        <f t="shared" si="802"/>
        <v>56.76848582521427</v>
      </c>
      <c r="G1450" s="97">
        <f t="shared" si="802"/>
        <v>56.76848582521427</v>
      </c>
      <c r="H1450" s="97">
        <f t="shared" si="802"/>
        <v>56.76848582521427</v>
      </c>
      <c r="I1450" s="97">
        <f t="shared" si="802"/>
        <v>56.76848582521427</v>
      </c>
      <c r="J1450" s="97">
        <f t="shared" si="802"/>
        <v>56.76848582521427</v>
      </c>
      <c r="K1450" s="97">
        <f t="shared" si="802"/>
        <v>56.76848582521427</v>
      </c>
      <c r="L1450" s="97">
        <f t="shared" si="802"/>
        <v>56.76848582521427</v>
      </c>
      <c r="M1450" s="97">
        <f t="shared" si="802"/>
        <v>56.76848582521427</v>
      </c>
      <c r="N1450" s="97">
        <f t="shared" si="802"/>
        <v>56.76848582521427</v>
      </c>
      <c r="O1450" s="97">
        <f t="shared" si="802"/>
        <v>56.76848582521427</v>
      </c>
      <c r="P1450" s="97">
        <f t="shared" si="802"/>
        <v>56.76848582521427</v>
      </c>
      <c r="Q1450" s="97">
        <f t="shared" si="802"/>
        <v>56.76848582521427</v>
      </c>
      <c r="R1450" s="97">
        <f t="shared" si="802"/>
        <v>56.76848582521427</v>
      </c>
    </row>
    <row r="1451" spans="1:18" x14ac:dyDescent="0.25">
      <c r="A1451" s="3" t="str">
        <f t="shared" si="794"/>
        <v>Vesneri küla</v>
      </c>
      <c r="B1451" s="96" t="s">
        <v>13</v>
      </c>
      <c r="C1451" s="4"/>
      <c r="D1451" s="97">
        <f>D1138</f>
        <v>76.242661448140908</v>
      </c>
      <c r="E1451" s="97">
        <f t="shared" ref="E1451:R1451" si="803">E1138</f>
        <v>76.242661448140908</v>
      </c>
      <c r="F1451" s="97">
        <f t="shared" si="803"/>
        <v>76.242661448140908</v>
      </c>
      <c r="G1451" s="97">
        <f t="shared" si="803"/>
        <v>76.242661448140908</v>
      </c>
      <c r="H1451" s="97">
        <f t="shared" si="803"/>
        <v>76.242661448140908</v>
      </c>
      <c r="I1451" s="97">
        <f t="shared" si="803"/>
        <v>76.242661448140908</v>
      </c>
      <c r="J1451" s="97">
        <f t="shared" si="803"/>
        <v>76.242661448140908</v>
      </c>
      <c r="K1451" s="97">
        <f t="shared" si="803"/>
        <v>76.242661448140908</v>
      </c>
      <c r="L1451" s="97">
        <f t="shared" si="803"/>
        <v>76.242661448140908</v>
      </c>
      <c r="M1451" s="97">
        <f t="shared" si="803"/>
        <v>76.242661448140908</v>
      </c>
      <c r="N1451" s="97">
        <f t="shared" si="803"/>
        <v>76.242661448140908</v>
      </c>
      <c r="O1451" s="97">
        <f t="shared" si="803"/>
        <v>76.242661448140908</v>
      </c>
      <c r="P1451" s="97">
        <f t="shared" si="803"/>
        <v>76.242661448140908</v>
      </c>
      <c r="Q1451" s="97">
        <f t="shared" si="803"/>
        <v>76.242661448140908</v>
      </c>
      <c r="R1451" s="97">
        <f t="shared" si="803"/>
        <v>76.242661448140908</v>
      </c>
    </row>
    <row r="1452" spans="1:18" x14ac:dyDescent="0.25">
      <c r="A1452" s="3" t="str">
        <f t="shared" si="794"/>
        <v>Siniküla küla</v>
      </c>
      <c r="B1452" s="96" t="s">
        <v>13</v>
      </c>
      <c r="C1452" s="4"/>
      <c r="D1452" s="97">
        <f>D1151</f>
        <v>0</v>
      </c>
      <c r="E1452" s="97">
        <f t="shared" ref="E1452:R1452" si="804">E1151</f>
        <v>0</v>
      </c>
      <c r="F1452" s="97">
        <f t="shared" si="804"/>
        <v>0</v>
      </c>
      <c r="G1452" s="97">
        <f t="shared" si="804"/>
        <v>0</v>
      </c>
      <c r="H1452" s="97">
        <f t="shared" si="804"/>
        <v>0</v>
      </c>
      <c r="I1452" s="97">
        <f t="shared" si="804"/>
        <v>70</v>
      </c>
      <c r="J1452" s="97">
        <f t="shared" si="804"/>
        <v>79.38356164383562</v>
      </c>
      <c r="K1452" s="97">
        <f t="shared" si="804"/>
        <v>79.38356164383562</v>
      </c>
      <c r="L1452" s="97">
        <f t="shared" si="804"/>
        <v>79.38356164383562</v>
      </c>
      <c r="M1452" s="97">
        <f t="shared" si="804"/>
        <v>79.38356164383562</v>
      </c>
      <c r="N1452" s="97">
        <f t="shared" si="804"/>
        <v>79.38356164383562</v>
      </c>
      <c r="O1452" s="97">
        <f t="shared" si="804"/>
        <v>79.38356164383562</v>
      </c>
      <c r="P1452" s="97">
        <f t="shared" si="804"/>
        <v>79.38356164383562</v>
      </c>
      <c r="Q1452" s="97">
        <f t="shared" si="804"/>
        <v>79.38356164383562</v>
      </c>
      <c r="R1452" s="97">
        <f t="shared" si="804"/>
        <v>79.38356164383562</v>
      </c>
    </row>
    <row r="1453" spans="1:18" x14ac:dyDescent="0.25">
      <c r="A1453" s="3" t="str">
        <f t="shared" si="794"/>
        <v>Võibla küla</v>
      </c>
      <c r="B1453" s="96" t="s">
        <v>13</v>
      </c>
      <c r="C1453" s="4"/>
      <c r="D1453" s="97">
        <f>D1164</f>
        <v>45.401020682245495</v>
      </c>
      <c r="E1453" s="97">
        <f t="shared" ref="E1453:R1453" si="805">E1164</f>
        <v>45.401020682245495</v>
      </c>
      <c r="F1453" s="97">
        <f t="shared" si="805"/>
        <v>45.401020682245495</v>
      </c>
      <c r="G1453" s="97">
        <f t="shared" si="805"/>
        <v>45.401020682245495</v>
      </c>
      <c r="H1453" s="97">
        <f t="shared" si="805"/>
        <v>45.401020682245495</v>
      </c>
      <c r="I1453" s="97">
        <f t="shared" si="805"/>
        <v>45.401020682245495</v>
      </c>
      <c r="J1453" s="97">
        <f t="shared" si="805"/>
        <v>45.401020682245495</v>
      </c>
      <c r="K1453" s="97">
        <f t="shared" si="805"/>
        <v>45.401020682245495</v>
      </c>
      <c r="L1453" s="97">
        <f t="shared" si="805"/>
        <v>45.401020682245495</v>
      </c>
      <c r="M1453" s="97">
        <f t="shared" si="805"/>
        <v>45.401020682245495</v>
      </c>
      <c r="N1453" s="97">
        <f t="shared" si="805"/>
        <v>45.401020682245495</v>
      </c>
      <c r="O1453" s="97">
        <f t="shared" si="805"/>
        <v>45.401020682245495</v>
      </c>
      <c r="P1453" s="97">
        <f t="shared" si="805"/>
        <v>45.401020682245495</v>
      </c>
      <c r="Q1453" s="97">
        <f t="shared" si="805"/>
        <v>45.401020682245495</v>
      </c>
      <c r="R1453" s="97">
        <f t="shared" si="805"/>
        <v>45.401020682245495</v>
      </c>
    </row>
    <row r="1454" spans="1:18" x14ac:dyDescent="0.25">
      <c r="A1454" s="3" t="str">
        <f t="shared" si="794"/>
        <v>Laekvere alevik</v>
      </c>
      <c r="B1454" s="96" t="s">
        <v>13</v>
      </c>
      <c r="C1454" s="4"/>
      <c r="D1454" s="97">
        <f>D1179</f>
        <v>86.426334578663344</v>
      </c>
      <c r="E1454" s="97">
        <f t="shared" ref="E1454:R1454" si="806">E1179</f>
        <v>86.426334578663344</v>
      </c>
      <c r="F1454" s="97">
        <f t="shared" si="806"/>
        <v>86.426334578663344</v>
      </c>
      <c r="G1454" s="97">
        <f t="shared" si="806"/>
        <v>86.426334578663344</v>
      </c>
      <c r="H1454" s="97">
        <f t="shared" si="806"/>
        <v>86.426334578663344</v>
      </c>
      <c r="I1454" s="97">
        <f t="shared" si="806"/>
        <v>86.426334578663344</v>
      </c>
      <c r="J1454" s="97">
        <f t="shared" si="806"/>
        <v>86.426334578663344</v>
      </c>
      <c r="K1454" s="97">
        <f t="shared" si="806"/>
        <v>86.426334578663344</v>
      </c>
      <c r="L1454" s="97">
        <f t="shared" si="806"/>
        <v>86.426334578663344</v>
      </c>
      <c r="M1454" s="97">
        <f t="shared" si="806"/>
        <v>86.426334578663344</v>
      </c>
      <c r="N1454" s="97">
        <f t="shared" si="806"/>
        <v>86.426334578663344</v>
      </c>
      <c r="O1454" s="97">
        <f t="shared" si="806"/>
        <v>86.426334578663344</v>
      </c>
      <c r="P1454" s="97">
        <f t="shared" si="806"/>
        <v>86.426334578663344</v>
      </c>
      <c r="Q1454" s="97">
        <f t="shared" si="806"/>
        <v>86.426334578663344</v>
      </c>
      <c r="R1454" s="97">
        <f t="shared" si="806"/>
        <v>86.426334578663344</v>
      </c>
    </row>
    <row r="1455" spans="1:18" x14ac:dyDescent="0.25">
      <c r="A1455" s="3" t="str">
        <f t="shared" si="794"/>
        <v>Moora küla</v>
      </c>
      <c r="B1455" s="96" t="s">
        <v>13</v>
      </c>
      <c r="C1455" s="4"/>
      <c r="D1455" s="97">
        <f>D1192</f>
        <v>69.507864028411973</v>
      </c>
      <c r="E1455" s="97">
        <f t="shared" ref="E1455:R1455" si="807">E1192</f>
        <v>69.507864028411973</v>
      </c>
      <c r="F1455" s="97">
        <f t="shared" si="807"/>
        <v>69.507864028411973</v>
      </c>
      <c r="G1455" s="97">
        <f t="shared" si="807"/>
        <v>69.507864028411973</v>
      </c>
      <c r="H1455" s="97">
        <f t="shared" si="807"/>
        <v>69.507864028411973</v>
      </c>
      <c r="I1455" s="97">
        <f t="shared" si="807"/>
        <v>69.507864028411973</v>
      </c>
      <c r="J1455" s="97">
        <f t="shared" si="807"/>
        <v>69.507864028411973</v>
      </c>
      <c r="K1455" s="97">
        <f t="shared" si="807"/>
        <v>69.507864028411973</v>
      </c>
      <c r="L1455" s="97">
        <f t="shared" si="807"/>
        <v>69.507864028411973</v>
      </c>
      <c r="M1455" s="97">
        <f t="shared" si="807"/>
        <v>69.507864028411973</v>
      </c>
      <c r="N1455" s="97">
        <f t="shared" si="807"/>
        <v>69.507864028411973</v>
      </c>
      <c r="O1455" s="97">
        <f t="shared" si="807"/>
        <v>69.507864028411973</v>
      </c>
      <c r="P1455" s="97">
        <f t="shared" si="807"/>
        <v>69.507864028411973</v>
      </c>
      <c r="Q1455" s="97">
        <f t="shared" si="807"/>
        <v>69.507864028411973</v>
      </c>
      <c r="R1455" s="97">
        <f t="shared" si="807"/>
        <v>69.507864028411973</v>
      </c>
    </row>
    <row r="1456" spans="1:18" x14ac:dyDescent="0.25">
      <c r="A1456" s="3" t="str">
        <f t="shared" si="794"/>
        <v>Muuga küla</v>
      </c>
      <c r="B1456" s="96" t="s">
        <v>13</v>
      </c>
      <c r="C1456" s="4"/>
      <c r="D1456" s="97">
        <f>D1205</f>
        <v>78.303979125896944</v>
      </c>
      <c r="E1456" s="97">
        <f t="shared" ref="E1456:R1456" si="808">E1205</f>
        <v>78.303979125896944</v>
      </c>
      <c r="F1456" s="97">
        <f t="shared" si="808"/>
        <v>78.303979125896944</v>
      </c>
      <c r="G1456" s="97">
        <f t="shared" si="808"/>
        <v>78.303979125896944</v>
      </c>
      <c r="H1456" s="97">
        <f t="shared" si="808"/>
        <v>78.303979125896944</v>
      </c>
      <c r="I1456" s="97">
        <f t="shared" si="808"/>
        <v>78.303979125896944</v>
      </c>
      <c r="J1456" s="97">
        <f t="shared" si="808"/>
        <v>78.303979125896944</v>
      </c>
      <c r="K1456" s="97">
        <f t="shared" si="808"/>
        <v>78.303979125896944</v>
      </c>
      <c r="L1456" s="97">
        <f t="shared" si="808"/>
        <v>78.303979125896944</v>
      </c>
      <c r="M1456" s="97">
        <f t="shared" si="808"/>
        <v>78.303979125896944</v>
      </c>
      <c r="N1456" s="97">
        <f t="shared" si="808"/>
        <v>78.303979125896944</v>
      </c>
      <c r="O1456" s="97">
        <f t="shared" si="808"/>
        <v>78.303979125896944</v>
      </c>
      <c r="P1456" s="97">
        <f t="shared" si="808"/>
        <v>78.303979125896944</v>
      </c>
      <c r="Q1456" s="97">
        <f t="shared" si="808"/>
        <v>78.303979125896944</v>
      </c>
      <c r="R1456" s="97">
        <f t="shared" si="808"/>
        <v>78.303979125896944</v>
      </c>
    </row>
    <row r="1457" spans="1:18" x14ac:dyDescent="0.25">
      <c r="A1457" s="3" t="str">
        <f t="shared" si="794"/>
        <v>Kakumäe küla</v>
      </c>
      <c r="B1457" s="96" t="s">
        <v>13</v>
      </c>
      <c r="C1457" s="4"/>
      <c r="D1457" s="97">
        <f>D1218</f>
        <v>96.827853881278557</v>
      </c>
      <c r="E1457" s="97">
        <f t="shared" ref="E1457:R1457" si="809">E1218</f>
        <v>96.827853881278557</v>
      </c>
      <c r="F1457" s="97">
        <f t="shared" si="809"/>
        <v>96.827853881278557</v>
      </c>
      <c r="G1457" s="97">
        <f t="shared" si="809"/>
        <v>96.827853881278557</v>
      </c>
      <c r="H1457" s="97">
        <f t="shared" si="809"/>
        <v>96.827853881278557</v>
      </c>
      <c r="I1457" s="97">
        <f t="shared" si="809"/>
        <v>96.827853881278557</v>
      </c>
      <c r="J1457" s="97">
        <f t="shared" si="809"/>
        <v>96.827853881278557</v>
      </c>
      <c r="K1457" s="97">
        <f t="shared" si="809"/>
        <v>96.827853881278557</v>
      </c>
      <c r="L1457" s="97">
        <f t="shared" si="809"/>
        <v>96.827853881278557</v>
      </c>
      <c r="M1457" s="97">
        <f t="shared" si="809"/>
        <v>96.827853881278557</v>
      </c>
      <c r="N1457" s="97">
        <f t="shared" si="809"/>
        <v>96.827853881278557</v>
      </c>
      <c r="O1457" s="97">
        <f t="shared" si="809"/>
        <v>96.827853881278557</v>
      </c>
      <c r="P1457" s="97">
        <f t="shared" si="809"/>
        <v>96.827853881278557</v>
      </c>
      <c r="Q1457" s="97">
        <f t="shared" si="809"/>
        <v>96.827853881278557</v>
      </c>
      <c r="R1457" s="97">
        <f t="shared" si="809"/>
        <v>96.827853881278557</v>
      </c>
    </row>
    <row r="1458" spans="1:18" x14ac:dyDescent="0.25">
      <c r="A1458" s="3" t="str">
        <f t="shared" si="794"/>
        <v>Pajusti alevik</v>
      </c>
      <c r="B1458" s="96" t="s">
        <v>13</v>
      </c>
      <c r="C1458" s="4"/>
      <c r="D1458" s="97">
        <f>D1231</f>
        <v>80.296186597556456</v>
      </c>
      <c r="E1458" s="97">
        <f t="shared" ref="E1458:R1458" si="810">E1231</f>
        <v>80.296186597556456</v>
      </c>
      <c r="F1458" s="97">
        <f t="shared" si="810"/>
        <v>80.296186597556456</v>
      </c>
      <c r="G1458" s="97">
        <f t="shared" si="810"/>
        <v>80.296186597556456</v>
      </c>
      <c r="H1458" s="97">
        <f t="shared" si="810"/>
        <v>80.296186597556456</v>
      </c>
      <c r="I1458" s="97">
        <f t="shared" si="810"/>
        <v>80.296186597556456</v>
      </c>
      <c r="J1458" s="97">
        <f t="shared" si="810"/>
        <v>80.296186597556456</v>
      </c>
      <c r="K1458" s="97">
        <f t="shared" si="810"/>
        <v>80.296186597556456</v>
      </c>
      <c r="L1458" s="97">
        <f t="shared" si="810"/>
        <v>80.296186597556456</v>
      </c>
      <c r="M1458" s="97">
        <f t="shared" si="810"/>
        <v>80.296186597556456</v>
      </c>
      <c r="N1458" s="97">
        <f t="shared" si="810"/>
        <v>80.296186597556456</v>
      </c>
      <c r="O1458" s="97">
        <f t="shared" si="810"/>
        <v>80.296186597556456</v>
      </c>
      <c r="P1458" s="97">
        <f t="shared" si="810"/>
        <v>80.296186597556456</v>
      </c>
      <c r="Q1458" s="97">
        <f t="shared" si="810"/>
        <v>80.296186597556456</v>
      </c>
      <c r="R1458" s="97">
        <f t="shared" si="810"/>
        <v>80.296186597556456</v>
      </c>
    </row>
    <row r="1459" spans="1:18" x14ac:dyDescent="0.25">
      <c r="A1459" s="3" t="str">
        <f t="shared" si="794"/>
        <v>Vetiku küla</v>
      </c>
      <c r="B1459" s="96" t="s">
        <v>13</v>
      </c>
      <c r="C1459" s="4"/>
      <c r="D1459" s="97">
        <f>D1244</f>
        <v>53.563281272759632</v>
      </c>
      <c r="E1459" s="97">
        <f t="shared" ref="E1459:R1459" si="811">E1244</f>
        <v>53.563281272759632</v>
      </c>
      <c r="F1459" s="97">
        <f t="shared" si="811"/>
        <v>53.563281272759632</v>
      </c>
      <c r="G1459" s="97">
        <f t="shared" si="811"/>
        <v>53.563281272759632</v>
      </c>
      <c r="H1459" s="97">
        <f t="shared" si="811"/>
        <v>53.563281272759632</v>
      </c>
      <c r="I1459" s="97">
        <f t="shared" si="811"/>
        <v>53.563281272759632</v>
      </c>
      <c r="J1459" s="97">
        <f t="shared" si="811"/>
        <v>53.563281272759632</v>
      </c>
      <c r="K1459" s="97">
        <f t="shared" si="811"/>
        <v>53.563281272759632</v>
      </c>
      <c r="L1459" s="97">
        <f t="shared" si="811"/>
        <v>53.563281272759632</v>
      </c>
      <c r="M1459" s="97">
        <f t="shared" si="811"/>
        <v>53.563281272759632</v>
      </c>
      <c r="N1459" s="97">
        <f t="shared" si="811"/>
        <v>53.563281272759632</v>
      </c>
      <c r="O1459" s="97">
        <f t="shared" si="811"/>
        <v>53.563281272759632</v>
      </c>
      <c r="P1459" s="97">
        <f t="shared" si="811"/>
        <v>53.563281272759632</v>
      </c>
      <c r="Q1459" s="97">
        <f t="shared" si="811"/>
        <v>53.563281272759632</v>
      </c>
      <c r="R1459" s="97">
        <f t="shared" si="811"/>
        <v>53.563281272759632</v>
      </c>
    </row>
    <row r="1460" spans="1:18" x14ac:dyDescent="0.25">
      <c r="A1460" s="3" t="str">
        <f t="shared" si="794"/>
        <v>Vinni alevik</v>
      </c>
      <c r="B1460" s="96" t="s">
        <v>13</v>
      </c>
      <c r="C1460" s="4"/>
      <c r="D1460" s="97">
        <f>D1257</f>
        <v>109.07155666251556</v>
      </c>
      <c r="E1460" s="97">
        <f t="shared" ref="E1460:R1460" si="812">E1257</f>
        <v>109.07155666251556</v>
      </c>
      <c r="F1460" s="97">
        <f t="shared" si="812"/>
        <v>109.07155666251556</v>
      </c>
      <c r="G1460" s="97">
        <f t="shared" si="812"/>
        <v>109.07155666251556</v>
      </c>
      <c r="H1460" s="97">
        <f t="shared" si="812"/>
        <v>109.07155666251556</v>
      </c>
      <c r="I1460" s="97">
        <f t="shared" si="812"/>
        <v>109.07155666251556</v>
      </c>
      <c r="J1460" s="97">
        <f t="shared" si="812"/>
        <v>109.07155666251556</v>
      </c>
      <c r="K1460" s="97">
        <f t="shared" si="812"/>
        <v>109.07155666251556</v>
      </c>
      <c r="L1460" s="97">
        <f t="shared" si="812"/>
        <v>109.07155666251556</v>
      </c>
      <c r="M1460" s="97">
        <f t="shared" si="812"/>
        <v>109.07155666251556</v>
      </c>
      <c r="N1460" s="97">
        <f t="shared" si="812"/>
        <v>109.07155666251556</v>
      </c>
      <c r="O1460" s="97">
        <f t="shared" si="812"/>
        <v>109.07155666251556</v>
      </c>
      <c r="P1460" s="97">
        <f t="shared" si="812"/>
        <v>109.07155666251556</v>
      </c>
      <c r="Q1460" s="97">
        <f t="shared" si="812"/>
        <v>109.07155666251556</v>
      </c>
      <c r="R1460" s="97">
        <f t="shared" si="812"/>
        <v>109.07155666251556</v>
      </c>
    </row>
    <row r="1461" spans="1:18" x14ac:dyDescent="0.25">
      <c r="A1461" s="3" t="str">
        <f t="shared" si="794"/>
        <v>Viru-Jaagupi alevik</v>
      </c>
      <c r="B1461" s="96" t="s">
        <v>13</v>
      </c>
      <c r="C1461" s="4"/>
      <c r="D1461" s="97">
        <f>D1270</f>
        <v>79.38356164383562</v>
      </c>
      <c r="E1461" s="97">
        <f t="shared" ref="E1461:R1461" si="813">E1270</f>
        <v>79.38356164383562</v>
      </c>
      <c r="F1461" s="97">
        <f t="shared" si="813"/>
        <v>79.38356164383562</v>
      </c>
      <c r="G1461" s="97">
        <f t="shared" si="813"/>
        <v>79.38356164383562</v>
      </c>
      <c r="H1461" s="97">
        <f t="shared" si="813"/>
        <v>79.38356164383562</v>
      </c>
      <c r="I1461" s="97">
        <f t="shared" si="813"/>
        <v>79.38356164383562</v>
      </c>
      <c r="J1461" s="97">
        <f t="shared" si="813"/>
        <v>79.38356164383562</v>
      </c>
      <c r="K1461" s="97">
        <f t="shared" si="813"/>
        <v>79.38356164383562</v>
      </c>
      <c r="L1461" s="97">
        <f t="shared" si="813"/>
        <v>79.38356164383562</v>
      </c>
      <c r="M1461" s="97">
        <f t="shared" si="813"/>
        <v>79.38356164383562</v>
      </c>
      <c r="N1461" s="97">
        <f t="shared" si="813"/>
        <v>79.38356164383562</v>
      </c>
      <c r="O1461" s="97">
        <f t="shared" si="813"/>
        <v>79.38356164383562</v>
      </c>
      <c r="P1461" s="97">
        <f t="shared" si="813"/>
        <v>79.38356164383562</v>
      </c>
      <c r="Q1461" s="97">
        <f t="shared" si="813"/>
        <v>79.38356164383562</v>
      </c>
      <c r="R1461" s="97">
        <f t="shared" si="813"/>
        <v>79.38356164383562</v>
      </c>
    </row>
    <row r="1462" spans="1:18" x14ac:dyDescent="0.25">
      <c r="A1462" s="3" t="str">
        <f t="shared" si="794"/>
        <v>Roela alevik</v>
      </c>
      <c r="B1462" s="96" t="s">
        <v>13</v>
      </c>
      <c r="C1462" s="4"/>
      <c r="D1462" s="97">
        <f>D1283</f>
        <v>97.795765877957663</v>
      </c>
      <c r="E1462" s="97">
        <f t="shared" ref="E1462:R1462" si="814">E1283</f>
        <v>97.795765877957663</v>
      </c>
      <c r="F1462" s="97">
        <f t="shared" si="814"/>
        <v>97.795765877957663</v>
      </c>
      <c r="G1462" s="97">
        <f t="shared" si="814"/>
        <v>97.795765877957663</v>
      </c>
      <c r="H1462" s="97">
        <f t="shared" si="814"/>
        <v>97.795765877957663</v>
      </c>
      <c r="I1462" s="97">
        <f t="shared" si="814"/>
        <v>97.795765877957663</v>
      </c>
      <c r="J1462" s="97">
        <f t="shared" si="814"/>
        <v>97.795765877957663</v>
      </c>
      <c r="K1462" s="97">
        <f t="shared" si="814"/>
        <v>97.795765877957663</v>
      </c>
      <c r="L1462" s="97">
        <f t="shared" si="814"/>
        <v>97.795765877957663</v>
      </c>
      <c r="M1462" s="97">
        <f t="shared" si="814"/>
        <v>97.795765877957663</v>
      </c>
      <c r="N1462" s="97">
        <f t="shared" si="814"/>
        <v>97.795765877957663</v>
      </c>
      <c r="O1462" s="97">
        <f t="shared" si="814"/>
        <v>97.795765877957663</v>
      </c>
      <c r="P1462" s="97">
        <f t="shared" si="814"/>
        <v>97.795765877957663</v>
      </c>
      <c r="Q1462" s="97">
        <f t="shared" si="814"/>
        <v>97.795765877957663</v>
      </c>
      <c r="R1462" s="97">
        <f t="shared" si="814"/>
        <v>97.795765877957663</v>
      </c>
    </row>
    <row r="1463" spans="1:18" x14ac:dyDescent="0.25">
      <c r="A1463" s="3" t="str">
        <f t="shared" si="794"/>
        <v>Tudu alevik</v>
      </c>
      <c r="B1463" s="96" t="s">
        <v>13</v>
      </c>
      <c r="C1463" s="4"/>
      <c r="D1463" s="97">
        <f>D1296</f>
        <v>82.754738224807653</v>
      </c>
      <c r="E1463" s="97">
        <f t="shared" ref="E1463:R1463" si="815">E1296</f>
        <v>82.754738224807653</v>
      </c>
      <c r="F1463" s="97">
        <f t="shared" si="815"/>
        <v>82.754738224807653</v>
      </c>
      <c r="G1463" s="97">
        <f t="shared" si="815"/>
        <v>82.754738224807653</v>
      </c>
      <c r="H1463" s="97">
        <f t="shared" si="815"/>
        <v>82.754738224807653</v>
      </c>
      <c r="I1463" s="97">
        <f t="shared" si="815"/>
        <v>82.754738224807653</v>
      </c>
      <c r="J1463" s="97">
        <f t="shared" si="815"/>
        <v>82.754738224807653</v>
      </c>
      <c r="K1463" s="97">
        <f t="shared" si="815"/>
        <v>82.754738224807653</v>
      </c>
      <c r="L1463" s="97">
        <f t="shared" si="815"/>
        <v>82.754738224807653</v>
      </c>
      <c r="M1463" s="97">
        <f t="shared" si="815"/>
        <v>82.754738224807653</v>
      </c>
      <c r="N1463" s="97">
        <f t="shared" si="815"/>
        <v>82.754738224807653</v>
      </c>
      <c r="O1463" s="97">
        <f t="shared" si="815"/>
        <v>82.754738224807653</v>
      </c>
      <c r="P1463" s="97">
        <f t="shared" si="815"/>
        <v>82.754738224807653</v>
      </c>
      <c r="Q1463" s="97">
        <f t="shared" si="815"/>
        <v>82.754738224807653</v>
      </c>
      <c r="R1463" s="97">
        <f t="shared" si="815"/>
        <v>82.754738224807653</v>
      </c>
    </row>
    <row r="1464" spans="1:18" x14ac:dyDescent="0.25">
      <c r="A1464" s="3" t="str">
        <f t="shared" si="794"/>
        <v>Ulvi küla</v>
      </c>
      <c r="B1464" s="96" t="s">
        <v>13</v>
      </c>
      <c r="C1464" s="4"/>
      <c r="D1464" s="97">
        <f>D1309</f>
        <v>92.184571016582566</v>
      </c>
      <c r="E1464" s="97">
        <f t="shared" ref="E1464:R1464" si="816">E1309</f>
        <v>92.184571016582566</v>
      </c>
      <c r="F1464" s="97">
        <f t="shared" si="816"/>
        <v>92.184571016582566</v>
      </c>
      <c r="G1464" s="97">
        <f t="shared" si="816"/>
        <v>92.184571016582566</v>
      </c>
      <c r="H1464" s="97">
        <f t="shared" si="816"/>
        <v>92.184571016582566</v>
      </c>
      <c r="I1464" s="97">
        <f t="shared" si="816"/>
        <v>92.184571016582566</v>
      </c>
      <c r="J1464" s="97">
        <f t="shared" si="816"/>
        <v>92.184571016582566</v>
      </c>
      <c r="K1464" s="97">
        <f t="shared" si="816"/>
        <v>92.184571016582566</v>
      </c>
      <c r="L1464" s="97">
        <f t="shared" si="816"/>
        <v>92.184571016582566</v>
      </c>
      <c r="M1464" s="97">
        <f t="shared" si="816"/>
        <v>92.184571016582566</v>
      </c>
      <c r="N1464" s="97">
        <f t="shared" si="816"/>
        <v>92.184571016582566</v>
      </c>
      <c r="O1464" s="97">
        <f t="shared" si="816"/>
        <v>92.184571016582566</v>
      </c>
      <c r="P1464" s="97">
        <f t="shared" si="816"/>
        <v>92.184571016582566</v>
      </c>
      <c r="Q1464" s="97">
        <f t="shared" si="816"/>
        <v>92.184571016582566</v>
      </c>
      <c r="R1464" s="97">
        <f t="shared" si="816"/>
        <v>92.184571016582566</v>
      </c>
    </row>
    <row r="1465" spans="1:18" x14ac:dyDescent="0.25">
      <c r="A1465" s="3" t="str">
        <f t="shared" si="794"/>
        <v>Küti küla</v>
      </c>
      <c r="B1465" s="96" t="s">
        <v>13</v>
      </c>
      <c r="C1465" s="4"/>
      <c r="D1465" s="97">
        <f>D1322</f>
        <v>0</v>
      </c>
      <c r="E1465" s="97">
        <f t="shared" ref="E1465:R1465" si="817">E1322</f>
        <v>0</v>
      </c>
      <c r="F1465" s="97">
        <f t="shared" si="817"/>
        <v>0</v>
      </c>
      <c r="G1465" s="97">
        <f t="shared" si="817"/>
        <v>0</v>
      </c>
      <c r="H1465" s="97">
        <f t="shared" si="817"/>
        <v>0</v>
      </c>
      <c r="I1465" s="97">
        <f t="shared" si="817"/>
        <v>0</v>
      </c>
      <c r="J1465" s="97">
        <f t="shared" si="817"/>
        <v>0</v>
      </c>
      <c r="K1465" s="97">
        <f t="shared" si="817"/>
        <v>0</v>
      </c>
      <c r="L1465" s="97">
        <f t="shared" si="817"/>
        <v>0</v>
      </c>
      <c r="M1465" s="97">
        <f t="shared" si="817"/>
        <v>70</v>
      </c>
      <c r="N1465" s="97">
        <f t="shared" si="817"/>
        <v>70</v>
      </c>
      <c r="O1465" s="97">
        <f t="shared" si="817"/>
        <v>70</v>
      </c>
      <c r="P1465" s="97">
        <f t="shared" si="817"/>
        <v>70</v>
      </c>
      <c r="Q1465" s="97">
        <f t="shared" si="817"/>
        <v>70</v>
      </c>
      <c r="R1465" s="97">
        <f t="shared" si="817"/>
        <v>70</v>
      </c>
    </row>
    <row r="1466" spans="1:18" x14ac:dyDescent="0.25">
      <c r="A1466" s="3" t="str">
        <f t="shared" si="794"/>
        <v>Piira küla</v>
      </c>
      <c r="B1466" s="96" t="s">
        <v>13</v>
      </c>
      <c r="C1466" s="4"/>
      <c r="D1466" s="97">
        <f>D1335</f>
        <v>0</v>
      </c>
      <c r="E1466" s="97">
        <f t="shared" ref="E1466:R1466" si="818">E1335</f>
        <v>102.10361067503925</v>
      </c>
      <c r="F1466" s="97">
        <f t="shared" si="818"/>
        <v>102.10361067503925</v>
      </c>
      <c r="G1466" s="97">
        <f t="shared" si="818"/>
        <v>102.10361067503925</v>
      </c>
      <c r="H1466" s="97">
        <f t="shared" si="818"/>
        <v>102.10361067503925</v>
      </c>
      <c r="I1466" s="97">
        <f t="shared" si="818"/>
        <v>102.10361067503925</v>
      </c>
      <c r="J1466" s="97">
        <f t="shared" si="818"/>
        <v>102.10361067503925</v>
      </c>
      <c r="K1466" s="97">
        <f t="shared" si="818"/>
        <v>102.10361067503925</v>
      </c>
      <c r="L1466" s="97">
        <f t="shared" si="818"/>
        <v>102.10361067503925</v>
      </c>
      <c r="M1466" s="97">
        <f t="shared" si="818"/>
        <v>102.10361067503925</v>
      </c>
      <c r="N1466" s="97">
        <f t="shared" si="818"/>
        <v>102.10361067503925</v>
      </c>
      <c r="O1466" s="97">
        <f t="shared" si="818"/>
        <v>102.10361067503925</v>
      </c>
      <c r="P1466" s="97">
        <f t="shared" si="818"/>
        <v>102.10361067503925</v>
      </c>
      <c r="Q1466" s="97">
        <f t="shared" si="818"/>
        <v>102.10361067503925</v>
      </c>
      <c r="R1466" s="97">
        <f t="shared" si="818"/>
        <v>102.10361067503925</v>
      </c>
    </row>
    <row r="1467" spans="1:18" x14ac:dyDescent="0.25">
      <c r="A1467" s="3" t="str">
        <f t="shared" si="794"/>
        <v>Mödriku küla</v>
      </c>
      <c r="B1467" s="96" t="s">
        <v>13</v>
      </c>
      <c r="C1467" s="4"/>
      <c r="D1467" s="97">
        <f>D1348</f>
        <v>0</v>
      </c>
      <c r="E1467" s="97">
        <f t="shared" ref="E1467:R1467" si="819">E1348</f>
        <v>0</v>
      </c>
      <c r="F1467" s="97">
        <f t="shared" si="819"/>
        <v>0</v>
      </c>
      <c r="G1467" s="97">
        <f t="shared" si="819"/>
        <v>70</v>
      </c>
      <c r="H1467" s="97">
        <f t="shared" si="819"/>
        <v>70</v>
      </c>
      <c r="I1467" s="97">
        <f t="shared" si="819"/>
        <v>70</v>
      </c>
      <c r="J1467" s="97">
        <f t="shared" si="819"/>
        <v>70</v>
      </c>
      <c r="K1467" s="97">
        <f t="shared" si="819"/>
        <v>70</v>
      </c>
      <c r="L1467" s="97">
        <f t="shared" si="819"/>
        <v>70</v>
      </c>
      <c r="M1467" s="97">
        <f t="shared" si="819"/>
        <v>70</v>
      </c>
      <c r="N1467" s="97">
        <f t="shared" si="819"/>
        <v>70</v>
      </c>
      <c r="O1467" s="97">
        <f t="shared" si="819"/>
        <v>70</v>
      </c>
      <c r="P1467" s="97">
        <f t="shared" si="819"/>
        <v>70</v>
      </c>
      <c r="Q1467" s="97">
        <f t="shared" si="819"/>
        <v>70</v>
      </c>
      <c r="R1467" s="97">
        <f t="shared" si="819"/>
        <v>70</v>
      </c>
    </row>
    <row r="1468" spans="1:18" x14ac:dyDescent="0.25">
      <c r="D1468" s="84"/>
      <c r="E1468" s="84"/>
      <c r="F1468" s="84"/>
      <c r="G1468" s="84"/>
      <c r="H1468" s="84"/>
      <c r="I1468" s="84"/>
      <c r="J1468" s="84"/>
      <c r="K1468" s="84"/>
      <c r="L1468" s="84"/>
      <c r="M1468" s="84"/>
      <c r="N1468" s="84"/>
      <c r="O1468" s="84"/>
      <c r="P1468" s="84"/>
      <c r="Q1468" s="84"/>
      <c r="R1468" s="84"/>
    </row>
    <row r="1469" spans="1:18" x14ac:dyDescent="0.25">
      <c r="A1469" s="3" t="s">
        <v>151</v>
      </c>
      <c r="B1469" s="4" t="s">
        <v>3</v>
      </c>
      <c r="C1469" s="4">
        <v>2020</v>
      </c>
      <c r="D1469" s="4">
        <v>2021</v>
      </c>
      <c r="E1469" s="4">
        <v>2022</v>
      </c>
      <c r="F1469" s="4">
        <v>2023</v>
      </c>
      <c r="G1469" s="4">
        <v>2024</v>
      </c>
      <c r="H1469" s="4">
        <v>2025</v>
      </c>
      <c r="I1469" s="4">
        <v>2026</v>
      </c>
      <c r="J1469" s="4">
        <v>2027</v>
      </c>
      <c r="K1469" s="4">
        <v>2028</v>
      </c>
      <c r="L1469" s="4">
        <v>2029</v>
      </c>
      <c r="M1469" s="4">
        <v>2030</v>
      </c>
      <c r="N1469" s="4">
        <v>2031</v>
      </c>
      <c r="O1469" s="4">
        <v>2032</v>
      </c>
      <c r="P1469" s="4">
        <v>2033</v>
      </c>
      <c r="Q1469" s="4">
        <v>2034</v>
      </c>
      <c r="R1469" s="4">
        <v>2035</v>
      </c>
    </row>
    <row r="1470" spans="1:18" x14ac:dyDescent="0.25">
      <c r="A1470" s="3" t="str">
        <f>A6</f>
        <v>Elva linn (Elva linn, Metsalaane küla, Kurelaane küla, Vissi küla, Käärdi alevik)</v>
      </c>
      <c r="B1470" s="4" t="s">
        <v>8</v>
      </c>
      <c r="C1470" s="4"/>
      <c r="D1470" s="98">
        <f t="shared" ref="D1470:R1470" si="820">D9</f>
        <v>0.34820000000000001</v>
      </c>
      <c r="E1470" s="98">
        <f t="shared" si="820"/>
        <v>0.34820000000000001</v>
      </c>
      <c r="F1470" s="98">
        <f t="shared" si="820"/>
        <v>0.34820000000000001</v>
      </c>
      <c r="G1470" s="98">
        <f t="shared" si="820"/>
        <v>0.34820000000000001</v>
      </c>
      <c r="H1470" s="98">
        <f t="shared" si="820"/>
        <v>0.3</v>
      </c>
      <c r="I1470" s="98">
        <f t="shared" si="820"/>
        <v>0.25</v>
      </c>
      <c r="J1470" s="98">
        <f t="shared" si="820"/>
        <v>0.2</v>
      </c>
      <c r="K1470" s="98">
        <f t="shared" si="820"/>
        <v>0.2</v>
      </c>
      <c r="L1470" s="98">
        <f t="shared" si="820"/>
        <v>0.2</v>
      </c>
      <c r="M1470" s="98">
        <f t="shared" si="820"/>
        <v>0.2</v>
      </c>
      <c r="N1470" s="98">
        <f t="shared" si="820"/>
        <v>0.2</v>
      </c>
      <c r="O1470" s="98">
        <f t="shared" si="820"/>
        <v>0.2</v>
      </c>
      <c r="P1470" s="98">
        <f t="shared" si="820"/>
        <v>0.2</v>
      </c>
      <c r="Q1470" s="98">
        <f t="shared" si="820"/>
        <v>0.2</v>
      </c>
      <c r="R1470" s="98">
        <f t="shared" si="820"/>
        <v>0.2</v>
      </c>
    </row>
    <row r="1471" spans="1:18" x14ac:dyDescent="0.25">
      <c r="A1471" s="3" t="str">
        <f>A33</f>
        <v>Annikoru küla</v>
      </c>
      <c r="B1471" s="4" t="s">
        <v>8</v>
      </c>
      <c r="C1471" s="3"/>
      <c r="D1471" s="99">
        <f t="shared" ref="D1471:R1471" si="821">D36</f>
        <v>0.30053451255464064</v>
      </c>
      <c r="E1471" s="99">
        <f t="shared" si="821"/>
        <v>0.30053451255464064</v>
      </c>
      <c r="F1471" s="99">
        <f t="shared" si="821"/>
        <v>0.30053451255464064</v>
      </c>
      <c r="G1471" s="99">
        <f t="shared" si="821"/>
        <v>0.30053451255464064</v>
      </c>
      <c r="H1471" s="99">
        <f t="shared" si="821"/>
        <v>0.30053451255464064</v>
      </c>
      <c r="I1471" s="99">
        <f t="shared" si="821"/>
        <v>0.30053451255464064</v>
      </c>
      <c r="J1471" s="99">
        <f t="shared" si="821"/>
        <v>0.30053451255464064</v>
      </c>
      <c r="K1471" s="99">
        <f t="shared" si="821"/>
        <v>0.30053451255464064</v>
      </c>
      <c r="L1471" s="99">
        <f t="shared" si="821"/>
        <v>0.30053451255464064</v>
      </c>
      <c r="M1471" s="99">
        <f t="shared" si="821"/>
        <v>0.30053451255464064</v>
      </c>
      <c r="N1471" s="99">
        <f t="shared" si="821"/>
        <v>0.30053451255464064</v>
      </c>
      <c r="O1471" s="99">
        <f t="shared" si="821"/>
        <v>0.30053451255464064</v>
      </c>
      <c r="P1471" s="99">
        <f t="shared" si="821"/>
        <v>0.30053451255464064</v>
      </c>
      <c r="Q1471" s="99">
        <f t="shared" si="821"/>
        <v>0.30053451255464064</v>
      </c>
      <c r="R1471" s="99">
        <f t="shared" si="821"/>
        <v>0.30053451255464064</v>
      </c>
    </row>
    <row r="1472" spans="1:18" x14ac:dyDescent="0.25">
      <c r="A1472" s="3" t="str">
        <f>A46</f>
        <v>Konguta küla</v>
      </c>
      <c r="B1472" s="4" t="s">
        <v>8</v>
      </c>
      <c r="C1472" s="4"/>
      <c r="D1472" s="55">
        <f t="shared" ref="D1472:R1472" si="822">D49</f>
        <v>0.66631962519521082</v>
      </c>
      <c r="E1472" s="55">
        <f t="shared" si="822"/>
        <v>0.66631962519521082</v>
      </c>
      <c r="F1472" s="55">
        <f t="shared" si="822"/>
        <v>0.66631962519521082</v>
      </c>
      <c r="G1472" s="55">
        <f t="shared" si="822"/>
        <v>0.66631962519521082</v>
      </c>
      <c r="H1472" s="55">
        <f t="shared" si="822"/>
        <v>0.66631962519521082</v>
      </c>
      <c r="I1472" s="55">
        <f t="shared" si="822"/>
        <v>0.66631962519521082</v>
      </c>
      <c r="J1472" s="55">
        <f t="shared" si="822"/>
        <v>0.66631962519521082</v>
      </c>
      <c r="K1472" s="55">
        <f t="shared" si="822"/>
        <v>0.66631962519521082</v>
      </c>
      <c r="L1472" s="55">
        <f t="shared" si="822"/>
        <v>0.66631962519521082</v>
      </c>
      <c r="M1472" s="55">
        <f t="shared" si="822"/>
        <v>0.66631962519521082</v>
      </c>
      <c r="N1472" s="55">
        <f t="shared" si="822"/>
        <v>0.66631962519521082</v>
      </c>
      <c r="O1472" s="55">
        <f t="shared" si="822"/>
        <v>0.66631962519521082</v>
      </c>
      <c r="P1472" s="55">
        <f t="shared" si="822"/>
        <v>0.66631962519521082</v>
      </c>
      <c r="Q1472" s="55">
        <f t="shared" si="822"/>
        <v>0.66631962519521082</v>
      </c>
      <c r="R1472" s="55">
        <f t="shared" si="822"/>
        <v>0.66631962519521082</v>
      </c>
    </row>
    <row r="1473" spans="1:18" x14ac:dyDescent="0.25">
      <c r="A1473" s="3" t="str">
        <f>A59</f>
        <v>Palupera küla</v>
      </c>
      <c r="B1473" s="4" t="s">
        <v>8</v>
      </c>
      <c r="C1473" s="4"/>
      <c r="D1473" s="55">
        <f t="shared" ref="D1473:R1473" si="823">D62</f>
        <v>0.23366691505216089</v>
      </c>
      <c r="E1473" s="55">
        <f t="shared" si="823"/>
        <v>0.23366691505216089</v>
      </c>
      <c r="F1473" s="55">
        <f t="shared" si="823"/>
        <v>0.23366691505216089</v>
      </c>
      <c r="G1473" s="55">
        <f t="shared" si="823"/>
        <v>0.23366691505216089</v>
      </c>
      <c r="H1473" s="55">
        <f t="shared" si="823"/>
        <v>0.23366691505216089</v>
      </c>
      <c r="I1473" s="55">
        <f t="shared" si="823"/>
        <v>0.23366691505216089</v>
      </c>
      <c r="J1473" s="55">
        <f t="shared" si="823"/>
        <v>0.23366691505216089</v>
      </c>
      <c r="K1473" s="55">
        <f t="shared" si="823"/>
        <v>0.23366691505216089</v>
      </c>
      <c r="L1473" s="55">
        <f t="shared" si="823"/>
        <v>0.23366691505216089</v>
      </c>
      <c r="M1473" s="55">
        <f t="shared" si="823"/>
        <v>0.23366691505216089</v>
      </c>
      <c r="N1473" s="55">
        <f t="shared" si="823"/>
        <v>0.23366691505216089</v>
      </c>
      <c r="O1473" s="55">
        <f t="shared" si="823"/>
        <v>0.23366691505216089</v>
      </c>
      <c r="P1473" s="55">
        <f t="shared" si="823"/>
        <v>0.23366691505216089</v>
      </c>
      <c r="Q1473" s="55">
        <f t="shared" si="823"/>
        <v>0.23366691505216089</v>
      </c>
      <c r="R1473" s="55">
        <f t="shared" si="823"/>
        <v>0.23366691505216089</v>
      </c>
    </row>
    <row r="1474" spans="1:18" x14ac:dyDescent="0.25">
      <c r="A1474" s="3" t="str">
        <f>A72</f>
        <v>Hellenurme küla</v>
      </c>
      <c r="B1474" s="4" t="s">
        <v>8</v>
      </c>
      <c r="C1474" s="4"/>
      <c r="D1474" s="55">
        <f t="shared" ref="D1474:R1474" si="824">D75</f>
        <v>7.1292619989678299E-2</v>
      </c>
      <c r="E1474" s="55">
        <f t="shared" si="824"/>
        <v>7.1292619989678299E-2</v>
      </c>
      <c r="F1474" s="55">
        <f t="shared" si="824"/>
        <v>7.1292619989678299E-2</v>
      </c>
      <c r="G1474" s="55">
        <f t="shared" si="824"/>
        <v>7.1292619989678299E-2</v>
      </c>
      <c r="H1474" s="55">
        <f t="shared" si="824"/>
        <v>7.1292619989678299E-2</v>
      </c>
      <c r="I1474" s="55">
        <f t="shared" si="824"/>
        <v>7.1292619989678299E-2</v>
      </c>
      <c r="J1474" s="55">
        <f t="shared" si="824"/>
        <v>7.1292619989678299E-2</v>
      </c>
      <c r="K1474" s="55">
        <f t="shared" si="824"/>
        <v>7.1292619989678299E-2</v>
      </c>
      <c r="L1474" s="55">
        <f t="shared" si="824"/>
        <v>0.05</v>
      </c>
      <c r="M1474" s="55">
        <f t="shared" si="824"/>
        <v>0.05</v>
      </c>
      <c r="N1474" s="55">
        <f t="shared" si="824"/>
        <v>0.05</v>
      </c>
      <c r="O1474" s="55">
        <f t="shared" si="824"/>
        <v>0.05</v>
      </c>
      <c r="P1474" s="55">
        <f t="shared" si="824"/>
        <v>0.05</v>
      </c>
      <c r="Q1474" s="55">
        <f t="shared" si="824"/>
        <v>0.05</v>
      </c>
      <c r="R1474" s="55">
        <f t="shared" si="824"/>
        <v>0.05</v>
      </c>
    </row>
    <row r="1475" spans="1:18" x14ac:dyDescent="0.25">
      <c r="A1475" s="3" t="str">
        <f>A85</f>
        <v>Puhja küla</v>
      </c>
      <c r="B1475" s="4" t="s">
        <v>8</v>
      </c>
      <c r="C1475" s="4"/>
      <c r="D1475" s="55">
        <f t="shared" ref="D1475:R1475" si="825">D88</f>
        <v>0.41020000000000001</v>
      </c>
      <c r="E1475" s="55">
        <f t="shared" si="825"/>
        <v>0.41020000000000001</v>
      </c>
      <c r="F1475" s="55">
        <f t="shared" si="825"/>
        <v>0.41020000000000001</v>
      </c>
      <c r="G1475" s="55">
        <f t="shared" si="825"/>
        <v>0.41020000000000001</v>
      </c>
      <c r="H1475" s="55">
        <f t="shared" si="825"/>
        <v>0.41020000000000001</v>
      </c>
      <c r="I1475" s="55">
        <f t="shared" si="825"/>
        <v>0.3</v>
      </c>
      <c r="J1475" s="55">
        <f t="shared" si="825"/>
        <v>0.3</v>
      </c>
      <c r="K1475" s="55">
        <f t="shared" si="825"/>
        <v>0.3</v>
      </c>
      <c r="L1475" s="55">
        <f t="shared" si="825"/>
        <v>0.3</v>
      </c>
      <c r="M1475" s="55">
        <f t="shared" si="825"/>
        <v>0.3</v>
      </c>
      <c r="N1475" s="55">
        <f t="shared" si="825"/>
        <v>0.3</v>
      </c>
      <c r="O1475" s="55">
        <f t="shared" si="825"/>
        <v>0.3</v>
      </c>
      <c r="P1475" s="55">
        <f t="shared" si="825"/>
        <v>0.3</v>
      </c>
      <c r="Q1475" s="55">
        <f t="shared" si="825"/>
        <v>0.3</v>
      </c>
      <c r="R1475" s="55">
        <f t="shared" si="825"/>
        <v>0.3</v>
      </c>
    </row>
    <row r="1476" spans="1:18" x14ac:dyDescent="0.25">
      <c r="A1476" s="3" t="str">
        <f>A98</f>
        <v>Rämsi küla</v>
      </c>
      <c r="B1476" s="4" t="s">
        <v>8</v>
      </c>
      <c r="C1476" s="4"/>
      <c r="D1476" s="55">
        <f t="shared" ref="D1476:R1476" si="826">D101</f>
        <v>0.2193278443113772</v>
      </c>
      <c r="E1476" s="55">
        <f t="shared" si="826"/>
        <v>0.2193278443113772</v>
      </c>
      <c r="F1476" s="55">
        <f t="shared" si="826"/>
        <v>0.2193278443113772</v>
      </c>
      <c r="G1476" s="55">
        <f t="shared" si="826"/>
        <v>0.2193278443113772</v>
      </c>
      <c r="H1476" s="55">
        <f t="shared" si="826"/>
        <v>0.2193278443113772</v>
      </c>
      <c r="I1476" s="55">
        <f t="shared" si="826"/>
        <v>0.2193278443113772</v>
      </c>
      <c r="J1476" s="55">
        <f t="shared" si="826"/>
        <v>0.2193278443113772</v>
      </c>
      <c r="K1476" s="55">
        <f t="shared" si="826"/>
        <v>0.2193278443113772</v>
      </c>
      <c r="L1476" s="55">
        <f t="shared" si="826"/>
        <v>0.2193278443113772</v>
      </c>
      <c r="M1476" s="55">
        <f t="shared" si="826"/>
        <v>0.2193278443113772</v>
      </c>
      <c r="N1476" s="55">
        <f t="shared" si="826"/>
        <v>0.2193278443113772</v>
      </c>
      <c r="O1476" s="55">
        <f t="shared" si="826"/>
        <v>0.2193278443113772</v>
      </c>
      <c r="P1476" s="55">
        <f t="shared" si="826"/>
        <v>0.2193278443113772</v>
      </c>
      <c r="Q1476" s="55">
        <f t="shared" si="826"/>
        <v>0.2193278443113772</v>
      </c>
      <c r="R1476" s="55">
        <f t="shared" si="826"/>
        <v>0.2193278443113772</v>
      </c>
    </row>
    <row r="1477" spans="1:18" x14ac:dyDescent="0.25">
      <c r="A1477" s="3" t="str">
        <f>A111</f>
        <v>Ulila alevik</v>
      </c>
      <c r="B1477" s="4" t="s">
        <v>8</v>
      </c>
      <c r="C1477" s="4"/>
      <c r="D1477" s="55">
        <f t="shared" ref="D1477:R1477" si="827">D114</f>
        <v>0.4962720682302772</v>
      </c>
      <c r="E1477" s="55">
        <f t="shared" si="827"/>
        <v>0.4962720682302772</v>
      </c>
      <c r="F1477" s="55">
        <f t="shared" si="827"/>
        <v>0.4962720682302772</v>
      </c>
      <c r="G1477" s="55">
        <f t="shared" si="827"/>
        <v>0.4962720682302772</v>
      </c>
      <c r="H1477" s="55">
        <f t="shared" si="827"/>
        <v>0.4962720682302772</v>
      </c>
      <c r="I1477" s="55">
        <f t="shared" si="827"/>
        <v>0.4962720682302772</v>
      </c>
      <c r="J1477" s="55">
        <f t="shared" si="827"/>
        <v>0.4962720682302772</v>
      </c>
      <c r="K1477" s="55">
        <f t="shared" si="827"/>
        <v>0.4962720682302772</v>
      </c>
      <c r="L1477" s="55">
        <f t="shared" si="827"/>
        <v>0.4962720682302772</v>
      </c>
      <c r="M1477" s="55">
        <f t="shared" si="827"/>
        <v>0.4962720682302772</v>
      </c>
      <c r="N1477" s="55">
        <f t="shared" si="827"/>
        <v>0.4962720682302772</v>
      </c>
      <c r="O1477" s="55">
        <f t="shared" si="827"/>
        <v>0.4962720682302772</v>
      </c>
      <c r="P1477" s="55">
        <f t="shared" si="827"/>
        <v>0.4962720682302772</v>
      </c>
      <c r="Q1477" s="55">
        <f t="shared" si="827"/>
        <v>0.4962720682302772</v>
      </c>
      <c r="R1477" s="55">
        <f t="shared" si="827"/>
        <v>0.4962720682302772</v>
      </c>
    </row>
    <row r="1478" spans="1:18" x14ac:dyDescent="0.25">
      <c r="A1478" s="3" t="str">
        <f>A124</f>
        <v>Rannu küla</v>
      </c>
      <c r="B1478" s="4" t="s">
        <v>8</v>
      </c>
      <c r="C1478" s="4"/>
      <c r="D1478" s="55">
        <f t="shared" ref="D1478:R1478" si="828">D127</f>
        <v>0.57431707317073166</v>
      </c>
      <c r="E1478" s="55">
        <f t="shared" si="828"/>
        <v>0.57431707317073166</v>
      </c>
      <c r="F1478" s="55">
        <f t="shared" si="828"/>
        <v>0.57431707317073166</v>
      </c>
      <c r="G1478" s="55">
        <f t="shared" si="828"/>
        <v>0.57431707317073166</v>
      </c>
      <c r="H1478" s="55">
        <f t="shared" si="828"/>
        <v>0.57431707317073166</v>
      </c>
      <c r="I1478" s="55">
        <f t="shared" si="828"/>
        <v>0.57431707317073166</v>
      </c>
      <c r="J1478" s="55">
        <f t="shared" si="828"/>
        <v>0.57431707317073166</v>
      </c>
      <c r="K1478" s="55">
        <f t="shared" si="828"/>
        <v>0.57431707317073166</v>
      </c>
      <c r="L1478" s="55">
        <f t="shared" si="828"/>
        <v>0.57431707317073166</v>
      </c>
      <c r="M1478" s="55">
        <f t="shared" si="828"/>
        <v>0.57431707317073166</v>
      </c>
      <c r="N1478" s="55">
        <f t="shared" si="828"/>
        <v>0.57431707317073166</v>
      </c>
      <c r="O1478" s="55">
        <f t="shared" si="828"/>
        <v>0.57431707317073166</v>
      </c>
      <c r="P1478" s="55">
        <f t="shared" si="828"/>
        <v>0.57431707317073166</v>
      </c>
      <c r="Q1478" s="55">
        <f t="shared" si="828"/>
        <v>0.57431707317073166</v>
      </c>
      <c r="R1478" s="55">
        <f t="shared" si="828"/>
        <v>0.57431707317073166</v>
      </c>
    </row>
    <row r="1479" spans="1:18" x14ac:dyDescent="0.25">
      <c r="A1479" s="3" t="str">
        <f>A137</f>
        <v>Kureküla</v>
      </c>
      <c r="B1479" s="4" t="s">
        <v>8</v>
      </c>
      <c r="C1479" s="4"/>
      <c r="D1479" s="55">
        <f t="shared" ref="D1479:R1479" si="829">D140</f>
        <v>0.15502281879194635</v>
      </c>
      <c r="E1479" s="55">
        <f t="shared" si="829"/>
        <v>0.15502281879194635</v>
      </c>
      <c r="F1479" s="55">
        <f t="shared" si="829"/>
        <v>0.15502281879194635</v>
      </c>
      <c r="G1479" s="55">
        <f t="shared" si="829"/>
        <v>0.15502281879194635</v>
      </c>
      <c r="H1479" s="55">
        <f t="shared" si="829"/>
        <v>0.15502281879194635</v>
      </c>
      <c r="I1479" s="55">
        <f t="shared" si="829"/>
        <v>0.15502281879194635</v>
      </c>
      <c r="J1479" s="55">
        <f t="shared" si="829"/>
        <v>0.15502281879194635</v>
      </c>
      <c r="K1479" s="55">
        <f t="shared" si="829"/>
        <v>0.15502281879194635</v>
      </c>
      <c r="L1479" s="55">
        <f t="shared" si="829"/>
        <v>0.15502281879194635</v>
      </c>
      <c r="M1479" s="55">
        <f t="shared" si="829"/>
        <v>0.15502281879194635</v>
      </c>
      <c r="N1479" s="55">
        <f t="shared" si="829"/>
        <v>0.15502281879194635</v>
      </c>
      <c r="O1479" s="55">
        <f t="shared" si="829"/>
        <v>0.15502281879194635</v>
      </c>
      <c r="P1479" s="55">
        <f t="shared" si="829"/>
        <v>0.15502281879194635</v>
      </c>
      <c r="Q1479" s="55">
        <f t="shared" si="829"/>
        <v>0.15502281879194635</v>
      </c>
      <c r="R1479" s="55">
        <f t="shared" si="829"/>
        <v>0.15502281879194635</v>
      </c>
    </row>
    <row r="1480" spans="1:18" x14ac:dyDescent="0.25">
      <c r="A1480" s="3" t="str">
        <f>A150</f>
        <v>Limnoloogia (Petseri küla, Vehendi küla)</v>
      </c>
      <c r="B1480" s="4" t="s">
        <v>8</v>
      </c>
      <c r="C1480" s="4"/>
      <c r="D1480" s="55">
        <f t="shared" ref="D1480:R1480" si="830">D153</f>
        <v>0.40861759425493716</v>
      </c>
      <c r="E1480" s="55">
        <f t="shared" si="830"/>
        <v>0.40861759425493716</v>
      </c>
      <c r="F1480" s="55">
        <f t="shared" si="830"/>
        <v>0.40861759425493716</v>
      </c>
      <c r="G1480" s="55">
        <f t="shared" si="830"/>
        <v>0.40861759425493716</v>
      </c>
      <c r="H1480" s="55">
        <f t="shared" si="830"/>
        <v>0.40861759425493716</v>
      </c>
      <c r="I1480" s="55">
        <f t="shared" si="830"/>
        <v>0.40861759425493716</v>
      </c>
      <c r="J1480" s="55">
        <f t="shared" si="830"/>
        <v>0.3</v>
      </c>
      <c r="K1480" s="55">
        <f t="shared" si="830"/>
        <v>0.2</v>
      </c>
      <c r="L1480" s="55">
        <f t="shared" si="830"/>
        <v>0.2</v>
      </c>
      <c r="M1480" s="55">
        <f t="shared" si="830"/>
        <v>0.2</v>
      </c>
      <c r="N1480" s="55">
        <f t="shared" si="830"/>
        <v>0.2</v>
      </c>
      <c r="O1480" s="55">
        <f t="shared" si="830"/>
        <v>0.2</v>
      </c>
      <c r="P1480" s="55">
        <f t="shared" si="830"/>
        <v>0.2</v>
      </c>
      <c r="Q1480" s="55">
        <f t="shared" si="830"/>
        <v>0.2</v>
      </c>
      <c r="R1480" s="55">
        <f t="shared" si="830"/>
        <v>0.2</v>
      </c>
    </row>
    <row r="1481" spans="1:18" x14ac:dyDescent="0.25">
      <c r="A1481" s="3" t="str">
        <f>A163</f>
        <v>Rõngu alevik</v>
      </c>
      <c r="B1481" s="4" t="s">
        <v>8</v>
      </c>
      <c r="C1481" s="4"/>
      <c r="D1481" s="55">
        <f t="shared" ref="D1481:R1481" si="831">D166</f>
        <v>0.36155541163230204</v>
      </c>
      <c r="E1481" s="55">
        <f t="shared" si="831"/>
        <v>0.36155541163230204</v>
      </c>
      <c r="F1481" s="55">
        <f t="shared" si="831"/>
        <v>0.36155541163230204</v>
      </c>
      <c r="G1481" s="55">
        <f t="shared" si="831"/>
        <v>0.36155541163230204</v>
      </c>
      <c r="H1481" s="55">
        <f t="shared" si="831"/>
        <v>0.36155541163230204</v>
      </c>
      <c r="I1481" s="55">
        <f t="shared" si="831"/>
        <v>0.36155541163230204</v>
      </c>
      <c r="J1481" s="55">
        <f t="shared" si="831"/>
        <v>0.3</v>
      </c>
      <c r="K1481" s="55">
        <f t="shared" si="831"/>
        <v>0.3</v>
      </c>
      <c r="L1481" s="55">
        <f t="shared" si="831"/>
        <v>0.3</v>
      </c>
      <c r="M1481" s="55">
        <f t="shared" si="831"/>
        <v>0.3</v>
      </c>
      <c r="N1481" s="55">
        <f t="shared" si="831"/>
        <v>0.3</v>
      </c>
      <c r="O1481" s="55">
        <f t="shared" si="831"/>
        <v>0.3</v>
      </c>
      <c r="P1481" s="55">
        <f t="shared" si="831"/>
        <v>0.3</v>
      </c>
      <c r="Q1481" s="55">
        <f t="shared" si="831"/>
        <v>0.3</v>
      </c>
      <c r="R1481" s="55">
        <f t="shared" si="831"/>
        <v>0.3</v>
      </c>
    </row>
    <row r="1482" spans="1:18" x14ac:dyDescent="0.25">
      <c r="A1482" s="3" t="str">
        <f>A176</f>
        <v>Valguta-Lapetukme küla</v>
      </c>
      <c r="B1482" s="4" t="s">
        <v>8</v>
      </c>
      <c r="C1482" s="4"/>
      <c r="D1482" s="55">
        <f t="shared" ref="D1482:R1482" si="832">D179</f>
        <v>0.43853999135322097</v>
      </c>
      <c r="E1482" s="55">
        <f t="shared" si="832"/>
        <v>0.43853999135322097</v>
      </c>
      <c r="F1482" s="55">
        <f t="shared" si="832"/>
        <v>0.43853999135322097</v>
      </c>
      <c r="G1482" s="55">
        <f t="shared" si="832"/>
        <v>0.43853999135322097</v>
      </c>
      <c r="H1482" s="55">
        <f t="shared" si="832"/>
        <v>0.43853999135322097</v>
      </c>
      <c r="I1482" s="55">
        <f t="shared" si="832"/>
        <v>0.43853999135322097</v>
      </c>
      <c r="J1482" s="55">
        <f t="shared" si="832"/>
        <v>0.35</v>
      </c>
      <c r="K1482" s="55">
        <f t="shared" si="832"/>
        <v>0.3</v>
      </c>
      <c r="L1482" s="55">
        <f t="shared" si="832"/>
        <v>0.25</v>
      </c>
      <c r="M1482" s="55">
        <f t="shared" si="832"/>
        <v>0.25</v>
      </c>
      <c r="N1482" s="55">
        <f t="shared" si="832"/>
        <v>0.25</v>
      </c>
      <c r="O1482" s="55">
        <f t="shared" si="832"/>
        <v>0.25</v>
      </c>
      <c r="P1482" s="55">
        <f t="shared" si="832"/>
        <v>0.25</v>
      </c>
      <c r="Q1482" s="55">
        <f t="shared" si="832"/>
        <v>0.25</v>
      </c>
      <c r="R1482" s="55">
        <f t="shared" si="832"/>
        <v>0.25</v>
      </c>
    </row>
    <row r="1483" spans="1:18" x14ac:dyDescent="0.25">
      <c r="A1483" s="3" t="str">
        <f>A189</f>
        <v>Teedla küla</v>
      </c>
      <c r="B1483" s="4" t="s">
        <v>8</v>
      </c>
      <c r="C1483" s="4"/>
      <c r="D1483" s="55">
        <f t="shared" ref="D1483:R1483" si="833">D192</f>
        <v>0.2</v>
      </c>
      <c r="E1483" s="55">
        <f t="shared" si="833"/>
        <v>0.2</v>
      </c>
      <c r="F1483" s="55">
        <f t="shared" si="833"/>
        <v>0.2</v>
      </c>
      <c r="G1483" s="55">
        <f t="shared" si="833"/>
        <v>0.2</v>
      </c>
      <c r="H1483" s="55">
        <f t="shared" si="833"/>
        <v>0.2</v>
      </c>
      <c r="I1483" s="55">
        <f t="shared" si="833"/>
        <v>0.2</v>
      </c>
      <c r="J1483" s="55">
        <f t="shared" si="833"/>
        <v>0.2</v>
      </c>
      <c r="K1483" s="55">
        <f t="shared" si="833"/>
        <v>0.2</v>
      </c>
      <c r="L1483" s="55">
        <f t="shared" si="833"/>
        <v>0.2</v>
      </c>
      <c r="M1483" s="55">
        <f t="shared" si="833"/>
        <v>0.2</v>
      </c>
      <c r="N1483" s="55">
        <f t="shared" si="833"/>
        <v>0.2</v>
      </c>
      <c r="O1483" s="55">
        <f t="shared" si="833"/>
        <v>0.2</v>
      </c>
      <c r="P1483" s="55">
        <f t="shared" si="833"/>
        <v>0.2</v>
      </c>
      <c r="Q1483" s="55">
        <f t="shared" si="833"/>
        <v>0.2</v>
      </c>
      <c r="R1483" s="55">
        <f t="shared" si="833"/>
        <v>0.2</v>
      </c>
    </row>
    <row r="1484" spans="1:18" x14ac:dyDescent="0.25">
      <c r="A1484" s="3" t="str">
        <f>A202</f>
        <v>Aakre küla</v>
      </c>
      <c r="B1484" s="4" t="s">
        <v>8</v>
      </c>
      <c r="C1484" s="4"/>
      <c r="D1484" s="55">
        <f t="shared" ref="D1484:R1484" si="834">D205</f>
        <v>0.1823006692160612</v>
      </c>
      <c r="E1484" s="55">
        <f t="shared" si="834"/>
        <v>0.1823006692160612</v>
      </c>
      <c r="F1484" s="55">
        <f t="shared" si="834"/>
        <v>0.1823006692160612</v>
      </c>
      <c r="G1484" s="55">
        <f t="shared" si="834"/>
        <v>0.1823006692160612</v>
      </c>
      <c r="H1484" s="55">
        <f t="shared" si="834"/>
        <v>0.1823006692160612</v>
      </c>
      <c r="I1484" s="55">
        <f t="shared" si="834"/>
        <v>0.1823006692160612</v>
      </c>
      <c r="J1484" s="55">
        <f t="shared" si="834"/>
        <v>0.1823006692160612</v>
      </c>
      <c r="K1484" s="55">
        <f t="shared" si="834"/>
        <v>0.1823006692160612</v>
      </c>
      <c r="L1484" s="55">
        <f t="shared" si="834"/>
        <v>0.1823006692160612</v>
      </c>
      <c r="M1484" s="55">
        <f t="shared" si="834"/>
        <v>0.1823006692160612</v>
      </c>
      <c r="N1484" s="55">
        <f t="shared" si="834"/>
        <v>0.1823006692160612</v>
      </c>
      <c r="O1484" s="55">
        <f t="shared" si="834"/>
        <v>0.1823006692160612</v>
      </c>
      <c r="P1484" s="55">
        <f t="shared" si="834"/>
        <v>0.1823006692160612</v>
      </c>
      <c r="Q1484" s="55">
        <f t="shared" si="834"/>
        <v>0.1823006692160612</v>
      </c>
      <c r="R1484" s="55">
        <f t="shared" si="834"/>
        <v>0.1823006692160612</v>
      </c>
    </row>
    <row r="1485" spans="1:18" x14ac:dyDescent="0.25">
      <c r="A1485" s="3" t="str">
        <f>A215</f>
        <v>Mälgi küla</v>
      </c>
      <c r="B1485" s="4" t="s">
        <v>8</v>
      </c>
      <c r="C1485" s="4"/>
      <c r="D1485" s="55">
        <f t="shared" ref="D1485:R1485" si="835">D218</f>
        <v>0</v>
      </c>
      <c r="E1485" s="55">
        <f t="shared" si="835"/>
        <v>0</v>
      </c>
      <c r="F1485" s="55">
        <f t="shared" si="835"/>
        <v>0</v>
      </c>
      <c r="G1485" s="55">
        <f t="shared" si="835"/>
        <v>0</v>
      </c>
      <c r="H1485" s="55">
        <f t="shared" si="835"/>
        <v>0</v>
      </c>
      <c r="I1485" s="55">
        <f t="shared" si="835"/>
        <v>0</v>
      </c>
      <c r="J1485" s="55">
        <f t="shared" si="835"/>
        <v>0</v>
      </c>
      <c r="K1485" s="55">
        <f t="shared" si="835"/>
        <v>0.2</v>
      </c>
      <c r="L1485" s="55">
        <f t="shared" si="835"/>
        <v>0.2</v>
      </c>
      <c r="M1485" s="55">
        <f t="shared" si="835"/>
        <v>0.2</v>
      </c>
      <c r="N1485" s="55">
        <f t="shared" si="835"/>
        <v>0.2</v>
      </c>
      <c r="O1485" s="55">
        <f t="shared" si="835"/>
        <v>0.2</v>
      </c>
      <c r="P1485" s="55">
        <f t="shared" si="835"/>
        <v>0.2</v>
      </c>
      <c r="Q1485" s="55">
        <f t="shared" si="835"/>
        <v>0.2</v>
      </c>
      <c r="R1485" s="55">
        <f t="shared" si="835"/>
        <v>0.2</v>
      </c>
    </row>
    <row r="1486" spans="1:18" x14ac:dyDescent="0.25">
      <c r="A1486" s="3" t="str">
        <f>A228</f>
        <v>Kaarlijärve küla</v>
      </c>
      <c r="B1486" s="4" t="s">
        <v>8</v>
      </c>
      <c r="C1486" s="4"/>
      <c r="D1486" s="55">
        <f t="shared" ref="D1486:R1486" si="836">D231</f>
        <v>0</v>
      </c>
      <c r="E1486" s="55">
        <f t="shared" si="836"/>
        <v>0</v>
      </c>
      <c r="F1486" s="55">
        <f t="shared" si="836"/>
        <v>0</v>
      </c>
      <c r="G1486" s="55">
        <f t="shared" si="836"/>
        <v>0</v>
      </c>
      <c r="H1486" s="55">
        <f t="shared" si="836"/>
        <v>0</v>
      </c>
      <c r="I1486" s="55">
        <f t="shared" si="836"/>
        <v>0.2</v>
      </c>
      <c r="J1486" s="55">
        <f t="shared" si="836"/>
        <v>0.2</v>
      </c>
      <c r="K1486" s="55">
        <f t="shared" si="836"/>
        <v>0.2</v>
      </c>
      <c r="L1486" s="55">
        <f t="shared" si="836"/>
        <v>0.2</v>
      </c>
      <c r="M1486" s="55">
        <f t="shared" si="836"/>
        <v>0.2</v>
      </c>
      <c r="N1486" s="55">
        <f t="shared" si="836"/>
        <v>0.2</v>
      </c>
      <c r="O1486" s="55">
        <f t="shared" si="836"/>
        <v>0.2</v>
      </c>
      <c r="P1486" s="55">
        <f t="shared" si="836"/>
        <v>0.2</v>
      </c>
      <c r="Q1486" s="55">
        <f t="shared" si="836"/>
        <v>0.2</v>
      </c>
      <c r="R1486" s="55">
        <f t="shared" si="836"/>
        <v>0.2</v>
      </c>
    </row>
    <row r="1487" spans="1:18" x14ac:dyDescent="0.25">
      <c r="A1487" s="3" t="str">
        <f>A243</f>
        <v>Palamuse alevik</v>
      </c>
      <c r="B1487" s="4" t="s">
        <v>8</v>
      </c>
      <c r="C1487" s="4"/>
      <c r="D1487" s="55">
        <f t="shared" ref="D1487:R1487" si="837">D246</f>
        <v>0.2</v>
      </c>
      <c r="E1487" s="55">
        <f t="shared" si="837"/>
        <v>0.2</v>
      </c>
      <c r="F1487" s="55">
        <f t="shared" si="837"/>
        <v>0.2</v>
      </c>
      <c r="G1487" s="55">
        <f t="shared" si="837"/>
        <v>0.2</v>
      </c>
      <c r="H1487" s="55">
        <f t="shared" si="837"/>
        <v>0.2</v>
      </c>
      <c r="I1487" s="55">
        <f t="shared" si="837"/>
        <v>0.2</v>
      </c>
      <c r="J1487" s="55">
        <f t="shared" si="837"/>
        <v>0.15</v>
      </c>
      <c r="K1487" s="55">
        <f t="shared" si="837"/>
        <v>0.15</v>
      </c>
      <c r="L1487" s="55">
        <f t="shared" si="837"/>
        <v>0.15</v>
      </c>
      <c r="M1487" s="55">
        <f t="shared" si="837"/>
        <v>0.15</v>
      </c>
      <c r="N1487" s="55">
        <f t="shared" si="837"/>
        <v>0.15</v>
      </c>
      <c r="O1487" s="55">
        <f t="shared" si="837"/>
        <v>0.15</v>
      </c>
      <c r="P1487" s="55">
        <f t="shared" si="837"/>
        <v>0.15</v>
      </c>
      <c r="Q1487" s="55">
        <f t="shared" si="837"/>
        <v>0.15</v>
      </c>
      <c r="R1487" s="55">
        <f t="shared" si="837"/>
        <v>0.15</v>
      </c>
    </row>
    <row r="1488" spans="1:18" x14ac:dyDescent="0.25">
      <c r="A1488" s="3" t="str">
        <f>A256</f>
        <v>Kaarepere küla</v>
      </c>
      <c r="B1488" s="4" t="s">
        <v>8</v>
      </c>
      <c r="C1488" s="4"/>
      <c r="D1488" s="55">
        <f t="shared" ref="D1488:R1488" si="838">D259</f>
        <v>0.34025578855395366</v>
      </c>
      <c r="E1488" s="55">
        <f t="shared" si="838"/>
        <v>0.34025578855395366</v>
      </c>
      <c r="F1488" s="55">
        <f t="shared" si="838"/>
        <v>0.34025578855395366</v>
      </c>
      <c r="G1488" s="55">
        <f t="shared" si="838"/>
        <v>0.34025578855395366</v>
      </c>
      <c r="H1488" s="55">
        <f t="shared" si="838"/>
        <v>0.34025578855395366</v>
      </c>
      <c r="I1488" s="55">
        <f t="shared" si="838"/>
        <v>0.34025578855395366</v>
      </c>
      <c r="J1488" s="55">
        <f t="shared" si="838"/>
        <v>0.34025578855395366</v>
      </c>
      <c r="K1488" s="55">
        <f t="shared" si="838"/>
        <v>0.34025578855395366</v>
      </c>
      <c r="L1488" s="55">
        <f t="shared" si="838"/>
        <v>0.34025578855395366</v>
      </c>
      <c r="M1488" s="55">
        <f t="shared" si="838"/>
        <v>0.34025578855395366</v>
      </c>
      <c r="N1488" s="55">
        <f t="shared" si="838"/>
        <v>0.34025578855395366</v>
      </c>
      <c r="O1488" s="55">
        <f t="shared" si="838"/>
        <v>0.34025578855395366</v>
      </c>
      <c r="P1488" s="55">
        <f t="shared" si="838"/>
        <v>0.34025578855395366</v>
      </c>
      <c r="Q1488" s="55">
        <f t="shared" si="838"/>
        <v>0.34025578855395366</v>
      </c>
      <c r="R1488" s="55">
        <f t="shared" si="838"/>
        <v>0.34025578855395366</v>
      </c>
    </row>
    <row r="1489" spans="1:18" x14ac:dyDescent="0.25">
      <c r="A1489" s="3" t="str">
        <f>A269</f>
        <v>Pikkjärve küla</v>
      </c>
      <c r="B1489" s="4" t="s">
        <v>8</v>
      </c>
      <c r="C1489" s="4"/>
      <c r="D1489" s="55">
        <f t="shared" ref="D1489:R1489" si="839">D272</f>
        <v>0.58127356130108421</v>
      </c>
      <c r="E1489" s="55">
        <f t="shared" si="839"/>
        <v>0.58127356130108421</v>
      </c>
      <c r="F1489" s="55">
        <f t="shared" si="839"/>
        <v>0.58127356130108421</v>
      </c>
      <c r="G1489" s="55">
        <f t="shared" si="839"/>
        <v>0.58127356130108421</v>
      </c>
      <c r="H1489" s="55">
        <f t="shared" si="839"/>
        <v>0.58127356130108421</v>
      </c>
      <c r="I1489" s="55">
        <f t="shared" si="839"/>
        <v>0.5</v>
      </c>
      <c r="J1489" s="55">
        <f t="shared" si="839"/>
        <v>0.4</v>
      </c>
      <c r="K1489" s="55">
        <f t="shared" si="839"/>
        <v>0.3</v>
      </c>
      <c r="L1489" s="55">
        <f t="shared" si="839"/>
        <v>0.25</v>
      </c>
      <c r="M1489" s="55">
        <f t="shared" si="839"/>
        <v>0.25</v>
      </c>
      <c r="N1489" s="55">
        <f t="shared" si="839"/>
        <v>0.25</v>
      </c>
      <c r="O1489" s="55">
        <f t="shared" si="839"/>
        <v>0.25</v>
      </c>
      <c r="P1489" s="55">
        <f t="shared" si="839"/>
        <v>0.25</v>
      </c>
      <c r="Q1489" s="55">
        <f t="shared" si="839"/>
        <v>0.25</v>
      </c>
      <c r="R1489" s="55">
        <f t="shared" si="839"/>
        <v>0.25</v>
      </c>
    </row>
    <row r="1490" spans="1:18" x14ac:dyDescent="0.25">
      <c r="A1490" s="3" t="str">
        <f>A282</f>
        <v>Luua küla</v>
      </c>
      <c r="B1490" s="4" t="s">
        <v>8</v>
      </c>
      <c r="C1490" s="4"/>
      <c r="D1490" s="55">
        <f t="shared" ref="D1490:R1490" si="840">D285</f>
        <v>0.17468902109248241</v>
      </c>
      <c r="E1490" s="55">
        <f t="shared" si="840"/>
        <v>0.17468902109248241</v>
      </c>
      <c r="F1490" s="55">
        <f t="shared" si="840"/>
        <v>0.17468902109248241</v>
      </c>
      <c r="G1490" s="55">
        <f t="shared" si="840"/>
        <v>0.15</v>
      </c>
      <c r="H1490" s="55">
        <f t="shared" si="840"/>
        <v>0.15</v>
      </c>
      <c r="I1490" s="55">
        <f t="shared" si="840"/>
        <v>0.15</v>
      </c>
      <c r="J1490" s="55">
        <f t="shared" si="840"/>
        <v>0.15</v>
      </c>
      <c r="K1490" s="55">
        <f t="shared" si="840"/>
        <v>0.15</v>
      </c>
      <c r="L1490" s="55">
        <f t="shared" si="840"/>
        <v>0.15</v>
      </c>
      <c r="M1490" s="55">
        <f t="shared" si="840"/>
        <v>0.15</v>
      </c>
      <c r="N1490" s="55">
        <f t="shared" si="840"/>
        <v>0.15</v>
      </c>
      <c r="O1490" s="55">
        <f t="shared" si="840"/>
        <v>0.15</v>
      </c>
      <c r="P1490" s="55">
        <f t="shared" si="840"/>
        <v>0.15</v>
      </c>
      <c r="Q1490" s="55">
        <f t="shared" si="840"/>
        <v>0.15</v>
      </c>
      <c r="R1490" s="55">
        <f t="shared" si="840"/>
        <v>0.15</v>
      </c>
    </row>
    <row r="1491" spans="1:18" x14ac:dyDescent="0.25">
      <c r="A1491" s="3" t="str">
        <f>A297</f>
        <v>Kambja alevik</v>
      </c>
      <c r="B1491" s="4" t="s">
        <v>8</v>
      </c>
      <c r="C1491" s="4"/>
      <c r="D1491" s="55">
        <f t="shared" ref="D1491:R1491" si="841">D300</f>
        <v>0.37849995144216758</v>
      </c>
      <c r="E1491" s="55">
        <f t="shared" si="841"/>
        <v>0.3395187343315943</v>
      </c>
      <c r="F1491" s="55">
        <f t="shared" si="841"/>
        <v>0.3395187343315943</v>
      </c>
      <c r="G1491" s="55">
        <f t="shared" si="841"/>
        <v>0.3395187343315943</v>
      </c>
      <c r="H1491" s="55">
        <f t="shared" si="841"/>
        <v>0.3</v>
      </c>
      <c r="I1491" s="55">
        <f t="shared" si="841"/>
        <v>0.25</v>
      </c>
      <c r="J1491" s="55">
        <f t="shared" si="841"/>
        <v>0.2</v>
      </c>
      <c r="K1491" s="55">
        <f t="shared" si="841"/>
        <v>0.2</v>
      </c>
      <c r="L1491" s="55">
        <f t="shared" si="841"/>
        <v>0.2</v>
      </c>
      <c r="M1491" s="55">
        <f t="shared" si="841"/>
        <v>0.2</v>
      </c>
      <c r="N1491" s="55">
        <f t="shared" si="841"/>
        <v>0.2</v>
      </c>
      <c r="O1491" s="55">
        <f t="shared" si="841"/>
        <v>0.2</v>
      </c>
      <c r="P1491" s="55">
        <f t="shared" si="841"/>
        <v>0.2</v>
      </c>
      <c r="Q1491" s="55">
        <f t="shared" si="841"/>
        <v>0.2</v>
      </c>
      <c r="R1491" s="55">
        <f t="shared" si="841"/>
        <v>0.2</v>
      </c>
    </row>
    <row r="1492" spans="1:18" x14ac:dyDescent="0.25">
      <c r="A1492" s="3" t="str">
        <f>A310</f>
        <v>Kammeri küla</v>
      </c>
      <c r="B1492" s="4" t="s">
        <v>8</v>
      </c>
      <c r="C1492" s="4"/>
      <c r="D1492" s="55">
        <f t="shared" ref="D1492:R1492" si="842">D313</f>
        <v>0.25544465150950424</v>
      </c>
      <c r="E1492" s="55">
        <f t="shared" si="842"/>
        <v>0.30361990950226242</v>
      </c>
      <c r="F1492" s="55">
        <f t="shared" si="842"/>
        <v>0.30361990950226242</v>
      </c>
      <c r="G1492" s="55">
        <f t="shared" si="842"/>
        <v>0.30361990950226242</v>
      </c>
      <c r="H1492" s="55">
        <f t="shared" si="842"/>
        <v>0.30361990950226198</v>
      </c>
      <c r="I1492" s="55">
        <f t="shared" si="842"/>
        <v>0.30361990950226198</v>
      </c>
      <c r="J1492" s="55">
        <f t="shared" si="842"/>
        <v>0.25</v>
      </c>
      <c r="K1492" s="55">
        <f t="shared" si="842"/>
        <v>0.25</v>
      </c>
      <c r="L1492" s="55">
        <f t="shared" si="842"/>
        <v>0.25</v>
      </c>
      <c r="M1492" s="55">
        <f t="shared" si="842"/>
        <v>0.25</v>
      </c>
      <c r="N1492" s="55">
        <f t="shared" si="842"/>
        <v>0.25</v>
      </c>
      <c r="O1492" s="55">
        <f t="shared" si="842"/>
        <v>0.25</v>
      </c>
      <c r="P1492" s="55">
        <f t="shared" si="842"/>
        <v>0.25</v>
      </c>
      <c r="Q1492" s="55">
        <f t="shared" si="842"/>
        <v>0.25</v>
      </c>
      <c r="R1492" s="55">
        <f t="shared" si="842"/>
        <v>0.25</v>
      </c>
    </row>
    <row r="1493" spans="1:18" x14ac:dyDescent="0.25">
      <c r="A1493" s="3" t="str">
        <f>A323</f>
        <v>Lalli küla</v>
      </c>
      <c r="B1493" s="4" t="s">
        <v>8</v>
      </c>
      <c r="C1493" s="4"/>
      <c r="D1493" s="55">
        <f t="shared" ref="D1493:R1493" si="843">D326</f>
        <v>0.27734260332174582</v>
      </c>
      <c r="E1493" s="55">
        <f t="shared" si="843"/>
        <v>0.27734260332174582</v>
      </c>
      <c r="F1493" s="55">
        <f t="shared" si="843"/>
        <v>0.27734260332174582</v>
      </c>
      <c r="G1493" s="55">
        <f t="shared" si="843"/>
        <v>0.27734260332174582</v>
      </c>
      <c r="H1493" s="55">
        <f t="shared" si="843"/>
        <v>0.27734260332174582</v>
      </c>
      <c r="I1493" s="55">
        <f t="shared" si="843"/>
        <v>0.27734260332174582</v>
      </c>
      <c r="J1493" s="55">
        <f t="shared" si="843"/>
        <v>0.27734260332174582</v>
      </c>
      <c r="K1493" s="55">
        <f t="shared" si="843"/>
        <v>0.25</v>
      </c>
      <c r="L1493" s="55">
        <f t="shared" si="843"/>
        <v>0.25</v>
      </c>
      <c r="M1493" s="55">
        <f t="shared" si="843"/>
        <v>0.25</v>
      </c>
      <c r="N1493" s="55">
        <f t="shared" si="843"/>
        <v>0.25</v>
      </c>
      <c r="O1493" s="55">
        <f t="shared" si="843"/>
        <v>0.25</v>
      </c>
      <c r="P1493" s="55">
        <f t="shared" si="843"/>
        <v>0.25</v>
      </c>
      <c r="Q1493" s="55">
        <f t="shared" si="843"/>
        <v>0.25</v>
      </c>
      <c r="R1493" s="55">
        <f t="shared" si="843"/>
        <v>0.25</v>
      </c>
    </row>
    <row r="1494" spans="1:18" x14ac:dyDescent="0.25">
      <c r="A1494" s="3" t="str">
        <f>A336</f>
        <v>Rebase küla</v>
      </c>
      <c r="B1494" s="4" t="s">
        <v>8</v>
      </c>
      <c r="C1494" s="4"/>
      <c r="D1494" s="55">
        <f t="shared" ref="D1494:R1494" si="844">D339</f>
        <v>0.79026359973136329</v>
      </c>
      <c r="E1494" s="55">
        <f t="shared" si="844"/>
        <v>0.27734260332174582</v>
      </c>
      <c r="F1494" s="55">
        <f t="shared" si="844"/>
        <v>0.27734260332174582</v>
      </c>
      <c r="G1494" s="55">
        <f t="shared" si="844"/>
        <v>0.27734260332174582</v>
      </c>
      <c r="H1494" s="55">
        <f t="shared" si="844"/>
        <v>0.27734260332174598</v>
      </c>
      <c r="I1494" s="55">
        <f t="shared" si="844"/>
        <v>0.25</v>
      </c>
      <c r="J1494" s="55">
        <f t="shared" si="844"/>
        <v>0.25</v>
      </c>
      <c r="K1494" s="55">
        <f t="shared" si="844"/>
        <v>0.25</v>
      </c>
      <c r="L1494" s="55">
        <f t="shared" si="844"/>
        <v>0.25</v>
      </c>
      <c r="M1494" s="55">
        <f t="shared" si="844"/>
        <v>0.25</v>
      </c>
      <c r="N1494" s="55">
        <f t="shared" si="844"/>
        <v>0.25</v>
      </c>
      <c r="O1494" s="55">
        <f t="shared" si="844"/>
        <v>0.25</v>
      </c>
      <c r="P1494" s="55">
        <f t="shared" si="844"/>
        <v>0.25</v>
      </c>
      <c r="Q1494" s="55">
        <f t="shared" si="844"/>
        <v>0.25</v>
      </c>
      <c r="R1494" s="55">
        <f t="shared" si="844"/>
        <v>0.25</v>
      </c>
    </row>
    <row r="1495" spans="1:18" x14ac:dyDescent="0.25">
      <c r="A1495" s="3" t="str">
        <f>A349</f>
        <v>Vana-Kuuste küla</v>
      </c>
      <c r="B1495" s="4" t="s">
        <v>8</v>
      </c>
      <c r="C1495" s="4"/>
      <c r="D1495" s="55">
        <f t="shared" ref="D1495:R1495" si="845">D352</f>
        <v>0.27734260332174582</v>
      </c>
      <c r="E1495" s="55">
        <f t="shared" si="845"/>
        <v>0.27734260332174582</v>
      </c>
      <c r="F1495" s="55">
        <f t="shared" si="845"/>
        <v>0.27734260332174582</v>
      </c>
      <c r="G1495" s="55">
        <f t="shared" si="845"/>
        <v>0.27734260332174582</v>
      </c>
      <c r="H1495" s="55">
        <f t="shared" si="845"/>
        <v>0.27734260332174582</v>
      </c>
      <c r="I1495" s="55">
        <f t="shared" si="845"/>
        <v>0.27734260332174582</v>
      </c>
      <c r="J1495" s="55">
        <f t="shared" si="845"/>
        <v>0.27734260332174582</v>
      </c>
      <c r="K1495" s="55">
        <f t="shared" si="845"/>
        <v>0.25</v>
      </c>
      <c r="L1495" s="55">
        <f t="shared" si="845"/>
        <v>0.2</v>
      </c>
      <c r="M1495" s="55">
        <f t="shared" si="845"/>
        <v>0.2</v>
      </c>
      <c r="N1495" s="55">
        <f t="shared" si="845"/>
        <v>0.2</v>
      </c>
      <c r="O1495" s="55">
        <f t="shared" si="845"/>
        <v>0.2</v>
      </c>
      <c r="P1495" s="55">
        <f t="shared" si="845"/>
        <v>0.2</v>
      </c>
      <c r="Q1495" s="55">
        <f t="shared" si="845"/>
        <v>0.2</v>
      </c>
      <c r="R1495" s="55">
        <f t="shared" si="845"/>
        <v>0.2</v>
      </c>
    </row>
    <row r="1496" spans="1:18" x14ac:dyDescent="0.25">
      <c r="A1496" s="3" t="str">
        <f>A364</f>
        <v>Aardla küla</v>
      </c>
      <c r="B1496" s="4" t="s">
        <v>8</v>
      </c>
      <c r="C1496" s="4"/>
      <c r="D1496" s="55">
        <f t="shared" ref="D1496:R1496" si="846">D367</f>
        <v>0.2</v>
      </c>
      <c r="E1496" s="55">
        <f t="shared" si="846"/>
        <v>0.2</v>
      </c>
      <c r="F1496" s="55">
        <f t="shared" si="846"/>
        <v>0.2</v>
      </c>
      <c r="G1496" s="55">
        <f t="shared" si="846"/>
        <v>0.2</v>
      </c>
      <c r="H1496" s="55">
        <f t="shared" si="846"/>
        <v>0.2</v>
      </c>
      <c r="I1496" s="55">
        <f t="shared" si="846"/>
        <v>0.2</v>
      </c>
      <c r="J1496" s="55">
        <f t="shared" si="846"/>
        <v>0.2</v>
      </c>
      <c r="K1496" s="55">
        <f t="shared" si="846"/>
        <v>0.2</v>
      </c>
      <c r="L1496" s="55">
        <f t="shared" si="846"/>
        <v>0.2</v>
      </c>
      <c r="M1496" s="55">
        <f t="shared" si="846"/>
        <v>0.2</v>
      </c>
      <c r="N1496" s="55">
        <f t="shared" si="846"/>
        <v>0.2</v>
      </c>
      <c r="O1496" s="55">
        <f t="shared" si="846"/>
        <v>0.2</v>
      </c>
      <c r="P1496" s="55">
        <f t="shared" si="846"/>
        <v>0.2</v>
      </c>
      <c r="Q1496" s="55">
        <f t="shared" si="846"/>
        <v>0.2</v>
      </c>
      <c r="R1496" s="55">
        <f t="shared" si="846"/>
        <v>0.2</v>
      </c>
    </row>
    <row r="1497" spans="1:18" x14ac:dyDescent="0.25">
      <c r="A1497" s="3" t="str">
        <f>A377</f>
        <v>Aardlapalu küla</v>
      </c>
      <c r="B1497" s="4" t="s">
        <v>8</v>
      </c>
      <c r="C1497" s="4"/>
      <c r="D1497" s="55">
        <f t="shared" ref="D1497:R1497" si="847">D380</f>
        <v>0.12489331568497677</v>
      </c>
      <c r="E1497" s="55">
        <f t="shared" si="847"/>
        <v>0.12489331568497677</v>
      </c>
      <c r="F1497" s="55">
        <f t="shared" si="847"/>
        <v>0.12489331568497677</v>
      </c>
      <c r="G1497" s="55">
        <f t="shared" si="847"/>
        <v>0.12489331568497677</v>
      </c>
      <c r="H1497" s="55">
        <f t="shared" si="847"/>
        <v>0.12489331568497677</v>
      </c>
      <c r="I1497" s="55">
        <f t="shared" si="847"/>
        <v>0.12489331568497677</v>
      </c>
      <c r="J1497" s="55">
        <f t="shared" si="847"/>
        <v>0.12489331568497677</v>
      </c>
      <c r="K1497" s="55">
        <f t="shared" si="847"/>
        <v>0.12489331568497677</v>
      </c>
      <c r="L1497" s="55">
        <f t="shared" si="847"/>
        <v>0.12489331568497677</v>
      </c>
      <c r="M1497" s="55">
        <f t="shared" si="847"/>
        <v>0.12489331568497677</v>
      </c>
      <c r="N1497" s="55">
        <f t="shared" si="847"/>
        <v>0.12489331568497677</v>
      </c>
      <c r="O1497" s="55">
        <f t="shared" si="847"/>
        <v>0.12489331568497677</v>
      </c>
      <c r="P1497" s="55">
        <f t="shared" si="847"/>
        <v>0.12489331568497677</v>
      </c>
      <c r="Q1497" s="55">
        <f t="shared" si="847"/>
        <v>0.12489331568497677</v>
      </c>
      <c r="R1497" s="55">
        <f t="shared" si="847"/>
        <v>0.12489331568497677</v>
      </c>
    </row>
    <row r="1498" spans="1:18" x14ac:dyDescent="0.25">
      <c r="A1498" s="3" t="str">
        <f>A390</f>
        <v>Haaslava küla</v>
      </c>
      <c r="B1498" s="4" t="s">
        <v>8</v>
      </c>
      <c r="C1498" s="4"/>
      <c r="D1498" s="55">
        <f t="shared" ref="D1498:R1498" si="848">D393</f>
        <v>0.24795968199886426</v>
      </c>
      <c r="E1498" s="55">
        <f t="shared" si="848"/>
        <v>0.24795968199886426</v>
      </c>
      <c r="F1498" s="55">
        <f t="shared" si="848"/>
        <v>0.24795968199886426</v>
      </c>
      <c r="G1498" s="55">
        <f t="shared" si="848"/>
        <v>0.24795968199886426</v>
      </c>
      <c r="H1498" s="55">
        <f t="shared" si="848"/>
        <v>0.24795968199886426</v>
      </c>
      <c r="I1498" s="55">
        <f t="shared" si="848"/>
        <v>0.24795968199886426</v>
      </c>
      <c r="J1498" s="55">
        <f t="shared" si="848"/>
        <v>0.24795968199886426</v>
      </c>
      <c r="K1498" s="55">
        <f t="shared" si="848"/>
        <v>0.24795968199886426</v>
      </c>
      <c r="L1498" s="55">
        <f t="shared" si="848"/>
        <v>0.24795968199886426</v>
      </c>
      <c r="M1498" s="55">
        <f t="shared" si="848"/>
        <v>0.24795968199886426</v>
      </c>
      <c r="N1498" s="55">
        <f t="shared" si="848"/>
        <v>0.24795968199886426</v>
      </c>
      <c r="O1498" s="55">
        <f t="shared" si="848"/>
        <v>0.24795968199886426</v>
      </c>
      <c r="P1498" s="55">
        <f t="shared" si="848"/>
        <v>0.24795968199886426</v>
      </c>
      <c r="Q1498" s="55">
        <f t="shared" si="848"/>
        <v>0.24795968199886426</v>
      </c>
      <c r="R1498" s="55">
        <f t="shared" si="848"/>
        <v>0.24795968199886426</v>
      </c>
    </row>
    <row r="1499" spans="1:18" x14ac:dyDescent="0.25">
      <c r="A1499" s="3" t="str">
        <f>A403</f>
        <v>Ignase küla</v>
      </c>
      <c r="B1499" s="4" t="s">
        <v>8</v>
      </c>
      <c r="C1499" s="4"/>
      <c r="D1499" s="55">
        <f t="shared" ref="D1499:R1499" si="849">D406</f>
        <v>0.58824214686914922</v>
      </c>
      <c r="E1499" s="55">
        <f t="shared" si="849"/>
        <v>0.58824214686914922</v>
      </c>
      <c r="F1499" s="55">
        <f t="shared" si="849"/>
        <v>0.58824214686914922</v>
      </c>
      <c r="G1499" s="55">
        <f t="shared" si="849"/>
        <v>0.58824214686914922</v>
      </c>
      <c r="H1499" s="55">
        <f t="shared" si="849"/>
        <v>0.58824214686914922</v>
      </c>
      <c r="I1499" s="55">
        <f t="shared" si="849"/>
        <v>0.58824214686914922</v>
      </c>
      <c r="J1499" s="55">
        <f t="shared" si="849"/>
        <v>0.58824214686914922</v>
      </c>
      <c r="K1499" s="55">
        <f t="shared" si="849"/>
        <v>0.58824214686914922</v>
      </c>
      <c r="L1499" s="55">
        <f t="shared" si="849"/>
        <v>0.58824214686914922</v>
      </c>
      <c r="M1499" s="55">
        <f t="shared" si="849"/>
        <v>0.58824214686914922</v>
      </c>
      <c r="N1499" s="55">
        <f t="shared" si="849"/>
        <v>0.58824214686914922</v>
      </c>
      <c r="O1499" s="55">
        <f t="shared" si="849"/>
        <v>0.58824214686914922</v>
      </c>
      <c r="P1499" s="55">
        <f t="shared" si="849"/>
        <v>0.58824214686914922</v>
      </c>
      <c r="Q1499" s="55">
        <f t="shared" si="849"/>
        <v>0.58824214686914922</v>
      </c>
      <c r="R1499" s="55">
        <f t="shared" si="849"/>
        <v>0.58824214686914922</v>
      </c>
    </row>
    <row r="1500" spans="1:18" x14ac:dyDescent="0.25">
      <c r="A1500" s="3" t="str">
        <f>A416</f>
        <v>Kaagvere küla</v>
      </c>
      <c r="B1500" s="4" t="s">
        <v>8</v>
      </c>
      <c r="C1500" s="4"/>
      <c r="D1500" s="55">
        <f t="shared" ref="D1500:R1500" si="850">D419</f>
        <v>0.2</v>
      </c>
      <c r="E1500" s="55">
        <f t="shared" si="850"/>
        <v>0.2</v>
      </c>
      <c r="F1500" s="55">
        <f t="shared" si="850"/>
        <v>0.2</v>
      </c>
      <c r="G1500" s="55">
        <f t="shared" si="850"/>
        <v>0.2</v>
      </c>
      <c r="H1500" s="55">
        <f t="shared" si="850"/>
        <v>0.2</v>
      </c>
      <c r="I1500" s="55">
        <f t="shared" si="850"/>
        <v>0.2</v>
      </c>
      <c r="J1500" s="55">
        <f t="shared" si="850"/>
        <v>0.2</v>
      </c>
      <c r="K1500" s="55">
        <f t="shared" si="850"/>
        <v>0.2</v>
      </c>
      <c r="L1500" s="55">
        <f t="shared" si="850"/>
        <v>0.2</v>
      </c>
      <c r="M1500" s="55">
        <f t="shared" si="850"/>
        <v>0.2</v>
      </c>
      <c r="N1500" s="55">
        <f t="shared" si="850"/>
        <v>0.2</v>
      </c>
      <c r="O1500" s="55">
        <f t="shared" si="850"/>
        <v>0.2</v>
      </c>
      <c r="P1500" s="55">
        <f t="shared" si="850"/>
        <v>0.2</v>
      </c>
      <c r="Q1500" s="55">
        <f t="shared" si="850"/>
        <v>0.2</v>
      </c>
      <c r="R1500" s="55">
        <f t="shared" si="850"/>
        <v>0.2</v>
      </c>
    </row>
    <row r="1501" spans="1:18" x14ac:dyDescent="0.25">
      <c r="A1501" s="3" t="str">
        <f>A429</f>
        <v>Kurepalu küla</v>
      </c>
      <c r="B1501" s="4" t="s">
        <v>8</v>
      </c>
      <c r="C1501" s="4"/>
      <c r="D1501" s="55">
        <f t="shared" ref="D1501:R1501" si="851">D432</f>
        <v>0.12489331568497677</v>
      </c>
      <c r="E1501" s="55">
        <f t="shared" si="851"/>
        <v>0.12489331568497677</v>
      </c>
      <c r="F1501" s="55">
        <f t="shared" si="851"/>
        <v>0.12489331568497677</v>
      </c>
      <c r="G1501" s="55">
        <f t="shared" si="851"/>
        <v>0.12489331568497677</v>
      </c>
      <c r="H1501" s="55">
        <f t="shared" si="851"/>
        <v>0.12489331568497677</v>
      </c>
      <c r="I1501" s="55">
        <f t="shared" si="851"/>
        <v>0.12489331568497677</v>
      </c>
      <c r="J1501" s="55">
        <f t="shared" si="851"/>
        <v>0.12489331568497677</v>
      </c>
      <c r="K1501" s="55">
        <f t="shared" si="851"/>
        <v>0.12489331568497677</v>
      </c>
      <c r="L1501" s="55">
        <f t="shared" si="851"/>
        <v>0.12489331568497677</v>
      </c>
      <c r="M1501" s="55">
        <f t="shared" si="851"/>
        <v>0.12489331568497677</v>
      </c>
      <c r="N1501" s="55">
        <f t="shared" si="851"/>
        <v>0.12489331568497677</v>
      </c>
      <c r="O1501" s="55">
        <f t="shared" si="851"/>
        <v>0.12489331568497677</v>
      </c>
      <c r="P1501" s="55">
        <f t="shared" si="851"/>
        <v>0.12489331568497677</v>
      </c>
      <c r="Q1501" s="55">
        <f t="shared" si="851"/>
        <v>0.12489331568497677</v>
      </c>
      <c r="R1501" s="55">
        <f t="shared" si="851"/>
        <v>0.12489331568497677</v>
      </c>
    </row>
    <row r="1502" spans="1:18" x14ac:dyDescent="0.25">
      <c r="A1502" s="3" t="str">
        <f>A442</f>
        <v>Mäksa küla</v>
      </c>
      <c r="B1502" s="4" t="s">
        <v>8</v>
      </c>
      <c r="C1502" s="4"/>
      <c r="D1502" s="55">
        <f t="shared" ref="D1502:R1502" si="852">D445</f>
        <v>0.24366041896361632</v>
      </c>
      <c r="E1502" s="55">
        <f t="shared" si="852"/>
        <v>0.24366041896361632</v>
      </c>
      <c r="F1502" s="55">
        <f t="shared" si="852"/>
        <v>0.24366041896361632</v>
      </c>
      <c r="G1502" s="55">
        <f t="shared" si="852"/>
        <v>0.24366041896361632</v>
      </c>
      <c r="H1502" s="55">
        <f t="shared" si="852"/>
        <v>0.24366041896361632</v>
      </c>
      <c r="I1502" s="55">
        <f t="shared" si="852"/>
        <v>0.24366041896361632</v>
      </c>
      <c r="J1502" s="55">
        <f t="shared" si="852"/>
        <v>0.24366041896361632</v>
      </c>
      <c r="K1502" s="55">
        <f t="shared" si="852"/>
        <v>0.2</v>
      </c>
      <c r="L1502" s="55">
        <f t="shared" si="852"/>
        <v>0.2</v>
      </c>
      <c r="M1502" s="55">
        <f t="shared" si="852"/>
        <v>0.2</v>
      </c>
      <c r="N1502" s="55">
        <f t="shared" si="852"/>
        <v>0.2</v>
      </c>
      <c r="O1502" s="55">
        <f t="shared" si="852"/>
        <v>0.2</v>
      </c>
      <c r="P1502" s="55">
        <f t="shared" si="852"/>
        <v>0.2</v>
      </c>
      <c r="Q1502" s="55">
        <f t="shared" si="852"/>
        <v>0.2</v>
      </c>
      <c r="R1502" s="55">
        <f t="shared" si="852"/>
        <v>0.2</v>
      </c>
    </row>
    <row r="1503" spans="1:18" x14ac:dyDescent="0.25">
      <c r="A1503" s="3" t="str">
        <f>A455</f>
        <v>Melliste küla</v>
      </c>
      <c r="B1503" s="4" t="s">
        <v>8</v>
      </c>
      <c r="C1503" s="4"/>
      <c r="D1503" s="55">
        <f t="shared" ref="D1503:R1503" si="853">D458</f>
        <v>0.472510301369863</v>
      </c>
      <c r="E1503" s="55">
        <f t="shared" si="853"/>
        <v>0.472510301369863</v>
      </c>
      <c r="F1503" s="55">
        <f t="shared" si="853"/>
        <v>0.472510301369863</v>
      </c>
      <c r="G1503" s="55">
        <f t="shared" si="853"/>
        <v>0.472510301369863</v>
      </c>
      <c r="H1503" s="55">
        <f t="shared" si="853"/>
        <v>0.472510301369863</v>
      </c>
      <c r="I1503" s="55">
        <f t="shared" si="853"/>
        <v>0.472510301369863</v>
      </c>
      <c r="J1503" s="55">
        <f t="shared" si="853"/>
        <v>0.472510301369863</v>
      </c>
      <c r="K1503" s="55">
        <f t="shared" si="853"/>
        <v>0.4</v>
      </c>
      <c r="L1503" s="55">
        <f t="shared" si="853"/>
        <v>0.35</v>
      </c>
      <c r="M1503" s="55">
        <f t="shared" si="853"/>
        <v>0.3</v>
      </c>
      <c r="N1503" s="55">
        <f t="shared" si="853"/>
        <v>0.25</v>
      </c>
      <c r="O1503" s="55">
        <f t="shared" si="853"/>
        <v>0.25</v>
      </c>
      <c r="P1503" s="55">
        <f t="shared" si="853"/>
        <v>0.25</v>
      </c>
      <c r="Q1503" s="55">
        <f t="shared" si="853"/>
        <v>0.25</v>
      </c>
      <c r="R1503" s="55">
        <f t="shared" si="853"/>
        <v>0.25</v>
      </c>
    </row>
    <row r="1504" spans="1:18" x14ac:dyDescent="0.25">
      <c r="A1504" s="3" t="str">
        <f>A468</f>
        <v>Mõra küla</v>
      </c>
      <c r="B1504" s="4" t="s">
        <v>8</v>
      </c>
      <c r="C1504" s="4"/>
      <c r="D1504" s="55">
        <f t="shared" ref="D1504:R1504" si="854">D471</f>
        <v>0.12489331568497677</v>
      </c>
      <c r="E1504" s="55">
        <f t="shared" si="854"/>
        <v>0.12489331568497677</v>
      </c>
      <c r="F1504" s="55">
        <f t="shared" si="854"/>
        <v>0.12489331568497677</v>
      </c>
      <c r="G1504" s="55">
        <f t="shared" si="854"/>
        <v>0.12489331568497677</v>
      </c>
      <c r="H1504" s="55">
        <f t="shared" si="854"/>
        <v>0.12489331568497677</v>
      </c>
      <c r="I1504" s="55">
        <f t="shared" si="854"/>
        <v>0.12489331568497677</v>
      </c>
      <c r="J1504" s="55">
        <f t="shared" si="854"/>
        <v>0.12489331568497677</v>
      </c>
      <c r="K1504" s="55">
        <f t="shared" si="854"/>
        <v>0.12489331568497677</v>
      </c>
      <c r="L1504" s="55">
        <f t="shared" si="854"/>
        <v>0.12489331568497677</v>
      </c>
      <c r="M1504" s="55">
        <f t="shared" si="854"/>
        <v>0.12489331568497677</v>
      </c>
      <c r="N1504" s="55">
        <f t="shared" si="854"/>
        <v>0.12489331568497677</v>
      </c>
      <c r="O1504" s="55">
        <f t="shared" si="854"/>
        <v>0.12489331568497677</v>
      </c>
      <c r="P1504" s="55">
        <f t="shared" si="854"/>
        <v>0.12489331568497677</v>
      </c>
      <c r="Q1504" s="55">
        <f t="shared" si="854"/>
        <v>0.12489331568497677</v>
      </c>
      <c r="R1504" s="55">
        <f t="shared" si="854"/>
        <v>0.12489331568497677</v>
      </c>
    </row>
    <row r="1505" spans="1:18" x14ac:dyDescent="0.25">
      <c r="A1505" s="3" t="str">
        <f>A481</f>
        <v>Päkste küla</v>
      </c>
      <c r="B1505" s="4" t="s">
        <v>8</v>
      </c>
      <c r="C1505" s="4"/>
      <c r="D1505" s="55">
        <f t="shared" ref="D1505:R1505" si="855">D484</f>
        <v>0.31287128712871287</v>
      </c>
      <c r="E1505" s="55">
        <f t="shared" si="855"/>
        <v>0.31287128712871287</v>
      </c>
      <c r="F1505" s="55">
        <f t="shared" si="855"/>
        <v>0.31287128712871287</v>
      </c>
      <c r="G1505" s="55">
        <f t="shared" si="855"/>
        <v>0.31287128712871287</v>
      </c>
      <c r="H1505" s="55">
        <f t="shared" si="855"/>
        <v>0.31287128712871287</v>
      </c>
      <c r="I1505" s="55">
        <f t="shared" si="855"/>
        <v>0.31287128712871287</v>
      </c>
      <c r="J1505" s="55">
        <f t="shared" si="855"/>
        <v>0.31287128712871287</v>
      </c>
      <c r="K1505" s="55">
        <f t="shared" si="855"/>
        <v>0.31287128712871287</v>
      </c>
      <c r="L1505" s="55">
        <f t="shared" si="855"/>
        <v>0.31287128712871287</v>
      </c>
      <c r="M1505" s="55">
        <f t="shared" si="855"/>
        <v>0.31287128712871287</v>
      </c>
      <c r="N1505" s="55">
        <f t="shared" si="855"/>
        <v>0.31287128712871287</v>
      </c>
      <c r="O1505" s="55">
        <f t="shared" si="855"/>
        <v>0.31287128712871287</v>
      </c>
      <c r="P1505" s="55">
        <f t="shared" si="855"/>
        <v>0.31287128712871287</v>
      </c>
      <c r="Q1505" s="55">
        <f t="shared" si="855"/>
        <v>0.31287128712871287</v>
      </c>
      <c r="R1505" s="55">
        <f t="shared" si="855"/>
        <v>0.31287128712871287</v>
      </c>
    </row>
    <row r="1506" spans="1:18" x14ac:dyDescent="0.25">
      <c r="A1506" s="3" t="str">
        <f>A494</f>
        <v>Roiu alevik</v>
      </c>
      <c r="B1506" s="4" t="s">
        <v>8</v>
      </c>
      <c r="C1506" s="4"/>
      <c r="D1506" s="55">
        <f t="shared" ref="D1506:R1506" si="856">D497</f>
        <v>0.12489331568497677</v>
      </c>
      <c r="E1506" s="55">
        <f t="shared" si="856"/>
        <v>0.12489331568497677</v>
      </c>
      <c r="F1506" s="55">
        <f t="shared" si="856"/>
        <v>0.12489331568497677</v>
      </c>
      <c r="G1506" s="55">
        <f t="shared" si="856"/>
        <v>0.12489331568497677</v>
      </c>
      <c r="H1506" s="55">
        <f t="shared" si="856"/>
        <v>0.12489331568497677</v>
      </c>
      <c r="I1506" s="55">
        <f t="shared" si="856"/>
        <v>0.12489331568497677</v>
      </c>
      <c r="J1506" s="55">
        <f t="shared" si="856"/>
        <v>0.12489331568497677</v>
      </c>
      <c r="K1506" s="55">
        <f t="shared" si="856"/>
        <v>0.12489331568497677</v>
      </c>
      <c r="L1506" s="55">
        <f t="shared" si="856"/>
        <v>0.12489331568497677</v>
      </c>
      <c r="M1506" s="55">
        <f t="shared" si="856"/>
        <v>0.12489331568497677</v>
      </c>
      <c r="N1506" s="55">
        <f t="shared" si="856"/>
        <v>0.12489331568497677</v>
      </c>
      <c r="O1506" s="55">
        <f t="shared" si="856"/>
        <v>0.12489331568497677</v>
      </c>
      <c r="P1506" s="55">
        <f t="shared" si="856"/>
        <v>0.12489331568497677</v>
      </c>
      <c r="Q1506" s="55">
        <f t="shared" si="856"/>
        <v>0.12489331568497677</v>
      </c>
      <c r="R1506" s="55">
        <f t="shared" si="856"/>
        <v>0.12489331568497677</v>
      </c>
    </row>
    <row r="1507" spans="1:18" x14ac:dyDescent="0.25">
      <c r="A1507" s="3" t="str">
        <f>A507</f>
        <v>Võnnu alevik</v>
      </c>
      <c r="B1507" s="4" t="s">
        <v>8</v>
      </c>
      <c r="C1507" s="4"/>
      <c r="D1507" s="55">
        <f t="shared" ref="D1507:R1507" si="857">D510</f>
        <v>0.57011804384485665</v>
      </c>
      <c r="E1507" s="55">
        <f t="shared" si="857"/>
        <v>0.57011804384485665</v>
      </c>
      <c r="F1507" s="55">
        <f t="shared" si="857"/>
        <v>0.5</v>
      </c>
      <c r="G1507" s="55">
        <f t="shared" si="857"/>
        <v>0.4</v>
      </c>
      <c r="H1507" s="55">
        <f t="shared" si="857"/>
        <v>0.3</v>
      </c>
      <c r="I1507" s="55">
        <f t="shared" si="857"/>
        <v>0.25</v>
      </c>
      <c r="J1507" s="55">
        <f t="shared" si="857"/>
        <v>0.25</v>
      </c>
      <c r="K1507" s="55">
        <f t="shared" si="857"/>
        <v>0.25</v>
      </c>
      <c r="L1507" s="55">
        <f t="shared" si="857"/>
        <v>0.25</v>
      </c>
      <c r="M1507" s="55">
        <f t="shared" si="857"/>
        <v>0.25</v>
      </c>
      <c r="N1507" s="55">
        <f t="shared" si="857"/>
        <v>0.25</v>
      </c>
      <c r="O1507" s="55">
        <f t="shared" si="857"/>
        <v>0.25</v>
      </c>
      <c r="P1507" s="55">
        <f t="shared" si="857"/>
        <v>0.25</v>
      </c>
      <c r="Q1507" s="55">
        <f t="shared" si="857"/>
        <v>0.25</v>
      </c>
      <c r="R1507" s="55">
        <f t="shared" si="857"/>
        <v>0.25</v>
      </c>
    </row>
    <row r="1508" spans="1:18" x14ac:dyDescent="0.25">
      <c r="A1508" s="3" t="str">
        <f>A520</f>
        <v>Võõpste küla</v>
      </c>
      <c r="B1508" s="4" t="s">
        <v>8</v>
      </c>
      <c r="C1508" s="4"/>
      <c r="D1508" s="55">
        <f t="shared" ref="D1508:R1508" si="858">D523</f>
        <v>0.53248292029470856</v>
      </c>
      <c r="E1508" s="55">
        <f t="shared" si="858"/>
        <v>0.53248292029470856</v>
      </c>
      <c r="F1508" s="55">
        <f t="shared" si="858"/>
        <v>0.53248292029470856</v>
      </c>
      <c r="G1508" s="55">
        <f t="shared" si="858"/>
        <v>0.53248292029470856</v>
      </c>
      <c r="H1508" s="55">
        <f t="shared" si="858"/>
        <v>0.53248292029470856</v>
      </c>
      <c r="I1508" s="55">
        <f t="shared" si="858"/>
        <v>0.4</v>
      </c>
      <c r="J1508" s="55">
        <f t="shared" si="858"/>
        <v>0.3</v>
      </c>
      <c r="K1508" s="55">
        <f t="shared" si="858"/>
        <v>0.25</v>
      </c>
      <c r="L1508" s="55">
        <f t="shared" si="858"/>
        <v>0.25</v>
      </c>
      <c r="M1508" s="55">
        <f t="shared" si="858"/>
        <v>0.25</v>
      </c>
      <c r="N1508" s="55">
        <f t="shared" si="858"/>
        <v>0.25</v>
      </c>
      <c r="O1508" s="55">
        <f t="shared" si="858"/>
        <v>0.25</v>
      </c>
      <c r="P1508" s="55">
        <f t="shared" si="858"/>
        <v>0.25</v>
      </c>
      <c r="Q1508" s="55">
        <f t="shared" si="858"/>
        <v>0.25</v>
      </c>
      <c r="R1508" s="55">
        <f t="shared" si="858"/>
        <v>0.25</v>
      </c>
    </row>
    <row r="1509" spans="1:18" x14ac:dyDescent="0.25">
      <c r="A1509" s="3" t="str">
        <f>A533</f>
        <v>Järvselja küla</v>
      </c>
      <c r="B1509" s="4" t="s">
        <v>8</v>
      </c>
      <c r="C1509" s="4"/>
      <c r="D1509" s="55">
        <f t="shared" ref="D1509:R1509" si="859">D536</f>
        <v>0</v>
      </c>
      <c r="E1509" s="55">
        <f t="shared" si="859"/>
        <v>0.2</v>
      </c>
      <c r="F1509" s="55">
        <f t="shared" si="859"/>
        <v>0.2</v>
      </c>
      <c r="G1509" s="55">
        <f t="shared" si="859"/>
        <v>0.2</v>
      </c>
      <c r="H1509" s="55">
        <f t="shared" si="859"/>
        <v>0.2</v>
      </c>
      <c r="I1509" s="55">
        <f t="shared" si="859"/>
        <v>0.2</v>
      </c>
      <c r="J1509" s="55">
        <f t="shared" si="859"/>
        <v>0.2</v>
      </c>
      <c r="K1509" s="55">
        <f t="shared" si="859"/>
        <v>0.2</v>
      </c>
      <c r="L1509" s="55">
        <f t="shared" si="859"/>
        <v>0.2</v>
      </c>
      <c r="M1509" s="55">
        <f t="shared" si="859"/>
        <v>0.2</v>
      </c>
      <c r="N1509" s="55">
        <f t="shared" si="859"/>
        <v>0.2</v>
      </c>
      <c r="O1509" s="55">
        <f t="shared" si="859"/>
        <v>0.2</v>
      </c>
      <c r="P1509" s="55">
        <f t="shared" si="859"/>
        <v>0.2</v>
      </c>
      <c r="Q1509" s="55">
        <f t="shared" si="859"/>
        <v>0.2</v>
      </c>
      <c r="R1509" s="55">
        <f t="shared" si="859"/>
        <v>0.2</v>
      </c>
    </row>
    <row r="1510" spans="1:18" x14ac:dyDescent="0.25">
      <c r="A1510" s="3" t="str">
        <f>A546</f>
        <v>Kõivuküla (Age tee piirkond)</v>
      </c>
      <c r="B1510" s="4" t="s">
        <v>8</v>
      </c>
      <c r="C1510" s="4"/>
      <c r="D1510" s="55">
        <f t="shared" ref="D1510:R1510" si="860">D549</f>
        <v>0</v>
      </c>
      <c r="E1510" s="55">
        <f t="shared" si="860"/>
        <v>0</v>
      </c>
      <c r="F1510" s="55">
        <f t="shared" si="860"/>
        <v>0.2</v>
      </c>
      <c r="G1510" s="55">
        <f t="shared" si="860"/>
        <v>0.2</v>
      </c>
      <c r="H1510" s="55">
        <f t="shared" si="860"/>
        <v>0.2</v>
      </c>
      <c r="I1510" s="55">
        <f t="shared" si="860"/>
        <v>0.2</v>
      </c>
      <c r="J1510" s="55">
        <f t="shared" si="860"/>
        <v>0.2</v>
      </c>
      <c r="K1510" s="55">
        <f t="shared" si="860"/>
        <v>0.2</v>
      </c>
      <c r="L1510" s="55">
        <f t="shared" si="860"/>
        <v>0.2</v>
      </c>
      <c r="M1510" s="55">
        <f t="shared" si="860"/>
        <v>0.2</v>
      </c>
      <c r="N1510" s="55">
        <f t="shared" si="860"/>
        <v>0.2</v>
      </c>
      <c r="O1510" s="55">
        <f t="shared" si="860"/>
        <v>0.2</v>
      </c>
      <c r="P1510" s="55">
        <f t="shared" si="860"/>
        <v>0.2</v>
      </c>
      <c r="Q1510" s="55">
        <f t="shared" si="860"/>
        <v>0.2</v>
      </c>
      <c r="R1510" s="55">
        <f t="shared" si="860"/>
        <v>0.2</v>
      </c>
    </row>
    <row r="1511" spans="1:18" x14ac:dyDescent="0.25">
      <c r="A1511" s="3" t="str">
        <f>A561</f>
        <v>Luunja alevik</v>
      </c>
      <c r="B1511" s="4" t="s">
        <v>8</v>
      </c>
      <c r="C1511" s="4"/>
      <c r="D1511" s="55">
        <f t="shared" ref="D1511:R1511" si="861">D564</f>
        <v>0.32998339656508796</v>
      </c>
      <c r="E1511" s="55">
        <f t="shared" si="861"/>
        <v>0.32998339656508796</v>
      </c>
      <c r="F1511" s="55">
        <f t="shared" si="861"/>
        <v>0.32998339656508796</v>
      </c>
      <c r="G1511" s="55">
        <f t="shared" si="861"/>
        <v>0.32998339656508796</v>
      </c>
      <c r="H1511" s="55">
        <f t="shared" si="861"/>
        <v>0.32998339656508796</v>
      </c>
      <c r="I1511" s="55">
        <f t="shared" si="861"/>
        <v>0.3</v>
      </c>
      <c r="J1511" s="55">
        <f t="shared" si="861"/>
        <v>0.25</v>
      </c>
      <c r="K1511" s="55">
        <f t="shared" si="861"/>
        <v>0.25</v>
      </c>
      <c r="L1511" s="55">
        <f t="shared" si="861"/>
        <v>0.25</v>
      </c>
      <c r="M1511" s="55">
        <f t="shared" si="861"/>
        <v>0.25</v>
      </c>
      <c r="N1511" s="55">
        <f t="shared" si="861"/>
        <v>0.25</v>
      </c>
      <c r="O1511" s="55">
        <f t="shared" si="861"/>
        <v>0.25</v>
      </c>
      <c r="P1511" s="55">
        <f t="shared" si="861"/>
        <v>0.25</v>
      </c>
      <c r="Q1511" s="55">
        <f t="shared" si="861"/>
        <v>0.25</v>
      </c>
      <c r="R1511" s="55">
        <f t="shared" si="861"/>
        <v>0.25</v>
      </c>
    </row>
    <row r="1512" spans="1:18" x14ac:dyDescent="0.25">
      <c r="A1512" s="3" t="str">
        <f>A574</f>
        <v>Kakumetsa küla</v>
      </c>
      <c r="B1512" s="4" t="s">
        <v>8</v>
      </c>
      <c r="C1512" s="4"/>
      <c r="D1512" s="55">
        <f t="shared" ref="D1512:R1512" si="862">D577</f>
        <v>9.8454484530325001E-2</v>
      </c>
      <c r="E1512" s="55">
        <f t="shared" si="862"/>
        <v>9.8454484530325001E-2</v>
      </c>
      <c r="F1512" s="55">
        <f t="shared" si="862"/>
        <v>9.8454484530325001E-2</v>
      </c>
      <c r="G1512" s="55">
        <f t="shared" si="862"/>
        <v>9.8454484530325001E-2</v>
      </c>
      <c r="H1512" s="55">
        <f t="shared" si="862"/>
        <v>9.8454484530325001E-2</v>
      </c>
      <c r="I1512" s="55">
        <f t="shared" si="862"/>
        <v>9.8454484530325001E-2</v>
      </c>
      <c r="J1512" s="55">
        <f t="shared" si="862"/>
        <v>9.8454484530325001E-2</v>
      </c>
      <c r="K1512" s="55">
        <f t="shared" si="862"/>
        <v>9.8454484530325001E-2</v>
      </c>
      <c r="L1512" s="55">
        <f t="shared" si="862"/>
        <v>9.8454484530325001E-2</v>
      </c>
      <c r="M1512" s="55">
        <f t="shared" si="862"/>
        <v>9.8454484530325001E-2</v>
      </c>
      <c r="N1512" s="55">
        <f t="shared" si="862"/>
        <v>9.8454484530325001E-2</v>
      </c>
      <c r="O1512" s="55">
        <f t="shared" si="862"/>
        <v>9.8454484530325001E-2</v>
      </c>
      <c r="P1512" s="55">
        <f t="shared" si="862"/>
        <v>9.8454484530325001E-2</v>
      </c>
      <c r="Q1512" s="55">
        <f t="shared" si="862"/>
        <v>9.8454484530325001E-2</v>
      </c>
      <c r="R1512" s="55">
        <f t="shared" si="862"/>
        <v>9.8454484530325001E-2</v>
      </c>
    </row>
    <row r="1513" spans="1:18" x14ac:dyDescent="0.25">
      <c r="A1513" s="3" t="str">
        <f>A587</f>
        <v>Kavastu küla</v>
      </c>
      <c r="B1513" s="4" t="s">
        <v>8</v>
      </c>
      <c r="C1513" s="4"/>
      <c r="D1513" s="55">
        <f t="shared" ref="D1513:R1513" si="863">D590</f>
        <v>9.7318568994889262E-2</v>
      </c>
      <c r="E1513" s="55">
        <f t="shared" si="863"/>
        <v>9.7318568994889262E-2</v>
      </c>
      <c r="F1513" s="55">
        <f t="shared" si="863"/>
        <v>9.7318568994889262E-2</v>
      </c>
      <c r="G1513" s="55">
        <f t="shared" si="863"/>
        <v>9.7318568994889262E-2</v>
      </c>
      <c r="H1513" s="55">
        <f t="shared" si="863"/>
        <v>9.7318568994889262E-2</v>
      </c>
      <c r="I1513" s="55">
        <f t="shared" si="863"/>
        <v>9.7318568994889262E-2</v>
      </c>
      <c r="J1513" s="55">
        <f t="shared" si="863"/>
        <v>9.7318568994889262E-2</v>
      </c>
      <c r="K1513" s="55">
        <f t="shared" si="863"/>
        <v>9.7318568994889262E-2</v>
      </c>
      <c r="L1513" s="55">
        <f t="shared" si="863"/>
        <v>9.7318568994889262E-2</v>
      </c>
      <c r="M1513" s="55">
        <f t="shared" si="863"/>
        <v>9.7318568994889262E-2</v>
      </c>
      <c r="N1513" s="55">
        <f t="shared" si="863"/>
        <v>9.7318568994889262E-2</v>
      </c>
      <c r="O1513" s="55">
        <f t="shared" si="863"/>
        <v>9.7318568994889262E-2</v>
      </c>
      <c r="P1513" s="55">
        <f t="shared" si="863"/>
        <v>9.7318568994889262E-2</v>
      </c>
      <c r="Q1513" s="55">
        <f t="shared" si="863"/>
        <v>9.7318568994889262E-2</v>
      </c>
      <c r="R1513" s="55">
        <f t="shared" si="863"/>
        <v>9.7318568994889262E-2</v>
      </c>
    </row>
    <row r="1514" spans="1:18" x14ac:dyDescent="0.25">
      <c r="A1514" s="3" t="str">
        <f>A600</f>
        <v>Pilka küla</v>
      </c>
      <c r="B1514" s="4" t="s">
        <v>8</v>
      </c>
      <c r="C1514" s="4"/>
      <c r="D1514" s="55">
        <f t="shared" ref="D1514:R1514" si="864">D603</f>
        <v>3.3582089552238806E-2</v>
      </c>
      <c r="E1514" s="55">
        <f t="shared" si="864"/>
        <v>3.3582089552238806E-2</v>
      </c>
      <c r="F1514" s="55">
        <f t="shared" si="864"/>
        <v>3.3582089552238806E-2</v>
      </c>
      <c r="G1514" s="55">
        <f t="shared" si="864"/>
        <v>3.3582089552238806E-2</v>
      </c>
      <c r="H1514" s="55">
        <f t="shared" si="864"/>
        <v>3.3582089552238806E-2</v>
      </c>
      <c r="I1514" s="55">
        <f t="shared" si="864"/>
        <v>3.3582089552238806E-2</v>
      </c>
      <c r="J1514" s="55">
        <f t="shared" si="864"/>
        <v>3.3582089552238806E-2</v>
      </c>
      <c r="K1514" s="55">
        <f t="shared" si="864"/>
        <v>3.3582089552238806E-2</v>
      </c>
      <c r="L1514" s="55">
        <f t="shared" si="864"/>
        <v>3.3582089552238806E-2</v>
      </c>
      <c r="M1514" s="55">
        <f t="shared" si="864"/>
        <v>3.3582089552238806E-2</v>
      </c>
      <c r="N1514" s="55">
        <f t="shared" si="864"/>
        <v>3.3582089552238806E-2</v>
      </c>
      <c r="O1514" s="55">
        <f t="shared" si="864"/>
        <v>3.3582089552238806E-2</v>
      </c>
      <c r="P1514" s="55">
        <f t="shared" si="864"/>
        <v>3.3582089552238806E-2</v>
      </c>
      <c r="Q1514" s="55">
        <f t="shared" si="864"/>
        <v>3.3582089552238806E-2</v>
      </c>
      <c r="R1514" s="55">
        <f t="shared" si="864"/>
        <v>3.3582089552238806E-2</v>
      </c>
    </row>
    <row r="1515" spans="1:18" x14ac:dyDescent="0.25">
      <c r="A1515" s="3" t="str">
        <f>A615</f>
        <v>Avinurme alevik</v>
      </c>
      <c r="B1515" s="4" t="s">
        <v>8</v>
      </c>
      <c r="C1515" s="4"/>
      <c r="D1515" s="55">
        <f t="shared" ref="D1515:R1515" si="865">D618</f>
        <v>0.2882194739436304</v>
      </c>
      <c r="E1515" s="55">
        <f t="shared" si="865"/>
        <v>0.2882194739436304</v>
      </c>
      <c r="F1515" s="55">
        <f t="shared" si="865"/>
        <v>0.2882194739436304</v>
      </c>
      <c r="G1515" s="55">
        <f t="shared" si="865"/>
        <v>0.2882194739436304</v>
      </c>
      <c r="H1515" s="55">
        <f t="shared" si="865"/>
        <v>0.2882194739436304</v>
      </c>
      <c r="I1515" s="55">
        <f t="shared" si="865"/>
        <v>0.2882194739436304</v>
      </c>
      <c r="J1515" s="55">
        <f t="shared" si="865"/>
        <v>0.2882194739436304</v>
      </c>
      <c r="K1515" s="55">
        <f t="shared" si="865"/>
        <v>0.25</v>
      </c>
      <c r="L1515" s="55">
        <f t="shared" si="865"/>
        <v>0.25</v>
      </c>
      <c r="M1515" s="55">
        <f t="shared" si="865"/>
        <v>0.25</v>
      </c>
      <c r="N1515" s="55">
        <f t="shared" si="865"/>
        <v>0.25</v>
      </c>
      <c r="O1515" s="55">
        <f t="shared" si="865"/>
        <v>0.25</v>
      </c>
      <c r="P1515" s="55">
        <f t="shared" si="865"/>
        <v>0.25</v>
      </c>
      <c r="Q1515" s="55">
        <f t="shared" si="865"/>
        <v>0.25</v>
      </c>
      <c r="R1515" s="55">
        <f t="shared" si="865"/>
        <v>0.25</v>
      </c>
    </row>
    <row r="1516" spans="1:18" x14ac:dyDescent="0.25">
      <c r="A1516" s="3" t="str">
        <f>A628</f>
        <v>Kääpa küla</v>
      </c>
      <c r="B1516" s="4" t="s">
        <v>8</v>
      </c>
      <c r="C1516" s="4"/>
      <c r="D1516" s="55">
        <f t="shared" ref="D1516:R1516" si="866">D631</f>
        <v>4.1352027147704903E-2</v>
      </c>
      <c r="E1516" s="55">
        <f t="shared" si="866"/>
        <v>4.1352027147704903E-2</v>
      </c>
      <c r="F1516" s="55">
        <f t="shared" si="866"/>
        <v>4.1352027147704903E-2</v>
      </c>
      <c r="G1516" s="55">
        <f t="shared" si="866"/>
        <v>4.1352027147704903E-2</v>
      </c>
      <c r="H1516" s="55">
        <f t="shared" si="866"/>
        <v>4.1352027147704903E-2</v>
      </c>
      <c r="I1516" s="55">
        <f t="shared" si="866"/>
        <v>4.1352027147704903E-2</v>
      </c>
      <c r="J1516" s="55">
        <f t="shared" si="866"/>
        <v>4.1352027147704903E-2</v>
      </c>
      <c r="K1516" s="55">
        <f t="shared" si="866"/>
        <v>4.1352027147704903E-2</v>
      </c>
      <c r="L1516" s="55">
        <f t="shared" si="866"/>
        <v>4.1352027147704903E-2</v>
      </c>
      <c r="M1516" s="55">
        <f t="shared" si="866"/>
        <v>4.1352027147704903E-2</v>
      </c>
      <c r="N1516" s="55">
        <f t="shared" si="866"/>
        <v>4.1352027147704903E-2</v>
      </c>
      <c r="O1516" s="55">
        <f t="shared" si="866"/>
        <v>4.1352027147704903E-2</v>
      </c>
      <c r="P1516" s="55">
        <f t="shared" si="866"/>
        <v>4.1352027147704903E-2</v>
      </c>
      <c r="Q1516" s="55">
        <f t="shared" si="866"/>
        <v>4.1352027147704903E-2</v>
      </c>
      <c r="R1516" s="55">
        <f t="shared" si="866"/>
        <v>4.1352027147704903E-2</v>
      </c>
    </row>
    <row r="1517" spans="1:18" x14ac:dyDescent="0.25">
      <c r="A1517" s="3" t="str">
        <f>A641</f>
        <v>Kükita küla</v>
      </c>
      <c r="B1517" s="4" t="s">
        <v>8</v>
      </c>
      <c r="C1517" s="4"/>
      <c r="D1517" s="55">
        <f t="shared" ref="D1517:R1517" si="867">D644</f>
        <v>0.33556536912751683</v>
      </c>
      <c r="E1517" s="55">
        <f t="shared" si="867"/>
        <v>0.33556536912751683</v>
      </c>
      <c r="F1517" s="55">
        <f t="shared" si="867"/>
        <v>0.33556536912751683</v>
      </c>
      <c r="G1517" s="55">
        <f t="shared" si="867"/>
        <v>0.33556536912751683</v>
      </c>
      <c r="H1517" s="55">
        <f t="shared" si="867"/>
        <v>0.33556536912751683</v>
      </c>
      <c r="I1517" s="55">
        <f t="shared" si="867"/>
        <v>0.33556536912751683</v>
      </c>
      <c r="J1517" s="55">
        <f t="shared" si="867"/>
        <v>0.33556536912751683</v>
      </c>
      <c r="K1517" s="55">
        <f t="shared" si="867"/>
        <v>0.3</v>
      </c>
      <c r="L1517" s="55">
        <f t="shared" si="867"/>
        <v>0.3</v>
      </c>
      <c r="M1517" s="55">
        <f t="shared" si="867"/>
        <v>0.3</v>
      </c>
      <c r="N1517" s="55">
        <f t="shared" si="867"/>
        <v>0.3</v>
      </c>
      <c r="O1517" s="55">
        <f t="shared" si="867"/>
        <v>0.3</v>
      </c>
      <c r="P1517" s="55">
        <f t="shared" si="867"/>
        <v>0.3</v>
      </c>
      <c r="Q1517" s="55">
        <f t="shared" si="867"/>
        <v>0.3</v>
      </c>
      <c r="R1517" s="55">
        <f t="shared" si="867"/>
        <v>0.3</v>
      </c>
    </row>
    <row r="1518" spans="1:18" x14ac:dyDescent="0.25">
      <c r="A1518" s="3" t="str">
        <f>A654</f>
        <v>Raja küla</v>
      </c>
      <c r="B1518" s="4" t="s">
        <v>8</v>
      </c>
      <c r="C1518" s="4"/>
      <c r="D1518" s="55">
        <f t="shared" ref="D1518:R1518" si="868">D657</f>
        <v>0.33556536912751683</v>
      </c>
      <c r="E1518" s="55">
        <f t="shared" si="868"/>
        <v>0.33556536912751683</v>
      </c>
      <c r="F1518" s="55">
        <f t="shared" si="868"/>
        <v>0.33556536912751683</v>
      </c>
      <c r="G1518" s="55">
        <f t="shared" si="868"/>
        <v>0.33556536912751683</v>
      </c>
      <c r="H1518" s="55">
        <f t="shared" si="868"/>
        <v>0.33556536912751683</v>
      </c>
      <c r="I1518" s="55">
        <f t="shared" si="868"/>
        <v>0.33556536912751683</v>
      </c>
      <c r="J1518" s="55">
        <f t="shared" si="868"/>
        <v>0.33556536912751683</v>
      </c>
      <c r="K1518" s="55">
        <f t="shared" si="868"/>
        <v>0.3</v>
      </c>
      <c r="L1518" s="55">
        <f t="shared" si="868"/>
        <v>0.3</v>
      </c>
      <c r="M1518" s="55">
        <f t="shared" si="868"/>
        <v>0.3</v>
      </c>
      <c r="N1518" s="55">
        <f t="shared" si="868"/>
        <v>0.3</v>
      </c>
      <c r="O1518" s="55">
        <f t="shared" si="868"/>
        <v>0.3</v>
      </c>
      <c r="P1518" s="55">
        <f t="shared" si="868"/>
        <v>0.3</v>
      </c>
      <c r="Q1518" s="55">
        <f t="shared" si="868"/>
        <v>0.3</v>
      </c>
      <c r="R1518" s="55">
        <f t="shared" si="868"/>
        <v>0.3</v>
      </c>
    </row>
    <row r="1519" spans="1:18" x14ac:dyDescent="0.25">
      <c r="A1519" s="3" t="str">
        <f>A667</f>
        <v>Tiheda küla</v>
      </c>
      <c r="B1519" s="4" t="s">
        <v>8</v>
      </c>
      <c r="C1519" s="4"/>
      <c r="D1519" s="55">
        <f t="shared" ref="D1519:R1519" si="869">D670</f>
        <v>0.33556536912751683</v>
      </c>
      <c r="E1519" s="55">
        <f t="shared" si="869"/>
        <v>0.33556536912751683</v>
      </c>
      <c r="F1519" s="55">
        <f t="shared" si="869"/>
        <v>0.33556536912751683</v>
      </c>
      <c r="G1519" s="55">
        <f t="shared" si="869"/>
        <v>0.33556536912751683</v>
      </c>
      <c r="H1519" s="55">
        <f t="shared" si="869"/>
        <v>0.33556536912751683</v>
      </c>
      <c r="I1519" s="55">
        <f t="shared" si="869"/>
        <v>0.33556536912751683</v>
      </c>
      <c r="J1519" s="55">
        <f t="shared" si="869"/>
        <v>0.33556536912751683</v>
      </c>
      <c r="K1519" s="55">
        <f t="shared" si="869"/>
        <v>0.3</v>
      </c>
      <c r="L1519" s="55">
        <f t="shared" si="869"/>
        <v>0.3</v>
      </c>
      <c r="M1519" s="55">
        <f t="shared" si="869"/>
        <v>0.3</v>
      </c>
      <c r="N1519" s="55">
        <f t="shared" si="869"/>
        <v>0.3</v>
      </c>
      <c r="O1519" s="55">
        <f t="shared" si="869"/>
        <v>0.3</v>
      </c>
      <c r="P1519" s="55">
        <f t="shared" si="869"/>
        <v>0.3</v>
      </c>
      <c r="Q1519" s="55">
        <f t="shared" si="869"/>
        <v>0.3</v>
      </c>
      <c r="R1519" s="55">
        <f t="shared" si="869"/>
        <v>0.3</v>
      </c>
    </row>
    <row r="1520" spans="1:18" x14ac:dyDescent="0.25">
      <c r="A1520" s="3" t="str">
        <f>A680</f>
        <v>Kasepää küla</v>
      </c>
      <c r="B1520" s="4" t="s">
        <v>8</v>
      </c>
      <c r="C1520" s="4"/>
      <c r="D1520" s="55">
        <f t="shared" ref="D1520:R1520" si="870">D683</f>
        <v>0.33556536912751683</v>
      </c>
      <c r="E1520" s="55">
        <f t="shared" si="870"/>
        <v>0.33556536912751683</v>
      </c>
      <c r="F1520" s="55">
        <f t="shared" si="870"/>
        <v>0.33556536912751683</v>
      </c>
      <c r="G1520" s="55">
        <f t="shared" si="870"/>
        <v>0.33556536912751683</v>
      </c>
      <c r="H1520" s="55">
        <f t="shared" si="870"/>
        <v>0.33556536912751683</v>
      </c>
      <c r="I1520" s="55">
        <f t="shared" si="870"/>
        <v>0.33556536912751683</v>
      </c>
      <c r="J1520" s="55">
        <f t="shared" si="870"/>
        <v>0.33556536912751683</v>
      </c>
      <c r="K1520" s="55">
        <f t="shared" si="870"/>
        <v>0.3</v>
      </c>
      <c r="L1520" s="55">
        <f t="shared" si="870"/>
        <v>0.3</v>
      </c>
      <c r="M1520" s="55">
        <f t="shared" si="870"/>
        <v>0.3</v>
      </c>
      <c r="N1520" s="55">
        <f t="shared" si="870"/>
        <v>0.3</v>
      </c>
      <c r="O1520" s="55">
        <f t="shared" si="870"/>
        <v>0.3</v>
      </c>
      <c r="P1520" s="55">
        <f t="shared" si="870"/>
        <v>0.3</v>
      </c>
      <c r="Q1520" s="55">
        <f t="shared" si="870"/>
        <v>0.3</v>
      </c>
      <c r="R1520" s="55">
        <f t="shared" si="870"/>
        <v>0.3</v>
      </c>
    </row>
    <row r="1521" spans="1:18" x14ac:dyDescent="0.25">
      <c r="A1521" s="3" t="s">
        <v>86</v>
      </c>
      <c r="B1521" s="4" t="s">
        <v>8</v>
      </c>
      <c r="C1521" s="4"/>
      <c r="D1521" s="55">
        <f t="shared" ref="D1521:R1521" si="871">D696</f>
        <v>0</v>
      </c>
      <c r="E1521" s="55">
        <f t="shared" si="871"/>
        <v>0</v>
      </c>
      <c r="F1521" s="55">
        <f t="shared" si="871"/>
        <v>0</v>
      </c>
      <c r="G1521" s="55">
        <f t="shared" si="871"/>
        <v>0</v>
      </c>
      <c r="H1521" s="55">
        <f t="shared" si="871"/>
        <v>0</v>
      </c>
      <c r="I1521" s="55">
        <f t="shared" si="871"/>
        <v>0</v>
      </c>
      <c r="J1521" s="55">
        <f t="shared" si="871"/>
        <v>0</v>
      </c>
      <c r="K1521" s="55">
        <f t="shared" si="871"/>
        <v>0</v>
      </c>
      <c r="L1521" s="55">
        <f t="shared" si="871"/>
        <v>0</v>
      </c>
      <c r="M1521" s="55">
        <f t="shared" si="871"/>
        <v>0.15</v>
      </c>
      <c r="N1521" s="55">
        <f t="shared" si="871"/>
        <v>0.15</v>
      </c>
      <c r="O1521" s="55">
        <f t="shared" si="871"/>
        <v>0.15</v>
      </c>
      <c r="P1521" s="55">
        <f t="shared" si="871"/>
        <v>0.15</v>
      </c>
      <c r="Q1521" s="55">
        <f t="shared" si="871"/>
        <v>0.15</v>
      </c>
      <c r="R1521" s="55">
        <f t="shared" si="871"/>
        <v>0.15</v>
      </c>
    </row>
    <row r="1522" spans="1:18" x14ac:dyDescent="0.25">
      <c r="A1522" s="3" t="str">
        <f>A706</f>
        <v>Ulvi küla</v>
      </c>
      <c r="B1522" s="4" t="s">
        <v>8</v>
      </c>
      <c r="C1522" s="4"/>
      <c r="D1522" s="55">
        <f t="shared" ref="D1522:R1522" si="872">D709</f>
        <v>0.53471972904318377</v>
      </c>
      <c r="E1522" s="55">
        <f t="shared" si="872"/>
        <v>0.53471972904318377</v>
      </c>
      <c r="F1522" s="55">
        <f t="shared" si="872"/>
        <v>0.53471972904318377</v>
      </c>
      <c r="G1522" s="55">
        <f t="shared" si="872"/>
        <v>0.53471972904318377</v>
      </c>
      <c r="H1522" s="55">
        <f t="shared" si="872"/>
        <v>0.53471972904318377</v>
      </c>
      <c r="I1522" s="55">
        <f t="shared" si="872"/>
        <v>0.53471972904318377</v>
      </c>
      <c r="J1522" s="55">
        <f t="shared" si="872"/>
        <v>0.53471972904318377</v>
      </c>
      <c r="K1522" s="55">
        <f t="shared" si="872"/>
        <v>0.53471972904318377</v>
      </c>
      <c r="L1522" s="55">
        <f t="shared" si="872"/>
        <v>0.53471972904318377</v>
      </c>
      <c r="M1522" s="55">
        <f t="shared" si="872"/>
        <v>0.53471972904318377</v>
      </c>
      <c r="N1522" s="55">
        <f t="shared" si="872"/>
        <v>0.53471972904318377</v>
      </c>
      <c r="O1522" s="55">
        <f t="shared" si="872"/>
        <v>0.4</v>
      </c>
      <c r="P1522" s="55">
        <f t="shared" si="872"/>
        <v>0.3</v>
      </c>
      <c r="Q1522" s="55">
        <f t="shared" si="872"/>
        <v>0.25</v>
      </c>
      <c r="R1522" s="55">
        <f t="shared" si="872"/>
        <v>0.25</v>
      </c>
    </row>
    <row r="1523" spans="1:18" x14ac:dyDescent="0.25">
      <c r="A1523" s="3" t="str">
        <f>A719</f>
        <v>Voore küla</v>
      </c>
      <c r="B1523" s="4" t="s">
        <v>8</v>
      </c>
      <c r="C1523" s="4"/>
      <c r="D1523" s="55">
        <f t="shared" ref="D1523:R1523" si="873">D722</f>
        <v>0.52622620142968368</v>
      </c>
      <c r="E1523" s="55">
        <f t="shared" si="873"/>
        <v>0.52622620142968368</v>
      </c>
      <c r="F1523" s="55">
        <f t="shared" si="873"/>
        <v>0.52622620142968368</v>
      </c>
      <c r="G1523" s="55">
        <f t="shared" si="873"/>
        <v>0.5</v>
      </c>
      <c r="H1523" s="55">
        <f t="shared" si="873"/>
        <v>0.45</v>
      </c>
      <c r="I1523" s="55">
        <f t="shared" si="873"/>
        <v>0.4</v>
      </c>
      <c r="J1523" s="55">
        <f t="shared" si="873"/>
        <v>0.35</v>
      </c>
      <c r="K1523" s="55">
        <f t="shared" si="873"/>
        <v>0.3</v>
      </c>
      <c r="L1523" s="55">
        <f t="shared" si="873"/>
        <v>0.25</v>
      </c>
      <c r="M1523" s="55">
        <f t="shared" si="873"/>
        <v>0.25</v>
      </c>
      <c r="N1523" s="55">
        <f t="shared" si="873"/>
        <v>0.25</v>
      </c>
      <c r="O1523" s="55">
        <f t="shared" si="873"/>
        <v>0.25</v>
      </c>
      <c r="P1523" s="55">
        <f t="shared" si="873"/>
        <v>0.25</v>
      </c>
      <c r="Q1523" s="55">
        <f t="shared" si="873"/>
        <v>0.25</v>
      </c>
      <c r="R1523" s="55">
        <f t="shared" si="873"/>
        <v>0.25</v>
      </c>
    </row>
    <row r="1524" spans="1:18" x14ac:dyDescent="0.25">
      <c r="A1524" s="3" t="str">
        <f>A734</f>
        <v>Nõo alevik</v>
      </c>
      <c r="B1524" s="4" t="s">
        <v>8</v>
      </c>
      <c r="C1524" s="4"/>
      <c r="D1524" s="55">
        <f t="shared" ref="D1524:R1524" si="874">D737</f>
        <v>0.15259092940294319</v>
      </c>
      <c r="E1524" s="55">
        <f t="shared" si="874"/>
        <v>0.15259092940294319</v>
      </c>
      <c r="F1524" s="55">
        <f t="shared" si="874"/>
        <v>0.15259092940294319</v>
      </c>
      <c r="G1524" s="55">
        <f t="shared" si="874"/>
        <v>0.15259092940294319</v>
      </c>
      <c r="H1524" s="55">
        <f t="shared" si="874"/>
        <v>0.15259092940294319</v>
      </c>
      <c r="I1524" s="55">
        <f t="shared" si="874"/>
        <v>0.15259092940294319</v>
      </c>
      <c r="J1524" s="55">
        <f t="shared" si="874"/>
        <v>0.15259092940294319</v>
      </c>
      <c r="K1524" s="55">
        <f t="shared" si="874"/>
        <v>0.15259092940294319</v>
      </c>
      <c r="L1524" s="55">
        <f t="shared" si="874"/>
        <v>0.15259092940294319</v>
      </c>
      <c r="M1524" s="55">
        <f t="shared" si="874"/>
        <v>0.15259092940294319</v>
      </c>
      <c r="N1524" s="55">
        <f t="shared" si="874"/>
        <v>0.15259092940294319</v>
      </c>
      <c r="O1524" s="55">
        <f t="shared" si="874"/>
        <v>0.15259092940294319</v>
      </c>
      <c r="P1524" s="55">
        <f t="shared" si="874"/>
        <v>0.15259092940294319</v>
      </c>
      <c r="Q1524" s="55">
        <f t="shared" si="874"/>
        <v>0.15259092940294319</v>
      </c>
      <c r="R1524" s="55">
        <f t="shared" si="874"/>
        <v>0.15259092940294319</v>
      </c>
    </row>
    <row r="1525" spans="1:18" x14ac:dyDescent="0.25">
      <c r="A1525" s="3" t="str">
        <f>A748</f>
        <v>Meeri küla</v>
      </c>
      <c r="B1525" s="4" t="s">
        <v>8</v>
      </c>
      <c r="C1525" s="4"/>
      <c r="D1525" s="55">
        <f t="shared" ref="D1525:R1525" si="875">D751</f>
        <v>0.23418910457107076</v>
      </c>
      <c r="E1525" s="55">
        <f t="shared" si="875"/>
        <v>0.23418910457107076</v>
      </c>
      <c r="F1525" s="55">
        <f t="shared" si="875"/>
        <v>0.23418910457107076</v>
      </c>
      <c r="G1525" s="55">
        <f t="shared" si="875"/>
        <v>0.23418910457107076</v>
      </c>
      <c r="H1525" s="55">
        <f t="shared" si="875"/>
        <v>0.23418910457107076</v>
      </c>
      <c r="I1525" s="55">
        <f t="shared" si="875"/>
        <v>0.23418910457107076</v>
      </c>
      <c r="J1525" s="55">
        <f t="shared" si="875"/>
        <v>0.23418910457107076</v>
      </c>
      <c r="K1525" s="55">
        <f t="shared" si="875"/>
        <v>0.23418910457107076</v>
      </c>
      <c r="L1525" s="55">
        <f t="shared" si="875"/>
        <v>0.23418910457107076</v>
      </c>
      <c r="M1525" s="55">
        <f t="shared" si="875"/>
        <v>0.23418910457107076</v>
      </c>
      <c r="N1525" s="55">
        <f t="shared" si="875"/>
        <v>0.23418910457107076</v>
      </c>
      <c r="O1525" s="55">
        <f t="shared" si="875"/>
        <v>0.23418910457107076</v>
      </c>
      <c r="P1525" s="55">
        <f t="shared" si="875"/>
        <v>0.23418910457107076</v>
      </c>
      <c r="Q1525" s="55">
        <f t="shared" si="875"/>
        <v>0.23418910457107076</v>
      </c>
      <c r="R1525" s="55">
        <f t="shared" si="875"/>
        <v>0.23418910457107076</v>
      </c>
    </row>
    <row r="1526" spans="1:18" x14ac:dyDescent="0.25">
      <c r="A1526" s="3" t="str">
        <f>A761</f>
        <v>Luke küla</v>
      </c>
      <c r="B1526" s="4" t="s">
        <v>8</v>
      </c>
      <c r="C1526" s="4"/>
      <c r="D1526" s="55">
        <f t="shared" ref="D1526:R1526" si="876">D764</f>
        <v>0.57448610371632414</v>
      </c>
      <c r="E1526" s="55">
        <f t="shared" si="876"/>
        <v>0.57448610371632414</v>
      </c>
      <c r="F1526" s="55">
        <f t="shared" si="876"/>
        <v>0.57448610371632414</v>
      </c>
      <c r="G1526" s="55">
        <f t="shared" si="876"/>
        <v>0.57448610371632414</v>
      </c>
      <c r="H1526" s="55">
        <f t="shared" si="876"/>
        <v>0.57448610371632414</v>
      </c>
      <c r="I1526" s="55">
        <f t="shared" si="876"/>
        <v>0.57448610371632414</v>
      </c>
      <c r="J1526" s="55">
        <f t="shared" si="876"/>
        <v>0.57448610371632414</v>
      </c>
      <c r="K1526" s="55">
        <f t="shared" si="876"/>
        <v>0.57448610371632414</v>
      </c>
      <c r="L1526" s="55">
        <f t="shared" si="876"/>
        <v>0.57448610371632414</v>
      </c>
      <c r="M1526" s="55">
        <f t="shared" si="876"/>
        <v>0.57448610371632414</v>
      </c>
      <c r="N1526" s="55">
        <f t="shared" si="876"/>
        <v>0.57448610371632414</v>
      </c>
      <c r="O1526" s="55">
        <f t="shared" si="876"/>
        <v>0.57448610371632414</v>
      </c>
      <c r="P1526" s="55">
        <f t="shared" si="876"/>
        <v>0.57448610371632414</v>
      </c>
      <c r="Q1526" s="55">
        <f t="shared" si="876"/>
        <v>0.57448610371632414</v>
      </c>
      <c r="R1526" s="55">
        <f t="shared" si="876"/>
        <v>0.57448610371632414</v>
      </c>
    </row>
    <row r="1527" spans="1:18" x14ac:dyDescent="0.25">
      <c r="A1527" s="3" t="str">
        <f>A774</f>
        <v>Tõravere alevik</v>
      </c>
      <c r="B1527" s="4" t="s">
        <v>8</v>
      </c>
      <c r="C1527" s="4"/>
      <c r="D1527" s="55">
        <f t="shared" ref="D1527:R1527" si="877">D777</f>
        <v>0.28063393610044035</v>
      </c>
      <c r="E1527" s="55">
        <f t="shared" si="877"/>
        <v>0.28063393610044035</v>
      </c>
      <c r="F1527" s="55">
        <f t="shared" si="877"/>
        <v>0.28063393610044035</v>
      </c>
      <c r="G1527" s="55">
        <f t="shared" si="877"/>
        <v>0.28063393610044035</v>
      </c>
      <c r="H1527" s="55">
        <f t="shared" si="877"/>
        <v>0.28063393610044035</v>
      </c>
      <c r="I1527" s="55">
        <f t="shared" si="877"/>
        <v>0.28063393610044035</v>
      </c>
      <c r="J1527" s="55">
        <f t="shared" si="877"/>
        <v>0.28063393610044035</v>
      </c>
      <c r="K1527" s="55">
        <f t="shared" si="877"/>
        <v>0.28063393610044035</v>
      </c>
      <c r="L1527" s="55">
        <f t="shared" si="877"/>
        <v>0.28063393610044035</v>
      </c>
      <c r="M1527" s="55">
        <f t="shared" si="877"/>
        <v>0.28063393610044035</v>
      </c>
      <c r="N1527" s="55">
        <f t="shared" si="877"/>
        <v>0.28063393610044035</v>
      </c>
      <c r="O1527" s="55">
        <f t="shared" si="877"/>
        <v>0.28063393610044035</v>
      </c>
      <c r="P1527" s="55">
        <f t="shared" si="877"/>
        <v>0.28063393610044035</v>
      </c>
      <c r="Q1527" s="55">
        <f t="shared" si="877"/>
        <v>0.28063393610044035</v>
      </c>
      <c r="R1527" s="55">
        <f t="shared" si="877"/>
        <v>0.28063393610044035</v>
      </c>
    </row>
    <row r="1528" spans="1:18" x14ac:dyDescent="0.25">
      <c r="A1528" s="3" t="str">
        <f>A787</f>
        <v>Nõgiaru küla</v>
      </c>
      <c r="B1528" s="4" t="s">
        <v>8</v>
      </c>
      <c r="C1528" s="4"/>
      <c r="D1528" s="55">
        <f t="shared" ref="D1528:R1528" si="878">D790</f>
        <v>0.2</v>
      </c>
      <c r="E1528" s="55">
        <f t="shared" si="878"/>
        <v>0.2</v>
      </c>
      <c r="F1528" s="55">
        <f t="shared" si="878"/>
        <v>0.2</v>
      </c>
      <c r="G1528" s="55">
        <f t="shared" si="878"/>
        <v>0.2</v>
      </c>
      <c r="H1528" s="55">
        <f t="shared" si="878"/>
        <v>0.2</v>
      </c>
      <c r="I1528" s="55">
        <f t="shared" si="878"/>
        <v>0.2</v>
      </c>
      <c r="J1528" s="55">
        <f t="shared" si="878"/>
        <v>0.2</v>
      </c>
      <c r="K1528" s="55">
        <f t="shared" si="878"/>
        <v>0.2</v>
      </c>
      <c r="L1528" s="55">
        <f t="shared" si="878"/>
        <v>0.2</v>
      </c>
      <c r="M1528" s="55">
        <f t="shared" si="878"/>
        <v>0.2</v>
      </c>
      <c r="N1528" s="55">
        <f t="shared" si="878"/>
        <v>0.2</v>
      </c>
      <c r="O1528" s="55">
        <f t="shared" si="878"/>
        <v>0.2</v>
      </c>
      <c r="P1528" s="55">
        <f t="shared" si="878"/>
        <v>0.2</v>
      </c>
      <c r="Q1528" s="55">
        <f t="shared" si="878"/>
        <v>0.2</v>
      </c>
      <c r="R1528" s="55">
        <f t="shared" si="878"/>
        <v>0.2</v>
      </c>
    </row>
    <row r="1529" spans="1:18" x14ac:dyDescent="0.25">
      <c r="A1529" s="3" t="str">
        <f>A800</f>
        <v>Tamsa küla</v>
      </c>
      <c r="B1529" s="4" t="s">
        <v>8</v>
      </c>
      <c r="C1529" s="4"/>
      <c r="D1529" s="55">
        <f t="shared" ref="D1529:R1529" si="879">D803</f>
        <v>0.2</v>
      </c>
      <c r="E1529" s="55">
        <f t="shared" si="879"/>
        <v>0.2</v>
      </c>
      <c r="F1529" s="55">
        <f t="shared" si="879"/>
        <v>0.2</v>
      </c>
      <c r="G1529" s="55">
        <f t="shared" si="879"/>
        <v>0.2</v>
      </c>
      <c r="H1529" s="55">
        <f t="shared" si="879"/>
        <v>0.2</v>
      </c>
      <c r="I1529" s="55">
        <f t="shared" si="879"/>
        <v>0.2</v>
      </c>
      <c r="J1529" s="55">
        <f t="shared" si="879"/>
        <v>0.2</v>
      </c>
      <c r="K1529" s="55">
        <f t="shared" si="879"/>
        <v>0.2</v>
      </c>
      <c r="L1529" s="55">
        <f t="shared" si="879"/>
        <v>0.2</v>
      </c>
      <c r="M1529" s="55">
        <f t="shared" si="879"/>
        <v>0.2</v>
      </c>
      <c r="N1529" s="55">
        <f t="shared" si="879"/>
        <v>0.2</v>
      </c>
      <c r="O1529" s="55">
        <f t="shared" si="879"/>
        <v>0.2</v>
      </c>
      <c r="P1529" s="55">
        <f t="shared" si="879"/>
        <v>0.2</v>
      </c>
      <c r="Q1529" s="55">
        <f t="shared" si="879"/>
        <v>0.2</v>
      </c>
      <c r="R1529" s="55">
        <f t="shared" si="879"/>
        <v>0.2</v>
      </c>
    </row>
    <row r="1530" spans="1:18" x14ac:dyDescent="0.25">
      <c r="A1530" s="3" t="str">
        <f>A813</f>
        <v>Etsaste küla</v>
      </c>
      <c r="B1530" s="4" t="s">
        <v>8</v>
      </c>
      <c r="C1530" s="4"/>
      <c r="D1530" s="55">
        <f t="shared" ref="D1530:R1530" si="880">D816</f>
        <v>0.28051612903225809</v>
      </c>
      <c r="E1530" s="55">
        <f t="shared" si="880"/>
        <v>0.28051612903225809</v>
      </c>
      <c r="F1530" s="55">
        <f t="shared" si="880"/>
        <v>0.28051612903225809</v>
      </c>
      <c r="G1530" s="55">
        <f t="shared" si="880"/>
        <v>0.28051612903225809</v>
      </c>
      <c r="H1530" s="55">
        <f t="shared" si="880"/>
        <v>0.28051612903225809</v>
      </c>
      <c r="I1530" s="55">
        <f t="shared" si="880"/>
        <v>0.28051612903225809</v>
      </c>
      <c r="J1530" s="55">
        <f t="shared" si="880"/>
        <v>0.28051612903225809</v>
      </c>
      <c r="K1530" s="55">
        <f t="shared" si="880"/>
        <v>0.28051612903225809</v>
      </c>
      <c r="L1530" s="55">
        <f t="shared" si="880"/>
        <v>0.28051612903225809</v>
      </c>
      <c r="M1530" s="55">
        <f t="shared" si="880"/>
        <v>0.28051612903225809</v>
      </c>
      <c r="N1530" s="55">
        <f t="shared" si="880"/>
        <v>0.28051612903225809</v>
      </c>
      <c r="O1530" s="55">
        <f t="shared" si="880"/>
        <v>0.28051612903225809</v>
      </c>
      <c r="P1530" s="55">
        <f t="shared" si="880"/>
        <v>0.28051612903225809</v>
      </c>
      <c r="Q1530" s="55">
        <f t="shared" si="880"/>
        <v>0.28051612903225809</v>
      </c>
      <c r="R1530" s="55">
        <f t="shared" si="880"/>
        <v>0.28051612903225809</v>
      </c>
    </row>
    <row r="1531" spans="1:18" x14ac:dyDescent="0.25">
      <c r="A1531" s="3" t="str">
        <f>A828</f>
        <v>Kallaste linn</v>
      </c>
      <c r="B1531" s="4" t="s">
        <v>8</v>
      </c>
      <c r="C1531" s="4"/>
      <c r="D1531" s="55">
        <f t="shared" ref="D1531:R1531" si="881">D831</f>
        <v>0.67055871392035071</v>
      </c>
      <c r="E1531" s="55">
        <f t="shared" si="881"/>
        <v>0.67055871392035071</v>
      </c>
      <c r="F1531" s="55">
        <f t="shared" si="881"/>
        <v>0.6</v>
      </c>
      <c r="G1531" s="55">
        <f t="shared" si="881"/>
        <v>0.5</v>
      </c>
      <c r="H1531" s="55">
        <f t="shared" si="881"/>
        <v>0.4</v>
      </c>
      <c r="I1531" s="55">
        <f t="shared" si="881"/>
        <v>0.3</v>
      </c>
      <c r="J1531" s="55">
        <f t="shared" si="881"/>
        <v>0.25</v>
      </c>
      <c r="K1531" s="55">
        <f t="shared" si="881"/>
        <v>0.25</v>
      </c>
      <c r="L1531" s="55">
        <f t="shared" si="881"/>
        <v>0.25</v>
      </c>
      <c r="M1531" s="55">
        <f t="shared" si="881"/>
        <v>0.25</v>
      </c>
      <c r="N1531" s="55">
        <f t="shared" si="881"/>
        <v>0.25</v>
      </c>
      <c r="O1531" s="55">
        <f t="shared" si="881"/>
        <v>0.25</v>
      </c>
      <c r="P1531" s="55">
        <f t="shared" si="881"/>
        <v>0.25</v>
      </c>
      <c r="Q1531" s="55">
        <f t="shared" si="881"/>
        <v>0.25</v>
      </c>
      <c r="R1531" s="55">
        <f t="shared" si="881"/>
        <v>0.25</v>
      </c>
    </row>
    <row r="1532" spans="1:18" x14ac:dyDescent="0.25">
      <c r="A1532" s="3" t="str">
        <f>A841</f>
        <v>Alatskivi alevik</v>
      </c>
      <c r="B1532" s="4" t="s">
        <v>8</v>
      </c>
      <c r="C1532" s="4"/>
      <c r="D1532" s="55">
        <f t="shared" ref="D1532:R1532" si="882">D844</f>
        <v>0.28985373870172554</v>
      </c>
      <c r="E1532" s="55">
        <f t="shared" si="882"/>
        <v>0.28985373870172554</v>
      </c>
      <c r="F1532" s="55">
        <f t="shared" si="882"/>
        <v>0.28985373870172554</v>
      </c>
      <c r="G1532" s="55">
        <f t="shared" si="882"/>
        <v>0.28985373870172554</v>
      </c>
      <c r="H1532" s="55">
        <f t="shared" si="882"/>
        <v>0.28985373870172554</v>
      </c>
      <c r="I1532" s="55">
        <f t="shared" si="882"/>
        <v>0.28985373870172554</v>
      </c>
      <c r="J1532" s="55">
        <f t="shared" si="882"/>
        <v>0.28985373870172554</v>
      </c>
      <c r="K1532" s="55">
        <f t="shared" si="882"/>
        <v>0.25</v>
      </c>
      <c r="L1532" s="55">
        <f t="shared" si="882"/>
        <v>0.25</v>
      </c>
      <c r="M1532" s="55">
        <f t="shared" si="882"/>
        <v>0.25</v>
      </c>
      <c r="N1532" s="55">
        <f t="shared" si="882"/>
        <v>0.25</v>
      </c>
      <c r="O1532" s="55">
        <f t="shared" si="882"/>
        <v>0.25</v>
      </c>
      <c r="P1532" s="55">
        <f t="shared" si="882"/>
        <v>0.25</v>
      </c>
      <c r="Q1532" s="55">
        <f t="shared" si="882"/>
        <v>0.25</v>
      </c>
      <c r="R1532" s="55">
        <f t="shared" si="882"/>
        <v>0.25</v>
      </c>
    </row>
    <row r="1533" spans="1:18" x14ac:dyDescent="0.25">
      <c r="A1533" s="3" t="str">
        <f>A854</f>
        <v>Vara küla</v>
      </c>
      <c r="B1533" s="4" t="s">
        <v>8</v>
      </c>
      <c r="C1533" s="4"/>
      <c r="D1533" s="55">
        <f t="shared" ref="D1533:R1533" si="883">D857</f>
        <v>0.27265741839762614</v>
      </c>
      <c r="E1533" s="55">
        <f t="shared" si="883"/>
        <v>0.27265741839762614</v>
      </c>
      <c r="F1533" s="55">
        <f t="shared" si="883"/>
        <v>0.27265741839762614</v>
      </c>
      <c r="G1533" s="55">
        <f t="shared" si="883"/>
        <v>0.27265741839762614</v>
      </c>
      <c r="H1533" s="55">
        <f t="shared" si="883"/>
        <v>0.27265741839762614</v>
      </c>
      <c r="I1533" s="55">
        <f t="shared" si="883"/>
        <v>0.27265741839762614</v>
      </c>
      <c r="J1533" s="55">
        <f t="shared" si="883"/>
        <v>0.25</v>
      </c>
      <c r="K1533" s="55">
        <f t="shared" si="883"/>
        <v>0.25</v>
      </c>
      <c r="L1533" s="55">
        <f t="shared" si="883"/>
        <v>0.25</v>
      </c>
      <c r="M1533" s="55">
        <f t="shared" si="883"/>
        <v>0.25</v>
      </c>
      <c r="N1533" s="55">
        <f t="shared" si="883"/>
        <v>0.25</v>
      </c>
      <c r="O1533" s="55">
        <f t="shared" si="883"/>
        <v>0.25</v>
      </c>
      <c r="P1533" s="55">
        <f t="shared" si="883"/>
        <v>0.25</v>
      </c>
      <c r="Q1533" s="55">
        <f t="shared" si="883"/>
        <v>0.25</v>
      </c>
      <c r="R1533" s="55">
        <f t="shared" si="883"/>
        <v>0.25</v>
      </c>
    </row>
    <row r="1534" spans="1:18" x14ac:dyDescent="0.25">
      <c r="A1534" s="3" t="str">
        <f>A867</f>
        <v>Koosa küla</v>
      </c>
      <c r="B1534" s="4" t="s">
        <v>8</v>
      </c>
      <c r="C1534" s="4"/>
      <c r="D1534" s="55">
        <f t="shared" ref="D1534:R1534" si="884">D870</f>
        <v>0.36759006898346996</v>
      </c>
      <c r="E1534" s="55">
        <f t="shared" si="884"/>
        <v>0.36759006898346996</v>
      </c>
      <c r="F1534" s="55">
        <f t="shared" si="884"/>
        <v>0.36759006898346996</v>
      </c>
      <c r="G1534" s="55">
        <f t="shared" si="884"/>
        <v>0.36759006898346996</v>
      </c>
      <c r="H1534" s="55">
        <f t="shared" si="884"/>
        <v>0.36759006898346996</v>
      </c>
      <c r="I1534" s="55">
        <f t="shared" si="884"/>
        <v>0.36759006898346996</v>
      </c>
      <c r="J1534" s="55">
        <f t="shared" si="884"/>
        <v>0.36759006898346996</v>
      </c>
      <c r="K1534" s="55">
        <f t="shared" si="884"/>
        <v>0.3</v>
      </c>
      <c r="L1534" s="55">
        <f t="shared" si="884"/>
        <v>0.25</v>
      </c>
      <c r="M1534" s="55">
        <f t="shared" si="884"/>
        <v>0.25</v>
      </c>
      <c r="N1534" s="55">
        <f t="shared" si="884"/>
        <v>0.25</v>
      </c>
      <c r="O1534" s="55">
        <f t="shared" si="884"/>
        <v>0.25</v>
      </c>
      <c r="P1534" s="55">
        <f t="shared" si="884"/>
        <v>0.25</v>
      </c>
      <c r="Q1534" s="55">
        <f t="shared" si="884"/>
        <v>0.25</v>
      </c>
      <c r="R1534" s="55">
        <f t="shared" si="884"/>
        <v>0.25</v>
      </c>
    </row>
    <row r="1535" spans="1:18" x14ac:dyDescent="0.25">
      <c r="A1535" s="3" t="str">
        <f>A880</f>
        <v>Pala küla</v>
      </c>
      <c r="B1535" s="4" t="s">
        <v>8</v>
      </c>
      <c r="C1535" s="4"/>
      <c r="D1535" s="55">
        <f t="shared" ref="D1535:R1535" si="885">D883</f>
        <v>0.13243855109961189</v>
      </c>
      <c r="E1535" s="55">
        <f t="shared" si="885"/>
        <v>0.13243855109961189</v>
      </c>
      <c r="F1535" s="55">
        <f t="shared" si="885"/>
        <v>0.13243855109961189</v>
      </c>
      <c r="G1535" s="55">
        <f t="shared" si="885"/>
        <v>0.13243855109961189</v>
      </c>
      <c r="H1535" s="55">
        <f t="shared" si="885"/>
        <v>0.13243855109961189</v>
      </c>
      <c r="I1535" s="55">
        <f t="shared" si="885"/>
        <v>0.13243855109961189</v>
      </c>
      <c r="J1535" s="55">
        <f t="shared" si="885"/>
        <v>0.13243855109961189</v>
      </c>
      <c r="K1535" s="55">
        <f t="shared" si="885"/>
        <v>0.13243855109961189</v>
      </c>
      <c r="L1535" s="55">
        <f t="shared" si="885"/>
        <v>0.13243855109961189</v>
      </c>
      <c r="M1535" s="55">
        <f t="shared" si="885"/>
        <v>0.13243855109961189</v>
      </c>
      <c r="N1535" s="55">
        <f t="shared" si="885"/>
        <v>0.13243855109961189</v>
      </c>
      <c r="O1535" s="55">
        <f t="shared" si="885"/>
        <v>0.13243855109961189</v>
      </c>
      <c r="P1535" s="55">
        <f t="shared" si="885"/>
        <v>0.13243855109961189</v>
      </c>
      <c r="Q1535" s="55">
        <f t="shared" si="885"/>
        <v>0.13243855109961189</v>
      </c>
      <c r="R1535" s="55">
        <f t="shared" si="885"/>
        <v>0.13243855109961189</v>
      </c>
    </row>
    <row r="1536" spans="1:18" x14ac:dyDescent="0.25">
      <c r="A1536" s="3" t="str">
        <f>A893</f>
        <v>Kolkja küla</v>
      </c>
      <c r="B1536" s="4" t="s">
        <v>8</v>
      </c>
      <c r="C1536" s="4"/>
      <c r="D1536" s="55">
        <f t="shared" ref="D1536:R1536" si="886">D896</f>
        <v>0</v>
      </c>
      <c r="E1536" s="55">
        <f t="shared" si="886"/>
        <v>0</v>
      </c>
      <c r="F1536" s="55">
        <f t="shared" si="886"/>
        <v>0</v>
      </c>
      <c r="G1536" s="55">
        <f t="shared" si="886"/>
        <v>0</v>
      </c>
      <c r="H1536" s="55">
        <f t="shared" si="886"/>
        <v>0</v>
      </c>
      <c r="I1536" s="55">
        <f t="shared" si="886"/>
        <v>0</v>
      </c>
      <c r="J1536" s="55">
        <f t="shared" si="886"/>
        <v>0</v>
      </c>
      <c r="K1536" s="55">
        <f t="shared" si="886"/>
        <v>0</v>
      </c>
      <c r="L1536" s="55">
        <f t="shared" si="886"/>
        <v>0</v>
      </c>
      <c r="M1536" s="55">
        <f t="shared" si="886"/>
        <v>0</v>
      </c>
      <c r="N1536" s="55">
        <f t="shared" si="886"/>
        <v>0</v>
      </c>
      <c r="O1536" s="55">
        <f t="shared" si="886"/>
        <v>0</v>
      </c>
      <c r="P1536" s="55">
        <f t="shared" si="886"/>
        <v>0</v>
      </c>
      <c r="Q1536" s="55">
        <f t="shared" si="886"/>
        <v>0</v>
      </c>
      <c r="R1536" s="55">
        <f t="shared" si="886"/>
        <v>0</v>
      </c>
    </row>
    <row r="1537" spans="1:18" x14ac:dyDescent="0.25">
      <c r="A1537" s="3" t="str">
        <f>A906</f>
        <v>Varnja küla</v>
      </c>
      <c r="B1537" s="4" t="s">
        <v>8</v>
      </c>
      <c r="C1537" s="4"/>
      <c r="D1537" s="55">
        <f t="shared" ref="D1537:R1537" si="887">D909</f>
        <v>0</v>
      </c>
      <c r="E1537" s="55">
        <f t="shared" si="887"/>
        <v>0</v>
      </c>
      <c r="F1537" s="55">
        <f t="shared" si="887"/>
        <v>0</v>
      </c>
      <c r="G1537" s="55">
        <f t="shared" si="887"/>
        <v>0</v>
      </c>
      <c r="H1537" s="55">
        <f t="shared" si="887"/>
        <v>0</v>
      </c>
      <c r="I1537" s="55">
        <f t="shared" si="887"/>
        <v>0</v>
      </c>
      <c r="J1537" s="55">
        <f t="shared" si="887"/>
        <v>0</v>
      </c>
      <c r="K1537" s="55">
        <f t="shared" si="887"/>
        <v>0</v>
      </c>
      <c r="L1537" s="55">
        <f t="shared" si="887"/>
        <v>0</v>
      </c>
      <c r="M1537" s="55">
        <f t="shared" si="887"/>
        <v>0</v>
      </c>
      <c r="N1537" s="55">
        <f t="shared" si="887"/>
        <v>0</v>
      </c>
      <c r="O1537" s="55">
        <f t="shared" si="887"/>
        <v>0</v>
      </c>
      <c r="P1537" s="55">
        <f t="shared" si="887"/>
        <v>0</v>
      </c>
      <c r="Q1537" s="55">
        <f t="shared" si="887"/>
        <v>0</v>
      </c>
      <c r="R1537" s="55">
        <f t="shared" si="887"/>
        <v>0</v>
      </c>
    </row>
    <row r="1538" spans="1:18" x14ac:dyDescent="0.25">
      <c r="A1538" s="3" t="str">
        <f>A919</f>
        <v>Kasepää alevik</v>
      </c>
      <c r="B1538" s="4" t="s">
        <v>8</v>
      </c>
      <c r="C1538" s="4"/>
      <c r="D1538" s="55">
        <f t="shared" ref="D1538:R1538" si="888">D922</f>
        <v>0</v>
      </c>
      <c r="E1538" s="55">
        <f t="shared" si="888"/>
        <v>0</v>
      </c>
      <c r="F1538" s="55">
        <f t="shared" si="888"/>
        <v>0</v>
      </c>
      <c r="G1538" s="55">
        <f t="shared" si="888"/>
        <v>0</v>
      </c>
      <c r="H1538" s="55">
        <f t="shared" si="888"/>
        <v>0</v>
      </c>
      <c r="I1538" s="55">
        <f t="shared" si="888"/>
        <v>0</v>
      </c>
      <c r="J1538" s="55">
        <f t="shared" si="888"/>
        <v>0</v>
      </c>
      <c r="K1538" s="55">
        <f t="shared" si="888"/>
        <v>0</v>
      </c>
      <c r="L1538" s="55">
        <f t="shared" si="888"/>
        <v>0</v>
      </c>
      <c r="M1538" s="55">
        <f t="shared" si="888"/>
        <v>0</v>
      </c>
      <c r="N1538" s="55">
        <f t="shared" si="888"/>
        <v>0</v>
      </c>
      <c r="O1538" s="55">
        <f t="shared" si="888"/>
        <v>0</v>
      </c>
      <c r="P1538" s="55">
        <f t="shared" si="888"/>
        <v>0</v>
      </c>
      <c r="Q1538" s="55">
        <f t="shared" si="888"/>
        <v>0</v>
      </c>
      <c r="R1538" s="55">
        <f t="shared" si="888"/>
        <v>0</v>
      </c>
    </row>
    <row r="1539" spans="1:18" x14ac:dyDescent="0.25">
      <c r="A1539" s="3" t="str">
        <f>A934</f>
        <v>Mehikoorma alevik</v>
      </c>
      <c r="B1539" s="4" t="s">
        <v>8</v>
      </c>
      <c r="C1539" s="4"/>
      <c r="D1539" s="55">
        <f t="shared" ref="D1539:R1539" si="889">D937</f>
        <v>0.69593926654740612</v>
      </c>
      <c r="E1539" s="55">
        <f t="shared" si="889"/>
        <v>0.69593926654740612</v>
      </c>
      <c r="F1539" s="55">
        <f t="shared" si="889"/>
        <v>0.6</v>
      </c>
      <c r="G1539" s="55">
        <f t="shared" si="889"/>
        <v>0.5</v>
      </c>
      <c r="H1539" s="55">
        <f t="shared" si="889"/>
        <v>0.4</v>
      </c>
      <c r="I1539" s="55">
        <f t="shared" si="889"/>
        <v>0.3</v>
      </c>
      <c r="J1539" s="55">
        <f t="shared" si="889"/>
        <v>0.25</v>
      </c>
      <c r="K1539" s="55">
        <f t="shared" si="889"/>
        <v>0.25</v>
      </c>
      <c r="L1539" s="55">
        <f t="shared" si="889"/>
        <v>0.25</v>
      </c>
      <c r="M1539" s="55">
        <f t="shared" si="889"/>
        <v>0.25</v>
      </c>
      <c r="N1539" s="55">
        <f t="shared" si="889"/>
        <v>0.25</v>
      </c>
      <c r="O1539" s="55">
        <f t="shared" si="889"/>
        <v>0.25</v>
      </c>
      <c r="P1539" s="55">
        <f t="shared" si="889"/>
        <v>0.25</v>
      </c>
      <c r="Q1539" s="55">
        <f t="shared" si="889"/>
        <v>0.25</v>
      </c>
      <c r="R1539" s="55">
        <f t="shared" si="889"/>
        <v>0.25</v>
      </c>
    </row>
    <row r="1540" spans="1:18" x14ac:dyDescent="0.25">
      <c r="A1540" s="3" t="str">
        <f>A947</f>
        <v>Aravu küla</v>
      </c>
      <c r="B1540" s="4" t="s">
        <v>8</v>
      </c>
      <c r="C1540" s="4"/>
      <c r="D1540" s="55">
        <f t="shared" ref="D1540:R1540" si="890">D950</f>
        <v>0.37330316742081449</v>
      </c>
      <c r="E1540" s="55">
        <f t="shared" si="890"/>
        <v>0.37330316742081449</v>
      </c>
      <c r="F1540" s="55">
        <f t="shared" si="890"/>
        <v>0.37330316742081449</v>
      </c>
      <c r="G1540" s="55">
        <f t="shared" si="890"/>
        <v>0.37330316742081449</v>
      </c>
      <c r="H1540" s="55">
        <f t="shared" si="890"/>
        <v>0.37330316742081449</v>
      </c>
      <c r="I1540" s="55">
        <f t="shared" si="890"/>
        <v>0.37330316742081449</v>
      </c>
      <c r="J1540" s="55">
        <f t="shared" si="890"/>
        <v>0.3</v>
      </c>
      <c r="K1540" s="55">
        <f t="shared" si="890"/>
        <v>0.25</v>
      </c>
      <c r="L1540" s="55">
        <f t="shared" si="890"/>
        <v>0.25</v>
      </c>
      <c r="M1540" s="55">
        <f t="shared" si="890"/>
        <v>0.25</v>
      </c>
      <c r="N1540" s="55">
        <f t="shared" si="890"/>
        <v>0.25</v>
      </c>
      <c r="O1540" s="55">
        <f t="shared" si="890"/>
        <v>0.25</v>
      </c>
      <c r="P1540" s="55">
        <f t="shared" si="890"/>
        <v>0.25</v>
      </c>
      <c r="Q1540" s="55">
        <f t="shared" si="890"/>
        <v>0.25</v>
      </c>
      <c r="R1540" s="55">
        <f t="shared" si="890"/>
        <v>0.25</v>
      </c>
    </row>
    <row r="1541" spans="1:18" x14ac:dyDescent="0.25">
      <c r="A1541" s="3" t="str">
        <f>A960</f>
        <v>Võõpsu alevik</v>
      </c>
      <c r="B1541" s="4" t="s">
        <v>8</v>
      </c>
      <c r="C1541" s="4"/>
      <c r="D1541" s="55">
        <f t="shared" ref="D1541:R1541" si="891">D963</f>
        <v>0</v>
      </c>
      <c r="E1541" s="55">
        <f t="shared" si="891"/>
        <v>0</v>
      </c>
      <c r="F1541" s="55">
        <f t="shared" si="891"/>
        <v>0</v>
      </c>
      <c r="G1541" s="55">
        <f t="shared" si="891"/>
        <v>0</v>
      </c>
      <c r="H1541" s="55">
        <f t="shared" si="891"/>
        <v>0.2</v>
      </c>
      <c r="I1541" s="55">
        <f t="shared" si="891"/>
        <v>0.2</v>
      </c>
      <c r="J1541" s="55">
        <f t="shared" si="891"/>
        <v>0.2</v>
      </c>
      <c r="K1541" s="55">
        <f t="shared" si="891"/>
        <v>0.2</v>
      </c>
      <c r="L1541" s="55">
        <f t="shared" si="891"/>
        <v>0.2</v>
      </c>
      <c r="M1541" s="55">
        <f t="shared" si="891"/>
        <v>0.2</v>
      </c>
      <c r="N1541" s="55">
        <f t="shared" si="891"/>
        <v>0.2</v>
      </c>
      <c r="O1541" s="55">
        <f t="shared" si="891"/>
        <v>0.2</v>
      </c>
      <c r="P1541" s="55">
        <f t="shared" si="891"/>
        <v>0.2</v>
      </c>
      <c r="Q1541" s="55">
        <f t="shared" si="891"/>
        <v>0.2</v>
      </c>
      <c r="R1541" s="55">
        <f t="shared" si="891"/>
        <v>0.2</v>
      </c>
    </row>
    <row r="1542" spans="1:18" x14ac:dyDescent="0.25">
      <c r="A1542" s="3" t="str">
        <f>A975</f>
        <v>Äksi alevik</v>
      </c>
      <c r="B1542" s="4" t="s">
        <v>8</v>
      </c>
      <c r="C1542" s="4"/>
      <c r="D1542" s="55">
        <f t="shared" ref="D1542:R1542" si="892">D978</f>
        <v>0.10045306750518497</v>
      </c>
      <c r="E1542" s="55">
        <f t="shared" si="892"/>
        <v>0.26395282448288376</v>
      </c>
      <c r="F1542" s="55">
        <f t="shared" si="892"/>
        <v>0.26395282448288376</v>
      </c>
      <c r="G1542" s="55">
        <f t="shared" si="892"/>
        <v>0.26395282448288376</v>
      </c>
      <c r="H1542" s="55">
        <f t="shared" si="892"/>
        <v>0.26395282448288376</v>
      </c>
      <c r="I1542" s="55">
        <f t="shared" si="892"/>
        <v>0.26395282448288376</v>
      </c>
      <c r="J1542" s="55">
        <f t="shared" si="892"/>
        <v>0.26395282448288376</v>
      </c>
      <c r="K1542" s="55">
        <f t="shared" si="892"/>
        <v>0.26395282448288376</v>
      </c>
      <c r="L1542" s="55">
        <f t="shared" si="892"/>
        <v>0.26395282448288376</v>
      </c>
      <c r="M1542" s="55">
        <f t="shared" si="892"/>
        <v>0.26395282448288376</v>
      </c>
      <c r="N1542" s="55">
        <f t="shared" si="892"/>
        <v>0.26395282448288376</v>
      </c>
      <c r="O1542" s="55">
        <f t="shared" si="892"/>
        <v>0.26395282448288376</v>
      </c>
      <c r="P1542" s="55">
        <f t="shared" si="892"/>
        <v>0.26395282448288376</v>
      </c>
      <c r="Q1542" s="55">
        <f t="shared" si="892"/>
        <v>0.26395282448288376</v>
      </c>
      <c r="R1542" s="55">
        <f t="shared" si="892"/>
        <v>0.26395282448288376</v>
      </c>
    </row>
    <row r="1543" spans="1:18" x14ac:dyDescent="0.25">
      <c r="A1543" s="3" t="str">
        <f>A988</f>
        <v>Erala küla</v>
      </c>
      <c r="B1543" s="4" t="s">
        <v>8</v>
      </c>
      <c r="C1543" s="4"/>
      <c r="D1543" s="55">
        <f t="shared" ref="D1543:R1543" si="893">D991</f>
        <v>0.35665897073570973</v>
      </c>
      <c r="E1543" s="55">
        <f t="shared" si="893"/>
        <v>0.28569805186869057</v>
      </c>
      <c r="F1543" s="55">
        <f t="shared" si="893"/>
        <v>0.28569805186869057</v>
      </c>
      <c r="G1543" s="55">
        <f t="shared" si="893"/>
        <v>0.28569805186869057</v>
      </c>
      <c r="H1543" s="55">
        <f t="shared" si="893"/>
        <v>0.28569805186869057</v>
      </c>
      <c r="I1543" s="55">
        <f t="shared" si="893"/>
        <v>0.28569805186869057</v>
      </c>
      <c r="J1543" s="55">
        <f t="shared" si="893"/>
        <v>0.28569805186869057</v>
      </c>
      <c r="K1543" s="55">
        <f t="shared" si="893"/>
        <v>0.28569805186869057</v>
      </c>
      <c r="L1543" s="55">
        <f t="shared" si="893"/>
        <v>0.28569805186869057</v>
      </c>
      <c r="M1543" s="55">
        <f t="shared" si="893"/>
        <v>0.28569805186869057</v>
      </c>
      <c r="N1543" s="55">
        <f t="shared" si="893"/>
        <v>0.28569805186869057</v>
      </c>
      <c r="O1543" s="55">
        <f t="shared" si="893"/>
        <v>0.28569805186869057</v>
      </c>
      <c r="P1543" s="55">
        <f t="shared" si="893"/>
        <v>0.28569805186869057</v>
      </c>
      <c r="Q1543" s="55">
        <f t="shared" si="893"/>
        <v>0.28569805186869057</v>
      </c>
      <c r="R1543" s="55">
        <f t="shared" si="893"/>
        <v>0.28569805186869057</v>
      </c>
    </row>
    <row r="1544" spans="1:18" x14ac:dyDescent="0.25">
      <c r="A1544" s="3" t="str">
        <f>A1001</f>
        <v>Kärkna küla</v>
      </c>
      <c r="B1544" s="4" t="s">
        <v>8</v>
      </c>
      <c r="C1544" s="4"/>
      <c r="D1544" s="55">
        <f t="shared" ref="D1544:R1544" si="894">D1004</f>
        <v>0.35665897073570979</v>
      </c>
      <c r="E1544" s="55">
        <f t="shared" si="894"/>
        <v>0.28569805186869063</v>
      </c>
      <c r="F1544" s="55">
        <f t="shared" si="894"/>
        <v>0.28569805186869063</v>
      </c>
      <c r="G1544" s="55">
        <f t="shared" si="894"/>
        <v>0.28569805186869063</v>
      </c>
      <c r="H1544" s="55">
        <f t="shared" si="894"/>
        <v>0.28569805186869063</v>
      </c>
      <c r="I1544" s="55">
        <f t="shared" si="894"/>
        <v>0.28569805186869063</v>
      </c>
      <c r="J1544" s="55">
        <f t="shared" si="894"/>
        <v>0.28569805186869063</v>
      </c>
      <c r="K1544" s="55">
        <f t="shared" si="894"/>
        <v>0.28569805186869063</v>
      </c>
      <c r="L1544" s="55">
        <f t="shared" si="894"/>
        <v>0.28569805186869063</v>
      </c>
      <c r="M1544" s="55">
        <f t="shared" si="894"/>
        <v>0.28569805186869063</v>
      </c>
      <c r="N1544" s="55">
        <f t="shared" si="894"/>
        <v>0.28569805186869063</v>
      </c>
      <c r="O1544" s="55">
        <f t="shared" si="894"/>
        <v>0.28569805186869063</v>
      </c>
      <c r="P1544" s="55">
        <f t="shared" si="894"/>
        <v>0.28569805186869063</v>
      </c>
      <c r="Q1544" s="55">
        <f t="shared" si="894"/>
        <v>0.28569805186869063</v>
      </c>
      <c r="R1544" s="55">
        <f t="shared" si="894"/>
        <v>0.28569805186869063</v>
      </c>
    </row>
    <row r="1545" spans="1:18" x14ac:dyDescent="0.25">
      <c r="A1545" s="3" t="s">
        <v>117</v>
      </c>
      <c r="B1545" s="4" t="s">
        <v>8</v>
      </c>
      <c r="C1545" s="4"/>
      <c r="D1545" s="55">
        <f>D1017</f>
        <v>0</v>
      </c>
      <c r="E1545" s="55">
        <f t="shared" ref="E1545:R1545" si="895">E1017</f>
        <v>0</v>
      </c>
      <c r="F1545" s="55">
        <f t="shared" si="895"/>
        <v>0</v>
      </c>
      <c r="G1545" s="55">
        <f t="shared" si="895"/>
        <v>0</v>
      </c>
      <c r="H1545" s="55">
        <f t="shared" si="895"/>
        <v>0</v>
      </c>
      <c r="I1545" s="55">
        <f t="shared" si="895"/>
        <v>0</v>
      </c>
      <c r="J1545" s="55">
        <f t="shared" si="895"/>
        <v>0.25</v>
      </c>
      <c r="K1545" s="55">
        <f t="shared" si="895"/>
        <v>0.25</v>
      </c>
      <c r="L1545" s="55">
        <f t="shared" si="895"/>
        <v>0.25</v>
      </c>
      <c r="M1545" s="55">
        <f t="shared" si="895"/>
        <v>0.25</v>
      </c>
      <c r="N1545" s="55">
        <f t="shared" si="895"/>
        <v>0.25</v>
      </c>
      <c r="O1545" s="55">
        <f t="shared" si="895"/>
        <v>0.25</v>
      </c>
      <c r="P1545" s="55">
        <f t="shared" si="895"/>
        <v>0.25</v>
      </c>
      <c r="Q1545" s="55">
        <f t="shared" si="895"/>
        <v>0.25</v>
      </c>
      <c r="R1545" s="55">
        <f t="shared" si="895"/>
        <v>0.25</v>
      </c>
    </row>
    <row r="1546" spans="1:18" x14ac:dyDescent="0.25">
      <c r="A1546" s="3" t="str">
        <f>A1027</f>
        <v>Laeva küla</v>
      </c>
      <c r="B1546" s="4" t="s">
        <v>8</v>
      </c>
      <c r="C1546" s="4"/>
      <c r="D1546" s="55">
        <f t="shared" ref="D1546:R1546" si="896">D1030</f>
        <v>0.70214361285266469</v>
      </c>
      <c r="E1546" s="55">
        <f t="shared" si="896"/>
        <v>0.65970815354189138</v>
      </c>
      <c r="F1546" s="55">
        <f t="shared" si="896"/>
        <v>0.65970815354189138</v>
      </c>
      <c r="G1546" s="55">
        <f t="shared" si="896"/>
        <v>0.65970815354189138</v>
      </c>
      <c r="H1546" s="55">
        <f t="shared" si="896"/>
        <v>0.65970815354189138</v>
      </c>
      <c r="I1546" s="55">
        <f t="shared" si="896"/>
        <v>0.65970815354189138</v>
      </c>
      <c r="J1546" s="55">
        <f t="shared" si="896"/>
        <v>0.65970815354189138</v>
      </c>
      <c r="K1546" s="55">
        <f t="shared" si="896"/>
        <v>0.5</v>
      </c>
      <c r="L1546" s="55">
        <f t="shared" si="896"/>
        <v>0.4</v>
      </c>
      <c r="M1546" s="55">
        <f t="shared" si="896"/>
        <v>0.3</v>
      </c>
      <c r="N1546" s="55">
        <f t="shared" si="896"/>
        <v>0.25</v>
      </c>
      <c r="O1546" s="55">
        <f t="shared" si="896"/>
        <v>0.25</v>
      </c>
      <c r="P1546" s="55">
        <f t="shared" si="896"/>
        <v>0.25</v>
      </c>
      <c r="Q1546" s="55">
        <f t="shared" si="896"/>
        <v>0.25</v>
      </c>
      <c r="R1546" s="55">
        <f t="shared" si="896"/>
        <v>0.25</v>
      </c>
    </row>
    <row r="1547" spans="1:18" x14ac:dyDescent="0.25">
      <c r="A1547" s="3" t="str">
        <f>A1040</f>
        <v>Lähte alevik</v>
      </c>
      <c r="B1547" s="4" t="s">
        <v>8</v>
      </c>
      <c r="C1547" s="4"/>
      <c r="D1547" s="55">
        <f t="shared" ref="D1547:R1547" si="897">D1043</f>
        <v>0.35665897073570973</v>
      </c>
      <c r="E1547" s="55">
        <f t="shared" si="897"/>
        <v>0.28569805186869057</v>
      </c>
      <c r="F1547" s="55">
        <f t="shared" si="897"/>
        <v>0.28569805186869057</v>
      </c>
      <c r="G1547" s="55">
        <f t="shared" si="897"/>
        <v>0.28569805186869057</v>
      </c>
      <c r="H1547" s="55">
        <f t="shared" si="897"/>
        <v>0.28569805186869057</v>
      </c>
      <c r="I1547" s="55">
        <f t="shared" si="897"/>
        <v>0.28569805186869057</v>
      </c>
      <c r="J1547" s="55">
        <f t="shared" si="897"/>
        <v>0.28569805186869057</v>
      </c>
      <c r="K1547" s="55">
        <f t="shared" si="897"/>
        <v>0.28569805186869057</v>
      </c>
      <c r="L1547" s="55">
        <f t="shared" si="897"/>
        <v>0.28569805186869057</v>
      </c>
      <c r="M1547" s="55">
        <f t="shared" si="897"/>
        <v>0.28569805186869057</v>
      </c>
      <c r="N1547" s="55">
        <f t="shared" si="897"/>
        <v>0.28569805186869057</v>
      </c>
      <c r="O1547" s="55">
        <f t="shared" si="897"/>
        <v>0.28569805186869057</v>
      </c>
      <c r="P1547" s="55">
        <f t="shared" si="897"/>
        <v>0.28569805186869057</v>
      </c>
      <c r="Q1547" s="55">
        <f t="shared" si="897"/>
        <v>0.28569805186869057</v>
      </c>
      <c r="R1547" s="55">
        <f t="shared" si="897"/>
        <v>0.28569805186869057</v>
      </c>
    </row>
    <row r="1548" spans="1:18" x14ac:dyDescent="0.25">
      <c r="A1548" s="3" t="str">
        <f>A1053</f>
        <v>Maarja-Magdaleena küla</v>
      </c>
      <c r="B1548" s="4" t="s">
        <v>8</v>
      </c>
      <c r="C1548" s="4"/>
      <c r="D1548" s="55">
        <f t="shared" ref="D1548:R1548" si="898">D1056</f>
        <v>0.23937840965448834</v>
      </c>
      <c r="E1548" s="55">
        <f t="shared" si="898"/>
        <v>0.25505275617179568</v>
      </c>
      <c r="F1548" s="55">
        <f t="shared" si="898"/>
        <v>0.25505275617179568</v>
      </c>
      <c r="G1548" s="55">
        <f t="shared" si="898"/>
        <v>0.25505275617179568</v>
      </c>
      <c r="H1548" s="55">
        <f t="shared" si="898"/>
        <v>0.25</v>
      </c>
      <c r="I1548" s="55">
        <f t="shared" si="898"/>
        <v>0.25</v>
      </c>
      <c r="J1548" s="55">
        <f t="shared" si="898"/>
        <v>0.25</v>
      </c>
      <c r="K1548" s="55">
        <f t="shared" si="898"/>
        <v>0.25</v>
      </c>
      <c r="L1548" s="55">
        <f t="shared" si="898"/>
        <v>0.25</v>
      </c>
      <c r="M1548" s="55">
        <f t="shared" si="898"/>
        <v>0.25</v>
      </c>
      <c r="N1548" s="55">
        <f t="shared" si="898"/>
        <v>0.25</v>
      </c>
      <c r="O1548" s="55">
        <f t="shared" si="898"/>
        <v>0.25</v>
      </c>
      <c r="P1548" s="55">
        <f t="shared" si="898"/>
        <v>0.25</v>
      </c>
      <c r="Q1548" s="55">
        <f t="shared" si="898"/>
        <v>0.25</v>
      </c>
      <c r="R1548" s="55">
        <f t="shared" si="898"/>
        <v>0.25</v>
      </c>
    </row>
    <row r="1549" spans="1:18" x14ac:dyDescent="0.25">
      <c r="A1549" s="3" t="str">
        <f>A1066</f>
        <v>Sojamaa küla</v>
      </c>
      <c r="B1549" s="4" t="s">
        <v>8</v>
      </c>
      <c r="C1549" s="4"/>
      <c r="D1549" s="55">
        <f t="shared" ref="D1549:R1549" si="899">D1069</f>
        <v>0.3000290191526408</v>
      </c>
      <c r="E1549" s="55">
        <f t="shared" si="899"/>
        <v>0.32868020304568529</v>
      </c>
      <c r="F1549" s="55">
        <f t="shared" si="899"/>
        <v>0.32868020304568529</v>
      </c>
      <c r="G1549" s="55">
        <f t="shared" si="899"/>
        <v>0.32868020304568529</v>
      </c>
      <c r="H1549" s="55">
        <f t="shared" si="899"/>
        <v>0.32868020304568529</v>
      </c>
      <c r="I1549" s="55">
        <f t="shared" si="899"/>
        <v>0.3</v>
      </c>
      <c r="J1549" s="55">
        <f t="shared" si="899"/>
        <v>0.25</v>
      </c>
      <c r="K1549" s="55">
        <f t="shared" si="899"/>
        <v>0.25</v>
      </c>
      <c r="L1549" s="55">
        <f t="shared" si="899"/>
        <v>0.25</v>
      </c>
      <c r="M1549" s="55">
        <f t="shared" si="899"/>
        <v>0.25</v>
      </c>
      <c r="N1549" s="55">
        <f t="shared" si="899"/>
        <v>0.25</v>
      </c>
      <c r="O1549" s="55">
        <f t="shared" si="899"/>
        <v>0.25</v>
      </c>
      <c r="P1549" s="55">
        <f t="shared" si="899"/>
        <v>0.25</v>
      </c>
      <c r="Q1549" s="55">
        <f t="shared" si="899"/>
        <v>0.25</v>
      </c>
      <c r="R1549" s="55">
        <f t="shared" si="899"/>
        <v>0.25</v>
      </c>
    </row>
    <row r="1550" spans="1:18" x14ac:dyDescent="0.25">
      <c r="A1550" s="3" t="str">
        <f>A1079</f>
        <v>Tabivere alevik</v>
      </c>
      <c r="B1550" s="4" t="s">
        <v>8</v>
      </c>
      <c r="C1550" s="4"/>
      <c r="D1550" s="55">
        <f t="shared" ref="D1550:R1550" si="900">D1082</f>
        <v>0.20147363138686136</v>
      </c>
      <c r="E1550" s="55">
        <f t="shared" si="900"/>
        <v>0.16985434972164468</v>
      </c>
      <c r="F1550" s="55">
        <f t="shared" si="900"/>
        <v>0.16985434972164468</v>
      </c>
      <c r="G1550" s="55">
        <f t="shared" si="900"/>
        <v>0.16985434972164468</v>
      </c>
      <c r="H1550" s="55">
        <f t="shared" si="900"/>
        <v>0.16985434972164468</v>
      </c>
      <c r="I1550" s="55">
        <f t="shared" si="900"/>
        <v>0.15</v>
      </c>
      <c r="J1550" s="55">
        <f t="shared" si="900"/>
        <v>0.15</v>
      </c>
      <c r="K1550" s="55">
        <f t="shared" si="900"/>
        <v>0.15</v>
      </c>
      <c r="L1550" s="55">
        <f t="shared" si="900"/>
        <v>0.15</v>
      </c>
      <c r="M1550" s="55">
        <f t="shared" si="900"/>
        <v>0.15</v>
      </c>
      <c r="N1550" s="55">
        <f t="shared" si="900"/>
        <v>0.15</v>
      </c>
      <c r="O1550" s="55">
        <f t="shared" si="900"/>
        <v>0.15</v>
      </c>
      <c r="P1550" s="55">
        <f t="shared" si="900"/>
        <v>0.15</v>
      </c>
      <c r="Q1550" s="55">
        <f t="shared" si="900"/>
        <v>0.15</v>
      </c>
      <c r="R1550" s="55">
        <f t="shared" si="900"/>
        <v>0.15</v>
      </c>
    </row>
    <row r="1551" spans="1:18" x14ac:dyDescent="0.25">
      <c r="A1551" s="3" t="str">
        <f>A1092</f>
        <v>Tammistu küla</v>
      </c>
      <c r="B1551" s="4" t="s">
        <v>8</v>
      </c>
      <c r="C1551" s="4"/>
      <c r="D1551" s="55">
        <f t="shared" ref="D1551:R1551" si="901">D1095</f>
        <v>0.13991655076495133</v>
      </c>
      <c r="E1551" s="55">
        <f t="shared" si="901"/>
        <v>0.12716366752356464</v>
      </c>
      <c r="F1551" s="55">
        <f t="shared" si="901"/>
        <v>0.12716366752356464</v>
      </c>
      <c r="G1551" s="55">
        <f t="shared" si="901"/>
        <v>0.12716366752356464</v>
      </c>
      <c r="H1551" s="55">
        <f t="shared" si="901"/>
        <v>0.12716366752356464</v>
      </c>
      <c r="I1551" s="55">
        <f t="shared" si="901"/>
        <v>0.12716366752356464</v>
      </c>
      <c r="J1551" s="55">
        <f t="shared" si="901"/>
        <v>0.12716366752356464</v>
      </c>
      <c r="K1551" s="55">
        <f t="shared" si="901"/>
        <v>0.12716366752356464</v>
      </c>
      <c r="L1551" s="55">
        <f t="shared" si="901"/>
        <v>0.12716366752356464</v>
      </c>
      <c r="M1551" s="55">
        <f t="shared" si="901"/>
        <v>0.12716366752356464</v>
      </c>
      <c r="N1551" s="55">
        <f t="shared" si="901"/>
        <v>0.12716366752356464</v>
      </c>
      <c r="O1551" s="55">
        <f t="shared" si="901"/>
        <v>0.12716366752356464</v>
      </c>
      <c r="P1551" s="55">
        <f t="shared" si="901"/>
        <v>0.12716366752356464</v>
      </c>
      <c r="Q1551" s="55">
        <f t="shared" si="901"/>
        <v>0.12716366752356464</v>
      </c>
      <c r="R1551" s="55">
        <f t="shared" si="901"/>
        <v>0.12716366752356464</v>
      </c>
    </row>
    <row r="1552" spans="1:18" x14ac:dyDescent="0.25">
      <c r="A1552" s="3" t="str">
        <f>A1105</f>
        <v>Vasula alevik</v>
      </c>
      <c r="B1552" s="4" t="s">
        <v>8</v>
      </c>
      <c r="C1552" s="4"/>
      <c r="D1552" s="55">
        <f t="shared" ref="D1552:R1552" si="902">D1108</f>
        <v>0.71181306793595844</v>
      </c>
      <c r="E1552" s="55">
        <f t="shared" si="902"/>
        <v>0.70749492338932984</v>
      </c>
      <c r="F1552" s="55">
        <f t="shared" si="902"/>
        <v>0.70749492338932984</v>
      </c>
      <c r="G1552" s="55">
        <f t="shared" si="902"/>
        <v>0.70749492338932984</v>
      </c>
      <c r="H1552" s="55">
        <f t="shared" si="902"/>
        <v>0.70749492338932984</v>
      </c>
      <c r="I1552" s="55">
        <f t="shared" si="902"/>
        <v>0.70749492338932984</v>
      </c>
      <c r="J1552" s="55">
        <f t="shared" si="902"/>
        <v>0.70749492338932984</v>
      </c>
      <c r="K1552" s="55">
        <f t="shared" si="902"/>
        <v>0.70749492338932984</v>
      </c>
      <c r="L1552" s="55">
        <f t="shared" si="902"/>
        <v>0.70749492338932984</v>
      </c>
      <c r="M1552" s="55">
        <f t="shared" si="902"/>
        <v>0.70749492338932984</v>
      </c>
      <c r="N1552" s="55">
        <f t="shared" si="902"/>
        <v>0.70749492338932984</v>
      </c>
      <c r="O1552" s="55">
        <f t="shared" si="902"/>
        <v>0.70749492338932984</v>
      </c>
      <c r="P1552" s="55">
        <f t="shared" si="902"/>
        <v>0.70749492338932984</v>
      </c>
      <c r="Q1552" s="55">
        <f t="shared" si="902"/>
        <v>0.70749492338932984</v>
      </c>
      <c r="R1552" s="55">
        <f t="shared" si="902"/>
        <v>0.70749492338932984</v>
      </c>
    </row>
    <row r="1553" spans="1:18" x14ac:dyDescent="0.25">
      <c r="A1553" s="3" t="str">
        <f>A1118</f>
        <v>Vedu küla</v>
      </c>
      <c r="B1553" s="4" t="s">
        <v>8</v>
      </c>
      <c r="C1553" s="4"/>
      <c r="D1553" s="55">
        <f t="shared" ref="D1553:R1553" si="903">D1121</f>
        <v>0.51155682342093134</v>
      </c>
      <c r="E1553" s="55">
        <f t="shared" si="903"/>
        <v>0.56451506591337097</v>
      </c>
      <c r="F1553" s="55">
        <f t="shared" si="903"/>
        <v>0.56451506591337097</v>
      </c>
      <c r="G1553" s="55">
        <f t="shared" si="903"/>
        <v>0.56451506591337097</v>
      </c>
      <c r="H1553" s="55">
        <f t="shared" si="903"/>
        <v>0.56451506591337097</v>
      </c>
      <c r="I1553" s="55">
        <f t="shared" si="903"/>
        <v>0.56451506591337097</v>
      </c>
      <c r="J1553" s="55">
        <f t="shared" si="903"/>
        <v>0.56451506591337097</v>
      </c>
      <c r="K1553" s="55">
        <f t="shared" si="903"/>
        <v>0.56451506591337097</v>
      </c>
      <c r="L1553" s="55">
        <f t="shared" si="903"/>
        <v>0.56451506591337097</v>
      </c>
      <c r="M1553" s="55">
        <f t="shared" si="903"/>
        <v>0.56451506591337097</v>
      </c>
      <c r="N1553" s="55">
        <f t="shared" si="903"/>
        <v>0.56451506591337097</v>
      </c>
      <c r="O1553" s="55">
        <f t="shared" si="903"/>
        <v>0.56451506591337097</v>
      </c>
      <c r="P1553" s="55">
        <f t="shared" si="903"/>
        <v>0.56451506591337097</v>
      </c>
      <c r="Q1553" s="55">
        <f t="shared" si="903"/>
        <v>0.56451506591337097</v>
      </c>
      <c r="R1553" s="55">
        <f t="shared" si="903"/>
        <v>0.56451506591337097</v>
      </c>
    </row>
    <row r="1554" spans="1:18" x14ac:dyDescent="0.25">
      <c r="A1554" s="3" t="str">
        <f>A1131</f>
        <v>Vesneri küla</v>
      </c>
      <c r="B1554" s="4" t="s">
        <v>8</v>
      </c>
      <c r="C1554" s="4"/>
      <c r="D1554" s="55">
        <f t="shared" ref="D1554:R1554" si="904">D1134</f>
        <v>0.55197792088316466</v>
      </c>
      <c r="E1554" s="55">
        <f t="shared" si="904"/>
        <v>0.59957983193277309</v>
      </c>
      <c r="F1554" s="55">
        <f t="shared" si="904"/>
        <v>0.59957983193277309</v>
      </c>
      <c r="G1554" s="55">
        <f t="shared" si="904"/>
        <v>0.59957983193277309</v>
      </c>
      <c r="H1554" s="55">
        <f t="shared" si="904"/>
        <v>0.59957983193277309</v>
      </c>
      <c r="I1554" s="55">
        <f t="shared" si="904"/>
        <v>0.59957983193277309</v>
      </c>
      <c r="J1554" s="55">
        <f t="shared" si="904"/>
        <v>0.59957983193277309</v>
      </c>
      <c r="K1554" s="55">
        <f t="shared" si="904"/>
        <v>0.5</v>
      </c>
      <c r="L1554" s="55">
        <f t="shared" si="904"/>
        <v>0.4</v>
      </c>
      <c r="M1554" s="55">
        <f t="shared" si="904"/>
        <v>0.3</v>
      </c>
      <c r="N1554" s="55">
        <f t="shared" si="904"/>
        <v>0.25</v>
      </c>
      <c r="O1554" s="55">
        <f t="shared" si="904"/>
        <v>0.25</v>
      </c>
      <c r="P1554" s="55">
        <f t="shared" si="904"/>
        <v>0.25</v>
      </c>
      <c r="Q1554" s="55">
        <f t="shared" si="904"/>
        <v>0.25</v>
      </c>
      <c r="R1554" s="55">
        <f t="shared" si="904"/>
        <v>0.25</v>
      </c>
    </row>
    <row r="1555" spans="1:18" x14ac:dyDescent="0.25">
      <c r="A1555" s="3" t="s">
        <v>127</v>
      </c>
      <c r="B1555" s="4" t="s">
        <v>8</v>
      </c>
      <c r="C1555" s="4"/>
      <c r="D1555" s="55">
        <f t="shared" ref="D1555:R1555" si="905">D1147</f>
        <v>0</v>
      </c>
      <c r="E1555" s="55">
        <f t="shared" si="905"/>
        <v>0</v>
      </c>
      <c r="F1555" s="55">
        <f t="shared" si="905"/>
        <v>0</v>
      </c>
      <c r="G1555" s="55">
        <f t="shared" si="905"/>
        <v>0</v>
      </c>
      <c r="H1555" s="55">
        <f t="shared" si="905"/>
        <v>0</v>
      </c>
      <c r="I1555" s="55">
        <f t="shared" si="905"/>
        <v>0.15</v>
      </c>
      <c r="J1555" s="55">
        <f t="shared" si="905"/>
        <v>0.15</v>
      </c>
      <c r="K1555" s="55">
        <f t="shared" si="905"/>
        <v>0.15</v>
      </c>
      <c r="L1555" s="55">
        <f t="shared" si="905"/>
        <v>0.15</v>
      </c>
      <c r="M1555" s="55">
        <f t="shared" si="905"/>
        <v>0.15</v>
      </c>
      <c r="N1555" s="55">
        <f t="shared" si="905"/>
        <v>0.15</v>
      </c>
      <c r="O1555" s="55">
        <f t="shared" si="905"/>
        <v>0.15</v>
      </c>
      <c r="P1555" s="55">
        <f t="shared" si="905"/>
        <v>0.15</v>
      </c>
      <c r="Q1555" s="55">
        <f t="shared" si="905"/>
        <v>0.15</v>
      </c>
      <c r="R1555" s="55">
        <f t="shared" si="905"/>
        <v>0.15</v>
      </c>
    </row>
    <row r="1556" spans="1:18" x14ac:dyDescent="0.25">
      <c r="A1556" s="3" t="str">
        <f>A1157</f>
        <v>Võibla küla</v>
      </c>
      <c r="B1556" s="4" t="s">
        <v>8</v>
      </c>
      <c r="C1556" s="4"/>
      <c r="D1556" s="55">
        <f t="shared" ref="D1556:R1556" si="906">D1160</f>
        <v>0.35665897073570973</v>
      </c>
      <c r="E1556" s="55">
        <f t="shared" si="906"/>
        <v>0.28569805186869057</v>
      </c>
      <c r="F1556" s="55">
        <f t="shared" si="906"/>
        <v>0.28569805186869057</v>
      </c>
      <c r="G1556" s="55">
        <f t="shared" si="906"/>
        <v>0.28569805186869057</v>
      </c>
      <c r="H1556" s="55">
        <f t="shared" si="906"/>
        <v>0.28569805186869057</v>
      </c>
      <c r="I1556" s="55">
        <f t="shared" si="906"/>
        <v>0.28569805186869057</v>
      </c>
      <c r="J1556" s="55">
        <f t="shared" si="906"/>
        <v>0.28569805186869057</v>
      </c>
      <c r="K1556" s="55">
        <f t="shared" si="906"/>
        <v>0.28569805186869057</v>
      </c>
      <c r="L1556" s="55">
        <f t="shared" si="906"/>
        <v>0.28569805186869057</v>
      </c>
      <c r="M1556" s="55">
        <f t="shared" si="906"/>
        <v>0.28569805186869057</v>
      </c>
      <c r="N1556" s="55">
        <f t="shared" si="906"/>
        <v>0.28569805186869057</v>
      </c>
      <c r="O1556" s="55">
        <f t="shared" si="906"/>
        <v>0.28569805186869057</v>
      </c>
      <c r="P1556" s="55">
        <f t="shared" si="906"/>
        <v>0.28569805186869057</v>
      </c>
      <c r="Q1556" s="55">
        <f t="shared" si="906"/>
        <v>0.28569805186869057</v>
      </c>
      <c r="R1556" s="55">
        <f t="shared" si="906"/>
        <v>0.28569805186869057</v>
      </c>
    </row>
    <row r="1557" spans="1:18" x14ac:dyDescent="0.25">
      <c r="A1557" s="3" t="str">
        <f>A1172</f>
        <v>Laekvere alevik</v>
      </c>
      <c r="B1557" s="4" t="s">
        <v>8</v>
      </c>
      <c r="C1557" s="4"/>
      <c r="D1557" s="55">
        <f t="shared" ref="D1557:R1557" si="907">D1175</f>
        <v>0.18726453466394499</v>
      </c>
      <c r="E1557" s="55">
        <f t="shared" si="907"/>
        <v>0.18726453466394499</v>
      </c>
      <c r="F1557" s="55">
        <f t="shared" si="907"/>
        <v>0.18726453466394499</v>
      </c>
      <c r="G1557" s="55">
        <f t="shared" si="907"/>
        <v>0.18726453466394499</v>
      </c>
      <c r="H1557" s="55">
        <f t="shared" si="907"/>
        <v>0.18726453466394499</v>
      </c>
      <c r="I1557" s="55">
        <f t="shared" si="907"/>
        <v>0.18726453466394499</v>
      </c>
      <c r="J1557" s="55">
        <f t="shared" si="907"/>
        <v>0.18726453466394499</v>
      </c>
      <c r="K1557" s="55">
        <f t="shared" si="907"/>
        <v>0.18726453466394499</v>
      </c>
      <c r="L1557" s="55">
        <f t="shared" si="907"/>
        <v>0.18726453466394499</v>
      </c>
      <c r="M1557" s="55">
        <f t="shared" si="907"/>
        <v>0.18726453466394499</v>
      </c>
      <c r="N1557" s="55">
        <f t="shared" si="907"/>
        <v>0.18726453466394499</v>
      </c>
      <c r="O1557" s="55">
        <f t="shared" si="907"/>
        <v>0.18726453466394499</v>
      </c>
      <c r="P1557" s="55">
        <f t="shared" si="907"/>
        <v>0.18726453466394499</v>
      </c>
      <c r="Q1557" s="55">
        <f t="shared" si="907"/>
        <v>0.18726453466394499</v>
      </c>
      <c r="R1557" s="55">
        <f t="shared" si="907"/>
        <v>0.18726453466394499</v>
      </c>
    </row>
    <row r="1558" spans="1:18" x14ac:dyDescent="0.25">
      <c r="A1558" s="3" t="str">
        <f>A1185</f>
        <v>Moora küla</v>
      </c>
      <c r="B1558" s="4" t="s">
        <v>8</v>
      </c>
      <c r="C1558" s="4"/>
      <c r="D1558" s="55">
        <f t="shared" ref="D1558:R1558" si="908">D1188</f>
        <v>0.18646080760095013</v>
      </c>
      <c r="E1558" s="55">
        <f t="shared" si="908"/>
        <v>0.18646080760095013</v>
      </c>
      <c r="F1558" s="55">
        <f t="shared" si="908"/>
        <v>0.18646080760095013</v>
      </c>
      <c r="G1558" s="55">
        <f t="shared" si="908"/>
        <v>0.18646080760095013</v>
      </c>
      <c r="H1558" s="55">
        <f t="shared" si="908"/>
        <v>0.18646080760095013</v>
      </c>
      <c r="I1558" s="55">
        <f t="shared" si="908"/>
        <v>0.18646080760095013</v>
      </c>
      <c r="J1558" s="55">
        <f t="shared" si="908"/>
        <v>0.18646080760095013</v>
      </c>
      <c r="K1558" s="55">
        <f t="shared" si="908"/>
        <v>0.18646080760095013</v>
      </c>
      <c r="L1558" s="55">
        <f t="shared" si="908"/>
        <v>0.18646080760095013</v>
      </c>
      <c r="M1558" s="55">
        <f t="shared" si="908"/>
        <v>0.18646080760095013</v>
      </c>
      <c r="N1558" s="55">
        <f t="shared" si="908"/>
        <v>0.18646080760095013</v>
      </c>
      <c r="O1558" s="55">
        <f t="shared" si="908"/>
        <v>0.18646080760095013</v>
      </c>
      <c r="P1558" s="55">
        <f t="shared" si="908"/>
        <v>0.18646080760095013</v>
      </c>
      <c r="Q1558" s="55">
        <f t="shared" si="908"/>
        <v>0.18646080760095013</v>
      </c>
      <c r="R1558" s="55">
        <f t="shared" si="908"/>
        <v>0.18646080760095013</v>
      </c>
    </row>
    <row r="1559" spans="1:18" x14ac:dyDescent="0.25">
      <c r="A1559" s="3" t="str">
        <f>A1198</f>
        <v>Muuga küla</v>
      </c>
      <c r="B1559" s="4" t="s">
        <v>8</v>
      </c>
      <c r="C1559" s="4"/>
      <c r="D1559" s="55">
        <f t="shared" ref="D1559:R1559" si="909">D1201</f>
        <v>0.37732417138237673</v>
      </c>
      <c r="E1559" s="55">
        <f t="shared" si="909"/>
        <v>0.37732417138237673</v>
      </c>
      <c r="F1559" s="55">
        <f t="shared" si="909"/>
        <v>0.37732417138237673</v>
      </c>
      <c r="G1559" s="55">
        <f t="shared" si="909"/>
        <v>0.37732417138237673</v>
      </c>
      <c r="H1559" s="55">
        <f t="shared" si="909"/>
        <v>0.37732417138237673</v>
      </c>
      <c r="I1559" s="55">
        <f t="shared" si="909"/>
        <v>0.37732417138237673</v>
      </c>
      <c r="J1559" s="55">
        <f t="shared" si="909"/>
        <v>0.37732417138237673</v>
      </c>
      <c r="K1559" s="55">
        <f t="shared" si="909"/>
        <v>0.37732417138237673</v>
      </c>
      <c r="L1559" s="55">
        <f t="shared" si="909"/>
        <v>0.37732417138237673</v>
      </c>
      <c r="M1559" s="55">
        <f t="shared" si="909"/>
        <v>0.37732417138237673</v>
      </c>
      <c r="N1559" s="55">
        <f t="shared" si="909"/>
        <v>0.37732417138237673</v>
      </c>
      <c r="O1559" s="55">
        <f t="shared" si="909"/>
        <v>0.37732417138237673</v>
      </c>
      <c r="P1559" s="55">
        <f t="shared" si="909"/>
        <v>0.37732417138237673</v>
      </c>
      <c r="Q1559" s="55">
        <f t="shared" si="909"/>
        <v>0.37732417138237673</v>
      </c>
      <c r="R1559" s="55">
        <f t="shared" si="909"/>
        <v>0.37732417138237673</v>
      </c>
    </row>
    <row r="1560" spans="1:18" x14ac:dyDescent="0.25">
      <c r="A1560" s="3" t="str">
        <f>A1211</f>
        <v>Kakumäe küla</v>
      </c>
      <c r="B1560" s="4" t="s">
        <v>8</v>
      </c>
      <c r="C1560" s="4"/>
      <c r="D1560" s="55">
        <f t="shared" ref="D1560:R1560" si="910">D1214</f>
        <v>0.12</v>
      </c>
      <c r="E1560" s="55">
        <f t="shared" si="910"/>
        <v>0.12</v>
      </c>
      <c r="F1560" s="55">
        <f t="shared" si="910"/>
        <v>0.12</v>
      </c>
      <c r="G1560" s="55">
        <f t="shared" si="910"/>
        <v>0.12</v>
      </c>
      <c r="H1560" s="55">
        <f t="shared" si="910"/>
        <v>0.12</v>
      </c>
      <c r="I1560" s="55">
        <f t="shared" si="910"/>
        <v>0.12</v>
      </c>
      <c r="J1560" s="55">
        <f t="shared" si="910"/>
        <v>0.12</v>
      </c>
      <c r="K1560" s="55">
        <f t="shared" si="910"/>
        <v>0.12</v>
      </c>
      <c r="L1560" s="55">
        <f t="shared" si="910"/>
        <v>0.12</v>
      </c>
      <c r="M1560" s="55">
        <f t="shared" si="910"/>
        <v>0.12</v>
      </c>
      <c r="N1560" s="55">
        <f t="shared" si="910"/>
        <v>0.12</v>
      </c>
      <c r="O1560" s="55">
        <f t="shared" si="910"/>
        <v>0.12</v>
      </c>
      <c r="P1560" s="55">
        <f t="shared" si="910"/>
        <v>0.12</v>
      </c>
      <c r="Q1560" s="55">
        <f t="shared" si="910"/>
        <v>0.12</v>
      </c>
      <c r="R1560" s="55">
        <f t="shared" si="910"/>
        <v>0.12</v>
      </c>
    </row>
    <row r="1561" spans="1:18" x14ac:dyDescent="0.25">
      <c r="A1561" s="3" t="str">
        <f>A1224</f>
        <v>Pajusti alevik</v>
      </c>
      <c r="B1561" s="4" t="s">
        <v>8</v>
      </c>
      <c r="C1561" s="4"/>
      <c r="D1561" s="55">
        <f t="shared" ref="D1561:R1561" si="911">D1227</f>
        <v>0.12</v>
      </c>
      <c r="E1561" s="55">
        <f t="shared" si="911"/>
        <v>0.12</v>
      </c>
      <c r="F1561" s="55">
        <f t="shared" si="911"/>
        <v>0.12</v>
      </c>
      <c r="G1561" s="55">
        <f t="shared" si="911"/>
        <v>0.12</v>
      </c>
      <c r="H1561" s="55">
        <f t="shared" si="911"/>
        <v>0.12</v>
      </c>
      <c r="I1561" s="55">
        <f t="shared" si="911"/>
        <v>0.12</v>
      </c>
      <c r="J1561" s="55">
        <f t="shared" si="911"/>
        <v>0.1</v>
      </c>
      <c r="K1561" s="55">
        <f t="shared" si="911"/>
        <v>0.1</v>
      </c>
      <c r="L1561" s="55">
        <f t="shared" si="911"/>
        <v>0.1</v>
      </c>
      <c r="M1561" s="55">
        <f t="shared" si="911"/>
        <v>0.1</v>
      </c>
      <c r="N1561" s="55">
        <f t="shared" si="911"/>
        <v>0.1</v>
      </c>
      <c r="O1561" s="55">
        <f t="shared" si="911"/>
        <v>0.1</v>
      </c>
      <c r="P1561" s="55">
        <f t="shared" si="911"/>
        <v>0.1</v>
      </c>
      <c r="Q1561" s="55">
        <f t="shared" si="911"/>
        <v>0.1</v>
      </c>
      <c r="R1561" s="55">
        <f t="shared" si="911"/>
        <v>0.1</v>
      </c>
    </row>
    <row r="1562" spans="1:18" x14ac:dyDescent="0.25">
      <c r="A1562" s="3" t="str">
        <f>A1237</f>
        <v>Vetiku küla</v>
      </c>
      <c r="B1562" s="4" t="s">
        <v>8</v>
      </c>
      <c r="C1562" s="4"/>
      <c r="D1562" s="55">
        <f t="shared" ref="D1562:R1562" si="912">D1240</f>
        <v>0.36363636363636365</v>
      </c>
      <c r="E1562" s="55">
        <f t="shared" si="912"/>
        <v>0.36363636363636365</v>
      </c>
      <c r="F1562" s="55">
        <f t="shared" si="912"/>
        <v>0.36363636363636365</v>
      </c>
      <c r="G1562" s="55">
        <f t="shared" si="912"/>
        <v>0.36363636363636365</v>
      </c>
      <c r="H1562" s="55">
        <f t="shared" si="912"/>
        <v>0.36363636363636365</v>
      </c>
      <c r="I1562" s="55">
        <f t="shared" si="912"/>
        <v>0.36363636363636365</v>
      </c>
      <c r="J1562" s="55">
        <f t="shared" si="912"/>
        <v>0.36363636363636365</v>
      </c>
      <c r="K1562" s="55">
        <f t="shared" si="912"/>
        <v>0.3</v>
      </c>
      <c r="L1562" s="55">
        <f t="shared" si="912"/>
        <v>0.25</v>
      </c>
      <c r="M1562" s="55">
        <f t="shared" si="912"/>
        <v>0.25</v>
      </c>
      <c r="N1562" s="55">
        <f t="shared" si="912"/>
        <v>0.25</v>
      </c>
      <c r="O1562" s="55">
        <f t="shared" si="912"/>
        <v>0.25</v>
      </c>
      <c r="P1562" s="55">
        <f t="shared" si="912"/>
        <v>0.25</v>
      </c>
      <c r="Q1562" s="55">
        <f t="shared" si="912"/>
        <v>0.25</v>
      </c>
      <c r="R1562" s="55">
        <f t="shared" si="912"/>
        <v>0.25</v>
      </c>
    </row>
    <row r="1563" spans="1:18" x14ac:dyDescent="0.25">
      <c r="A1563" s="3" t="str">
        <f>A1250</f>
        <v>Vinni alevik</v>
      </c>
      <c r="B1563" s="4" t="s">
        <v>8</v>
      </c>
      <c r="C1563" s="4"/>
      <c r="D1563" s="55">
        <f t="shared" ref="D1563:R1563" si="913">D1253</f>
        <v>0.12006451020033079</v>
      </c>
      <c r="E1563" s="55">
        <f t="shared" si="913"/>
        <v>0.12006451020033079</v>
      </c>
      <c r="F1563" s="55">
        <f t="shared" si="913"/>
        <v>0.12006451020033079</v>
      </c>
      <c r="G1563" s="55">
        <f t="shared" si="913"/>
        <v>0.12006451020033079</v>
      </c>
      <c r="H1563" s="55">
        <f t="shared" si="913"/>
        <v>0.12006451020033079</v>
      </c>
      <c r="I1563" s="55">
        <f t="shared" si="913"/>
        <v>0.1</v>
      </c>
      <c r="J1563" s="55">
        <f t="shared" si="913"/>
        <v>0.1</v>
      </c>
      <c r="K1563" s="55">
        <f t="shared" si="913"/>
        <v>0.1</v>
      </c>
      <c r="L1563" s="55">
        <f t="shared" si="913"/>
        <v>0.1</v>
      </c>
      <c r="M1563" s="55">
        <f t="shared" si="913"/>
        <v>0.1</v>
      </c>
      <c r="N1563" s="55">
        <f t="shared" si="913"/>
        <v>0.1</v>
      </c>
      <c r="O1563" s="55">
        <f t="shared" si="913"/>
        <v>0.1</v>
      </c>
      <c r="P1563" s="55">
        <f t="shared" si="913"/>
        <v>0.1</v>
      </c>
      <c r="Q1563" s="55">
        <f t="shared" si="913"/>
        <v>0.1</v>
      </c>
      <c r="R1563" s="55">
        <f t="shared" si="913"/>
        <v>0.1</v>
      </c>
    </row>
    <row r="1564" spans="1:18" x14ac:dyDescent="0.25">
      <c r="A1564" s="3" t="str">
        <f>A1263</f>
        <v>Viru-Jaagupi alevik</v>
      </c>
      <c r="B1564" s="4" t="s">
        <v>8</v>
      </c>
      <c r="C1564" s="4"/>
      <c r="D1564" s="55">
        <f t="shared" ref="D1564:R1564" si="914">D1266</f>
        <v>0.12</v>
      </c>
      <c r="E1564" s="55">
        <f t="shared" si="914"/>
        <v>0.12</v>
      </c>
      <c r="F1564" s="55">
        <f t="shared" si="914"/>
        <v>0.12</v>
      </c>
      <c r="G1564" s="55">
        <f t="shared" si="914"/>
        <v>0.12</v>
      </c>
      <c r="H1564" s="55">
        <f t="shared" si="914"/>
        <v>0.1</v>
      </c>
      <c r="I1564" s="55">
        <f t="shared" si="914"/>
        <v>0.1</v>
      </c>
      <c r="J1564" s="55">
        <f t="shared" si="914"/>
        <v>0.1</v>
      </c>
      <c r="K1564" s="55">
        <f t="shared" si="914"/>
        <v>0.1</v>
      </c>
      <c r="L1564" s="55">
        <f t="shared" si="914"/>
        <v>0.1</v>
      </c>
      <c r="M1564" s="55">
        <f t="shared" si="914"/>
        <v>0.1</v>
      </c>
      <c r="N1564" s="55">
        <f t="shared" si="914"/>
        <v>0.1</v>
      </c>
      <c r="O1564" s="55">
        <f t="shared" si="914"/>
        <v>0.1</v>
      </c>
      <c r="P1564" s="55">
        <f t="shared" si="914"/>
        <v>0.1</v>
      </c>
      <c r="Q1564" s="55">
        <f t="shared" si="914"/>
        <v>0.1</v>
      </c>
      <c r="R1564" s="55">
        <f t="shared" si="914"/>
        <v>0.1</v>
      </c>
    </row>
    <row r="1565" spans="1:18" x14ac:dyDescent="0.25">
      <c r="A1565" s="3" t="str">
        <f>A1276</f>
        <v>Roela alevik</v>
      </c>
      <c r="B1565" s="4" t="s">
        <v>8</v>
      </c>
      <c r="C1565" s="4"/>
      <c r="D1565" s="55">
        <f t="shared" ref="D1565:R1565" si="915">D1279</f>
        <v>0.37193318948293774</v>
      </c>
      <c r="E1565" s="55">
        <f t="shared" si="915"/>
        <v>0.37193318948293774</v>
      </c>
      <c r="F1565" s="55">
        <f t="shared" si="915"/>
        <v>0.37193318948293774</v>
      </c>
      <c r="G1565" s="55">
        <f t="shared" si="915"/>
        <v>0.37193318948293774</v>
      </c>
      <c r="H1565" s="55">
        <f t="shared" si="915"/>
        <v>0.37193318948293774</v>
      </c>
      <c r="I1565" s="55">
        <f t="shared" si="915"/>
        <v>0.37193318948293774</v>
      </c>
      <c r="J1565" s="55">
        <f t="shared" si="915"/>
        <v>0.3</v>
      </c>
      <c r="K1565" s="55">
        <f t="shared" si="915"/>
        <v>0.3</v>
      </c>
      <c r="L1565" s="55">
        <f t="shared" si="915"/>
        <v>0.3</v>
      </c>
      <c r="M1565" s="55">
        <f t="shared" si="915"/>
        <v>0.3</v>
      </c>
      <c r="N1565" s="55">
        <f t="shared" si="915"/>
        <v>0.3</v>
      </c>
      <c r="O1565" s="55">
        <f t="shared" si="915"/>
        <v>0.3</v>
      </c>
      <c r="P1565" s="55">
        <f t="shared" si="915"/>
        <v>0.3</v>
      </c>
      <c r="Q1565" s="55">
        <f t="shared" si="915"/>
        <v>0.3</v>
      </c>
      <c r="R1565" s="55">
        <f t="shared" si="915"/>
        <v>0.3</v>
      </c>
    </row>
    <row r="1566" spans="1:18" x14ac:dyDescent="0.25">
      <c r="A1566" s="3" t="str">
        <f>A1289</f>
        <v>Tudu alevik</v>
      </c>
      <c r="B1566" s="4" t="s">
        <v>8</v>
      </c>
      <c r="C1566" s="4"/>
      <c r="D1566" s="55">
        <f t="shared" ref="D1566:R1566" si="916">D1292</f>
        <v>0.31679853925745588</v>
      </c>
      <c r="E1566" s="55">
        <f t="shared" si="916"/>
        <v>0.31679853925745588</v>
      </c>
      <c r="F1566" s="55">
        <f t="shared" si="916"/>
        <v>0.31679853925745588</v>
      </c>
      <c r="G1566" s="55">
        <f t="shared" si="916"/>
        <v>0.31679853925745588</v>
      </c>
      <c r="H1566" s="55">
        <f t="shared" si="916"/>
        <v>0.31679853925745588</v>
      </c>
      <c r="I1566" s="55">
        <f t="shared" si="916"/>
        <v>0.31679853925745588</v>
      </c>
      <c r="J1566" s="55">
        <f t="shared" si="916"/>
        <v>0.31679853925745588</v>
      </c>
      <c r="K1566" s="55">
        <f t="shared" si="916"/>
        <v>0.31679853925745588</v>
      </c>
      <c r="L1566" s="55">
        <f t="shared" si="916"/>
        <v>0.31679853925745588</v>
      </c>
      <c r="M1566" s="55">
        <f t="shared" si="916"/>
        <v>0.3</v>
      </c>
      <c r="N1566" s="55">
        <f t="shared" si="916"/>
        <v>0.3</v>
      </c>
      <c r="O1566" s="55">
        <f t="shared" si="916"/>
        <v>0.3</v>
      </c>
      <c r="P1566" s="55">
        <f t="shared" si="916"/>
        <v>0.3</v>
      </c>
      <c r="Q1566" s="55">
        <f t="shared" si="916"/>
        <v>0.3</v>
      </c>
      <c r="R1566" s="55">
        <f t="shared" si="916"/>
        <v>0.3</v>
      </c>
    </row>
    <row r="1567" spans="1:18" x14ac:dyDescent="0.25">
      <c r="A1567" s="3" t="str">
        <f>A1302</f>
        <v>Ulvi küla</v>
      </c>
      <c r="B1567" s="4" t="s">
        <v>8</v>
      </c>
      <c r="C1567" s="4"/>
      <c r="D1567" s="55">
        <f t="shared" ref="D1567:R1567" si="917">D1305</f>
        <v>0.38115263308802444</v>
      </c>
      <c r="E1567" s="55">
        <f t="shared" si="917"/>
        <v>0.38115263308802444</v>
      </c>
      <c r="F1567" s="55">
        <f t="shared" si="917"/>
        <v>0.38115263308802444</v>
      </c>
      <c r="G1567" s="55">
        <f t="shared" si="917"/>
        <v>0.38115263308802444</v>
      </c>
      <c r="H1567" s="55">
        <f t="shared" si="917"/>
        <v>0.38115263308802444</v>
      </c>
      <c r="I1567" s="55">
        <f t="shared" si="917"/>
        <v>0.38115263308802444</v>
      </c>
      <c r="J1567" s="55">
        <f t="shared" si="917"/>
        <v>0.38115263308802444</v>
      </c>
      <c r="K1567" s="55">
        <f t="shared" si="917"/>
        <v>0.3</v>
      </c>
      <c r="L1567" s="55">
        <f t="shared" si="917"/>
        <v>0.25</v>
      </c>
      <c r="M1567" s="55">
        <f t="shared" si="917"/>
        <v>0.25</v>
      </c>
      <c r="N1567" s="55">
        <f t="shared" si="917"/>
        <v>0.25</v>
      </c>
      <c r="O1567" s="55">
        <f t="shared" si="917"/>
        <v>0.25</v>
      </c>
      <c r="P1567" s="55">
        <f t="shared" si="917"/>
        <v>0.25</v>
      </c>
      <c r="Q1567" s="55">
        <f t="shared" si="917"/>
        <v>0.25</v>
      </c>
      <c r="R1567" s="55">
        <f t="shared" si="917"/>
        <v>0.25</v>
      </c>
    </row>
    <row r="1568" spans="1:18" x14ac:dyDescent="0.25">
      <c r="A1568" s="3" t="s">
        <v>140</v>
      </c>
      <c r="B1568" s="4" t="s">
        <v>8</v>
      </c>
      <c r="C1568" s="4"/>
      <c r="D1568" s="55">
        <f t="shared" ref="D1568:R1568" si="918">D1318</f>
        <v>0</v>
      </c>
      <c r="E1568" s="55">
        <f t="shared" si="918"/>
        <v>0</v>
      </c>
      <c r="F1568" s="55">
        <f t="shared" si="918"/>
        <v>0</v>
      </c>
      <c r="G1568" s="55">
        <f t="shared" si="918"/>
        <v>0</v>
      </c>
      <c r="H1568" s="55">
        <f t="shared" si="918"/>
        <v>0</v>
      </c>
      <c r="I1568" s="55">
        <f t="shared" si="918"/>
        <v>0</v>
      </c>
      <c r="J1568" s="55">
        <f t="shared" si="918"/>
        <v>0</v>
      </c>
      <c r="K1568" s="55">
        <f t="shared" si="918"/>
        <v>0</v>
      </c>
      <c r="L1568" s="55">
        <f t="shared" si="918"/>
        <v>0</v>
      </c>
      <c r="M1568" s="55">
        <f t="shared" si="918"/>
        <v>0.1</v>
      </c>
      <c r="N1568" s="55">
        <f t="shared" si="918"/>
        <v>0.1</v>
      </c>
      <c r="O1568" s="55">
        <f t="shared" si="918"/>
        <v>0.1</v>
      </c>
      <c r="P1568" s="55">
        <f t="shared" si="918"/>
        <v>0.1</v>
      </c>
      <c r="Q1568" s="55">
        <f t="shared" si="918"/>
        <v>0.1</v>
      </c>
      <c r="R1568" s="55">
        <f t="shared" si="918"/>
        <v>0.1</v>
      </c>
    </row>
    <row r="1569" spans="1:18" x14ac:dyDescent="0.25">
      <c r="A1569" s="3" t="str">
        <f>A1328</f>
        <v>Piira küla</v>
      </c>
      <c r="B1569" s="4" t="s">
        <v>8</v>
      </c>
      <c r="C1569" s="4"/>
      <c r="D1569" s="55">
        <f t="shared" ref="D1569:R1569" si="919">D1331</f>
        <v>0</v>
      </c>
      <c r="E1569" s="55">
        <f t="shared" si="919"/>
        <v>6.4647538080056632E-2</v>
      </c>
      <c r="F1569" s="55">
        <f t="shared" si="919"/>
        <v>6.4647538080056632E-2</v>
      </c>
      <c r="G1569" s="55">
        <f t="shared" si="919"/>
        <v>6.4647538080056632E-2</v>
      </c>
      <c r="H1569" s="55">
        <f t="shared" si="919"/>
        <v>6.4647538080056632E-2</v>
      </c>
      <c r="I1569" s="55">
        <f t="shared" si="919"/>
        <v>6.4647538080056632E-2</v>
      </c>
      <c r="J1569" s="55">
        <f t="shared" si="919"/>
        <v>6.4647538080056632E-2</v>
      </c>
      <c r="K1569" s="55">
        <f t="shared" si="919"/>
        <v>6.4647538080056632E-2</v>
      </c>
      <c r="L1569" s="55">
        <f t="shared" si="919"/>
        <v>0.25</v>
      </c>
      <c r="M1569" s="55">
        <f t="shared" si="919"/>
        <v>0.25</v>
      </c>
      <c r="N1569" s="55">
        <f t="shared" si="919"/>
        <v>0.25</v>
      </c>
      <c r="O1569" s="55">
        <f t="shared" si="919"/>
        <v>0.25</v>
      </c>
      <c r="P1569" s="55">
        <f t="shared" si="919"/>
        <v>0.25</v>
      </c>
      <c r="Q1569" s="55">
        <f t="shared" si="919"/>
        <v>0.25</v>
      </c>
      <c r="R1569" s="55">
        <f t="shared" si="919"/>
        <v>0.25</v>
      </c>
    </row>
    <row r="1570" spans="1:18" x14ac:dyDescent="0.25">
      <c r="A1570" s="3" t="s">
        <v>142</v>
      </c>
      <c r="B1570" s="4" t="s">
        <v>8</v>
      </c>
      <c r="C1570" s="4"/>
      <c r="D1570" s="100">
        <f t="shared" ref="D1570:R1570" si="920">D1344</f>
        <v>0</v>
      </c>
      <c r="E1570" s="100">
        <f t="shared" si="920"/>
        <v>0</v>
      </c>
      <c r="F1570" s="100">
        <f t="shared" si="920"/>
        <v>0</v>
      </c>
      <c r="G1570" s="100">
        <f t="shared" si="920"/>
        <v>0.1</v>
      </c>
      <c r="H1570" s="100">
        <f t="shared" si="920"/>
        <v>0.1</v>
      </c>
      <c r="I1570" s="100">
        <f t="shared" si="920"/>
        <v>0.1</v>
      </c>
      <c r="J1570" s="100">
        <f t="shared" si="920"/>
        <v>0.1</v>
      </c>
      <c r="K1570" s="100">
        <f t="shared" si="920"/>
        <v>0.1</v>
      </c>
      <c r="L1570" s="100">
        <f t="shared" si="920"/>
        <v>0.1</v>
      </c>
      <c r="M1570" s="100">
        <f t="shared" si="920"/>
        <v>0.1</v>
      </c>
      <c r="N1570" s="100">
        <f t="shared" si="920"/>
        <v>0.1</v>
      </c>
      <c r="O1570" s="100">
        <f t="shared" si="920"/>
        <v>0.1</v>
      </c>
      <c r="P1570" s="100">
        <f t="shared" si="920"/>
        <v>0.1</v>
      </c>
      <c r="Q1570" s="100">
        <f t="shared" si="920"/>
        <v>0.1</v>
      </c>
      <c r="R1570" s="100">
        <f t="shared" si="920"/>
        <v>0.1</v>
      </c>
    </row>
  </sheetData>
  <mergeCells count="112">
    <mergeCell ref="A1302:R1302"/>
    <mergeCell ref="A1315:R1315"/>
    <mergeCell ref="A1328:R1328"/>
    <mergeCell ref="A1341:R1341"/>
    <mergeCell ref="A1224:R1224"/>
    <mergeCell ref="A1237:R1237"/>
    <mergeCell ref="A1250:R1250"/>
    <mergeCell ref="A1263:R1263"/>
    <mergeCell ref="A1276:R1276"/>
    <mergeCell ref="A1289:R1289"/>
    <mergeCell ref="A1157:R1157"/>
    <mergeCell ref="A1168:R1168"/>
    <mergeCell ref="A1172:R1172"/>
    <mergeCell ref="A1185:R1185"/>
    <mergeCell ref="A1198:R1198"/>
    <mergeCell ref="A1211:R1211"/>
    <mergeCell ref="A1079:R1079"/>
    <mergeCell ref="A1092:R1092"/>
    <mergeCell ref="A1105:R1105"/>
    <mergeCell ref="A1118:R1118"/>
    <mergeCell ref="A1131:R1131"/>
    <mergeCell ref="A1144:R1144"/>
    <mergeCell ref="A1001:R1001"/>
    <mergeCell ref="A1014:R1014"/>
    <mergeCell ref="A1027:R1027"/>
    <mergeCell ref="A1040:R1040"/>
    <mergeCell ref="A1053:R1053"/>
    <mergeCell ref="A1066:R1066"/>
    <mergeCell ref="A934:R934"/>
    <mergeCell ref="A947:R947"/>
    <mergeCell ref="A960:R960"/>
    <mergeCell ref="A971:R971"/>
    <mergeCell ref="A975:R975"/>
    <mergeCell ref="A988:R988"/>
    <mergeCell ref="A867:R867"/>
    <mergeCell ref="A880:R880"/>
    <mergeCell ref="A893:R893"/>
    <mergeCell ref="A906:R906"/>
    <mergeCell ref="A919:R919"/>
    <mergeCell ref="A930:R930"/>
    <mergeCell ref="A800:R800"/>
    <mergeCell ref="A813:R813"/>
    <mergeCell ref="A824:R824"/>
    <mergeCell ref="A828:R828"/>
    <mergeCell ref="A841:R841"/>
    <mergeCell ref="A854:R854"/>
    <mergeCell ref="A730:R730"/>
    <mergeCell ref="A734:R734"/>
    <mergeCell ref="A748:R748"/>
    <mergeCell ref="A761:R761"/>
    <mergeCell ref="A774:R774"/>
    <mergeCell ref="A787:R787"/>
    <mergeCell ref="A654:R654"/>
    <mergeCell ref="A667:R667"/>
    <mergeCell ref="A680:R680"/>
    <mergeCell ref="A693:R693"/>
    <mergeCell ref="A706:R706"/>
    <mergeCell ref="A719:R719"/>
    <mergeCell ref="A587:R587"/>
    <mergeCell ref="A600:R600"/>
    <mergeCell ref="A611:R611"/>
    <mergeCell ref="A615:R615"/>
    <mergeCell ref="A628:R628"/>
    <mergeCell ref="A641:R641"/>
    <mergeCell ref="A520:R520"/>
    <mergeCell ref="A533:R533"/>
    <mergeCell ref="A546:R546"/>
    <mergeCell ref="A557:R557"/>
    <mergeCell ref="A561:R561"/>
    <mergeCell ref="A574:R574"/>
    <mergeCell ref="A442:R442"/>
    <mergeCell ref="A455:R455"/>
    <mergeCell ref="A468:R468"/>
    <mergeCell ref="A481:R481"/>
    <mergeCell ref="A494:R494"/>
    <mergeCell ref="A507:R507"/>
    <mergeCell ref="A364:R364"/>
    <mergeCell ref="A377:R377"/>
    <mergeCell ref="A390:R390"/>
    <mergeCell ref="A403:R403"/>
    <mergeCell ref="A416:R416"/>
    <mergeCell ref="A429:R429"/>
    <mergeCell ref="A297:R297"/>
    <mergeCell ref="A310:R310"/>
    <mergeCell ref="A323:R323"/>
    <mergeCell ref="A336:R336"/>
    <mergeCell ref="A349:R349"/>
    <mergeCell ref="A360:R360"/>
    <mergeCell ref="A239:R239"/>
    <mergeCell ref="A243:R243"/>
    <mergeCell ref="A256:R256"/>
    <mergeCell ref="A269:R269"/>
    <mergeCell ref="A282:R282"/>
    <mergeCell ref="A293:R293"/>
    <mergeCell ref="A202:R202"/>
    <mergeCell ref="A215:R215"/>
    <mergeCell ref="A228:R228"/>
    <mergeCell ref="A85:R85"/>
    <mergeCell ref="A98:R98"/>
    <mergeCell ref="A111:R111"/>
    <mergeCell ref="A124:R124"/>
    <mergeCell ref="A137:R137"/>
    <mergeCell ref="A150:R150"/>
    <mergeCell ref="A2:R2"/>
    <mergeCell ref="A6:R6"/>
    <mergeCell ref="A33:R33"/>
    <mergeCell ref="A46:R46"/>
    <mergeCell ref="A59:R59"/>
    <mergeCell ref="A72:R72"/>
    <mergeCell ref="A163:R163"/>
    <mergeCell ref="A176:R176"/>
    <mergeCell ref="A189:R1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Nõudlusanalüüs kanal 2021-2035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Sakk</dc:creator>
  <cp:lastModifiedBy>Oliver Sakk</cp:lastModifiedBy>
  <dcterms:created xsi:type="dcterms:W3CDTF">2023-07-03T07:59:23Z</dcterms:created>
  <dcterms:modified xsi:type="dcterms:W3CDTF">2023-07-03T10:22:08Z</dcterms:modified>
</cp:coreProperties>
</file>