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\Desktop\Jaanuar 2023\ÜVK kavad\PUHTAND 2\"/>
    </mc:Choice>
  </mc:AlternateContent>
  <xr:revisionPtr revIDLastSave="0" documentId="13_ncr:1_{1A0AEFFD-BC75-4609-A1F0-1AF81EFC400D}" xr6:coauthVersionLast="47" xr6:coauthVersionMax="47" xr10:uidLastSave="{00000000-0000-0000-0000-000000000000}"/>
  <bookViews>
    <workbookView xWindow="24495" yWindow="1035" windowWidth="26010" windowHeight="18555" xr2:uid="{2F4826F8-5BEA-4C5D-B497-90AC154CD56D}"/>
  </bookViews>
  <sheets>
    <sheet name="Nõudlusanalüüs vesi 2021-203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u">'[1]1995; LEVER.WR1'!$G$155</definedName>
    <definedName name="____A16968">'[2]Pelnas nuostolis'!#REF!</definedName>
    <definedName name="____A19967">'[2]Pelnas nuostolis'!#REF!</definedName>
    <definedName name="____A20000">'[2]Pelnas nuostolis'!#REF!</definedName>
    <definedName name="____A30000">'[2]Pelnas nuostolis'!#REF!</definedName>
    <definedName name="___A16968">'[2]Pelnas nuostolis'!#REF!</definedName>
    <definedName name="___A19967">'[2]Pelnas nuostolis'!#REF!</definedName>
    <definedName name="___A20000">'[2]Pelnas nuostolis'!#REF!</definedName>
    <definedName name="___A30000">'[2]Pelnas nuostolis'!#REF!</definedName>
    <definedName name="__A16968">'[2]Pelnas nuostolis'!#REF!</definedName>
    <definedName name="__A19967">'[2]Pelnas nuostolis'!#REF!</definedName>
    <definedName name="__A20000">'[2]Pelnas nuostolis'!#REF!</definedName>
    <definedName name="__A30000">'[2]Pelnas nuostolis'!#REF!</definedName>
    <definedName name="__FDS_HYPERLINK_TOGGLE_STATE__" hidden="1">"ON"</definedName>
    <definedName name="__FDS_UNIQUE_RANGE_ID_GENERATOR_COUNTER" hidden="1">18367</definedName>
    <definedName name="__FDS_USED_FOR_REUSING_RANGE_IDS_RECYCLE" hidden="1">{17974,17986,17988,17993,17995,17997,17999,18001,18003,18014,18021,17307,17323,17325,17330,17332,17334,17336,17343,17345,17357,17975,17989,17987,17996,17994,18000,17998,18007,18002,17311,17326,17324,17333,17331,17337,17335,17346,17344,17312,17313,17976,17977,17350,17358,17351,18022,18015,17302,17301,17295,17294,17290,17289,17288,17287,17280,17279,17278,17277,17276,17275,17274,17273,17269,17268,17267,17266,17258,17257,17256,17255,17414,17413,17407,17406,17402,17401,17400,17399,17392,17391,17390,17389,17388,17387,17386,17385,17381,17380,17379,17378,17368,17367,17366,17363,17472,17471,17465,17464,17460,17459,17458,17457,17450,17449,17448,17447,17446,17445,17444,17443,17439,17438,17437,17436,17425,17424,17423,17419,17528,17527,17521,17520,17516,17515,17514,17513,17507,17506,17505,17504,17503,17502,17501,17500,17496,17495,17494,17493,17483,17482,17481,17477,17582,17581,17575,17574,17570,17569,17568,17567,17561,17560,17559,17558,17557,17556,17555,17554,17550,17549,17548,17547,17538,17537,17536,17533,17638,17637,17631,17630,17625,17624,17623,17619,17616,17615,17614,17613,17612,17611,17610,17609,17605,17604,17603,17602,17592,17591,17590,17587,17696,17695,17689,17688,17684,17683,17682,17681,17674,17673,17672,17671,17670,17669,17668,17667,17663,17662,17661,17660,17649,17648,17647,17643,17754,17753,17747,17746,17742,17741,17740,17739,17732,17731,17730,17729,17728,17727,17726,17725,17721,17720,17719,17718,17707,17706,17705,17701,17815,17807,17806,17805,17804,17798,17797,17793,17792,17791,17788,17785,17784,17783,17782,17781}</definedName>
    <definedName name="_1__FDSAUDITLINK__" hidden="1">{"fdsup://directions/FAT Viewer?action=UPDATE&amp;creator=factset&amp;DYN_ARGS=TRUE&amp;DOC_NAME=FAT:FQL_AUDITING_CLIENT_TEMPLATE.FAT&amp;display_string=Audit&amp;VAR:KEY=VGNCPODUVU&amp;VAR:QUERY=RkZfTkVUX0lOQyhBTk4sMjAwOSwsLCxTRUsp&amp;WINDOW=FIRST_POPUP&amp;HEIGHT=450&amp;WIDTH=450&amp;START_MA","XIMIZED=FALSE&amp;VAR:CALENDAR=FIVEDAY&amp;VAR:SYMBOL=418004&amp;VAR:INDEX=0"}</definedName>
    <definedName name="_10__FDSAUDITLINK__" hidden="1">{"fdsup://directions/FAT Viewer?action=UPDATE&amp;creator=factset&amp;DYN_ARGS=TRUE&amp;DOC_NAME=FAT:FQL_AUDITING_CLIENT_TEMPLATE.FAT&amp;display_string=Audit&amp;VAR:KEY=ULGXWTCBQF&amp;VAR:QUERY=KEZGX0VCSVRfSUIoQU5OLDIwMTMsLCwsKUBFQ0FfTUVEX0VCSVQoMjAxMywsLCdDVVI9JywnV0lOPSxQRVY9J","ykp&amp;WINDOW=FIRST_POPUP&amp;HEIGHT=450&amp;WIDTH=450&amp;START_MAXIMIZED=FALSE&amp;VAR:CALENDAR=FIVEDAY&amp;VAR:INDEX=0"}</definedName>
    <definedName name="_11__FDSAUDITLINK__" hidden="1">{"fdsup://directions/FAT Viewer?action=UPDATE&amp;creator=factset&amp;DYN_ARGS=TRUE&amp;DOC_NAME=FAT:FQL_AUDITING_CLIENT_TEMPLATE.FAT&amp;display_string=Audit&amp;VAR:KEY=LWBKHSXEZQ&amp;VAR:QUERY=RkZfQ0FQRVgoQU5OLDIwMDksLCwsU0VLKQ==&amp;WINDOW=FIRST_POPUP&amp;HEIGHT=450&amp;WIDTH=450&amp;START_MA","XIMIZED=FALSE&amp;VAR:CALENDAR=FIVEDAY&amp;VAR:SYMBOL=418004&amp;VAR:INDEX=0"}</definedName>
    <definedName name="_12__FDSAUDITLINK__" hidden="1">{"fdsup://directions/FAT Viewer?action=UPDATE&amp;creator=factset&amp;DYN_ARGS=TRUE&amp;DOC_NAME=FAT:FQL_AUDITING_CLIENT_TEMPLATE.FAT&amp;display_string=Audit&amp;VAR:KEY=GVCTQVCBIF&amp;VAR:QUERY=KEZGX0VCSVRfSUIoQU5OLDIwMTEsLCwsKUBFQ0FfTUVEX0VCSVQoMjAxMSwsLCdDVVI9JywnV0lOPSxQRVY9J","ykp&amp;WINDOW=FIRST_POPUP&amp;HEIGHT=450&amp;WIDTH=450&amp;START_MAXIMIZED=FALSE&amp;VAR:CALENDAR=FIVEDAY&amp;VAR:INDEX=0"}</definedName>
    <definedName name="_13__FDSAUDITLINK__" hidden="1">{"fdsup://directions/FAT Viewer?action=UPDATE&amp;creator=factset&amp;DYN_ARGS=TRUE&amp;DOC_NAME=FAT:FQL_AUDITING_CLIENT_TEMPLATE.FAT&amp;display_string=Audit&amp;VAR:KEY=MZWXGDSRKT&amp;VAR:QUERY=KEZGX0VCSVRfSUIoQU5OLDIwMTAsLCwsKUBFQ0FfTUVEX0VCSVQoMjAxMCwsLCdDVVI9JywnV0lOPSxQRVY9J","ykp&amp;WINDOW=FIRST_POPUP&amp;HEIGHT=450&amp;WIDTH=450&amp;START_MAXIMIZED=FALSE&amp;VAR:CALENDAR=FIVEDAY&amp;VAR:INDEX=0"}</definedName>
    <definedName name="_14__FDSAUDITLINK__" hidden="1">{"fdsup://directions/FAT Viewer?action=UPDATE&amp;creator=factset&amp;DYN_ARGS=TRUE&amp;DOC_NAME=FAT:FQL_AUDITING_CLIENT_TEMPLATE.FAT&amp;display_string=Audit&amp;VAR:KEY=ULGXWTCBQF&amp;VAR:QUERY=KEZGX0VCSVRfSUIoQU5OLDIwMTMsLCwsKUBFQ0FfTUVEX0VCSVQoMjAxMywsLCdDVVI9JywnV0lOPSxQRVY9J","ykp&amp;WINDOW=FIRST_POPUP&amp;HEIGHT=450&amp;WIDTH=450&amp;START_MAXIMIZED=FALSE&amp;VAR:CALENDAR=FIVEDAY&amp;VAR:INDEX=0"}</definedName>
    <definedName name="_14617__FDSAUDITLINK__" hidden="1">{"fdsup://directions/FAT Viewer?action=UPDATE&amp;creator=factset&amp;DYN_ARGS=TRUE&amp;DOC_NAME=FAT:FQL_AUDITING_CLIENT_TEMPLATE.FAT&amp;display_string=Audit&amp;VAR:KEY=CZEVUPKLCD&amp;VAR:QUERY=KEZGX0VCSVRfSUIoQU5OLDIwMTMsLCwsU0VLKUBFQ0FfTUVEX0VCSVQoMjAxMyw0MDQzNSwsLCdDVVI9U0VLJ","ywnV0lOPTEwMCxQRVY9WScpKQ==&amp;WINDOW=FIRST_POPUP&amp;HEIGHT=450&amp;WIDTH=450&amp;START_MAXIMIZED=FALSE&amp;VAR:CALENDAR=FIVEDAY&amp;VAR:SYMBOL=B0FLGQ&amp;VAR:INDEX=0"}</definedName>
    <definedName name="_14618__FDSAUDITLINK__" hidden="1">{"fdsup://directions/FAT Viewer?action=UPDATE&amp;creator=factset&amp;DYN_ARGS=TRUE&amp;DOC_NAME=FAT:FQL_AUDITING_CLIENT_TEMPLATE.FAT&amp;display_string=Audit&amp;VAR:KEY=ONAXMNGLKD&amp;VAR:QUERY=RkZfTkVUX0lOQyhBTk4sMjAwNywsLCxTRUsp&amp;WINDOW=FIRST_POPUP&amp;HEIGHT=450&amp;WIDTH=450&amp;START_MA","XIMIZED=FALSE&amp;VAR:CALENDAR=FIVEDAY&amp;VAR:SYMBOL=B0FLGQ&amp;VAR:INDEX=0"}</definedName>
    <definedName name="_14619__FDSAUDITLINK__" hidden="1">{"fdsup://directions/FAT Viewer?action=UPDATE&amp;creator=factset&amp;DYN_ARGS=TRUE&amp;DOC_NAME=FAT:FQL_AUDITING_CLIENT_TEMPLATE.FAT&amp;display_string=Audit&amp;VAR:KEY=YHWPEZUVKV&amp;VAR:QUERY=RkZfTkVUX0lOQyhBTk4sMjAwOCwsLCxTRUsp&amp;WINDOW=FIRST_POPUP&amp;HEIGHT=450&amp;WIDTH=450&amp;START_MA","XIMIZED=FALSE&amp;VAR:CALENDAR=FIVEDAY&amp;VAR:SYMBOL=B0FLGQ&amp;VAR:INDEX=0"}</definedName>
    <definedName name="_14620__FDSAUDITLINK__" hidden="1">{"fdsup://directions/FAT Viewer?action=UPDATE&amp;creator=factset&amp;DYN_ARGS=TRUE&amp;DOC_NAME=FAT:FQL_AUDITING_CLIENT_TEMPLATE.FAT&amp;display_string=Audit&amp;VAR:KEY=UHCREVCXQF&amp;VAR:QUERY=RkZfTkVUX0lOQyhBTk4sMjAwOSwsLCxTRUsp&amp;WINDOW=FIRST_POPUP&amp;HEIGHT=450&amp;WIDTH=450&amp;START_MA","XIMIZED=FALSE&amp;VAR:CALENDAR=FIVEDAY&amp;VAR:SYMBOL=B0FLGQ&amp;VAR:INDEX=0"}</definedName>
    <definedName name="_14621__FDSAUDITLINK__" hidden="1">{"fdsup://directions/FAT Viewer?action=UPDATE&amp;creator=factset&amp;DYN_ARGS=TRUE&amp;DOC_NAME=FAT:FQL_AUDITING_CLIENT_TEMPLATE.FAT&amp;display_string=Audit&amp;VAR:KEY=ARYZABENCP&amp;VAR:QUERY=KEZGX05FVF9JTkMoQU5OLDIwMTAsLCwsU0VLKUBFQ0FfTUVEX05FVCgyMDEwLDQwNDM1LCwsJ0NVUj1TRUsnL","CdXSU49MTAwLFBFVj1ZJykp&amp;WINDOW=FIRST_POPUP&amp;HEIGHT=450&amp;WIDTH=450&amp;START_MAXIMIZED=FALSE&amp;VAR:CALENDAR=FIVEDAY&amp;VAR:SYMBOL=B0FLGQ&amp;VAR:INDEX=0"}</definedName>
    <definedName name="_14622__FDSAUDITLINK__" hidden="1">{"fdsup://directions/FAT Viewer?action=UPDATE&amp;creator=factset&amp;DYN_ARGS=TRUE&amp;DOC_NAME=FAT:FQL_AUDITING_CLIENT_TEMPLATE.FAT&amp;display_string=Audit&amp;VAR:KEY=OVKLSNGVCL&amp;VAR:QUERY=KEZGX05FVF9JTkMoQU5OLDIwMTEsLCwsU0VLKUBFQ0FfTUVEX05FVCgyMDExLDQwNDM1LCwsJ0NVUj1TRUsnL","CdXSU49MTAwLFBFVj1ZJykp&amp;WINDOW=FIRST_POPUP&amp;HEIGHT=450&amp;WIDTH=450&amp;START_MAXIMIZED=FALSE&amp;VAR:CALENDAR=FIVEDAY&amp;VAR:SYMBOL=B0FLGQ&amp;VAR:INDEX=0"}</definedName>
    <definedName name="_14623__FDSAUDITLINK__" hidden="1">{"fdsup://directions/FAT Viewer?action=UPDATE&amp;creator=factset&amp;DYN_ARGS=TRUE&amp;DOC_NAME=FAT:FQL_AUDITING_CLIENT_TEMPLATE.FAT&amp;display_string=Audit&amp;VAR:KEY=EJGJMNGFIP&amp;VAR:QUERY=KEZGX05FVF9JTkMoQU5OLDIwMTIsLCwsU0VLKUBFQ0FfTUVEX05FVCgyMDEyLDQwNDM1LCwsJ0NVUj1TRUsnL","CdXSU49MTAwLFBFVj1ZJykp&amp;WINDOW=FIRST_POPUP&amp;HEIGHT=450&amp;WIDTH=450&amp;START_MAXIMIZED=FALSE&amp;VAR:CALENDAR=FIVEDAY&amp;VAR:SYMBOL=B0FLGQ&amp;VAR:INDEX=0"}</definedName>
    <definedName name="_14624__FDSAUDITLINK__" hidden="1">{"fdsup://directions/FAT Viewer?action=UPDATE&amp;creator=factset&amp;DYN_ARGS=TRUE&amp;DOC_NAME=FAT:FQL_AUDITING_CLIENT_TEMPLATE.FAT&amp;display_string=Audit&amp;VAR:KEY=AVEPIPCFSL&amp;VAR:QUERY=KEZGX05FVF9JTkMoQU5OLDIwMTMsLCwsU0VLKUBFQ0FfTUVEX05FVCgyMDEzLDQwNDM1LCwsJ0NVUj1TRUsnL","CdXSU49MTAwLFBFVj1ZJykp&amp;WINDOW=FIRST_POPUP&amp;HEIGHT=450&amp;WIDTH=450&amp;START_MAXIMIZED=FALSE&amp;VAR:CALENDAR=FIVEDAY&amp;VAR:SYMBOL=B0FLGQ&amp;VAR:INDEX=0"}</definedName>
    <definedName name="_14625__FDSAUDITLINK__" hidden="1">{"fdsup://directions/FAT Viewer?action=UPDATE&amp;creator=factset&amp;DYN_ARGS=TRUE&amp;DOC_NAME=FAT:FQL_AUDITING_CLIENT_TEMPLATE.FAT&amp;display_string=Audit&amp;VAR:KEY=EZWFURCJQZ&amp;VAR:QUERY=RkZfQ0FQRVgoQU5OLDIwMDcsLCwsU0VLKQ==&amp;WINDOW=FIRST_POPUP&amp;HEIGHT=450&amp;WIDTH=450&amp;START_MA","XIMIZED=FALSE&amp;VAR:CALENDAR=FIVEDAY&amp;VAR:SYMBOL=B0FLGQ&amp;VAR:INDEX=0"}</definedName>
    <definedName name="_14626__FDSAUDITLINK__" hidden="1">{"fdsup://directions/FAT Viewer?action=UPDATE&amp;creator=factset&amp;DYN_ARGS=TRUE&amp;DOC_NAME=FAT:FQL_AUDITING_CLIENT_TEMPLATE.FAT&amp;display_string=Audit&amp;VAR:KEY=YHMLCLQRUR&amp;VAR:QUERY=RkZfQ0FQRVgoQU5OLDIwMDgsLCwsU0VLKQ==&amp;WINDOW=FIRST_POPUP&amp;HEIGHT=450&amp;WIDTH=450&amp;START_MA","XIMIZED=FALSE&amp;VAR:CALENDAR=FIVEDAY&amp;VAR:SYMBOL=B0FLGQ&amp;VAR:INDEX=0"}</definedName>
    <definedName name="_14627__FDSAUDITLINK__" hidden="1">{"fdsup://directions/FAT Viewer?action=UPDATE&amp;creator=factset&amp;DYN_ARGS=TRUE&amp;DOC_NAME=FAT:FQL_AUDITING_CLIENT_TEMPLATE.FAT&amp;display_string=Audit&amp;VAR:KEY=QTWHUVIXCF&amp;VAR:QUERY=RkZfQ0FQRVgoQU5OLDIwMDksLCwsU0VLKQ==&amp;WINDOW=FIRST_POPUP&amp;HEIGHT=450&amp;WIDTH=450&amp;START_MA","XIMIZED=FALSE&amp;VAR:CALENDAR=FIVEDAY&amp;VAR:SYMBOL=B0FLGQ&amp;VAR:INDEX=0"}</definedName>
    <definedName name="_14628__FDSAUDITLINK__" hidden="1">{"fdsup://directions/FAT Viewer?action=UPDATE&amp;creator=factset&amp;DYN_ARGS=TRUE&amp;DOC_NAME=FAT:FQL_AUDITING_CLIENT_TEMPLATE.FAT&amp;display_string=Audit&amp;VAR:KEY=MJKLQXUROP&amp;VAR:QUERY=KEZGX0NBUEVYKEFOTiwyMDEwLCwsLFNFSylARUNBX01FRF9DQVBFWCgyMDEwLDQwNDM1LCwsJ0NVUj1TRUsnL","CdXSU49MTAwLFBFVj1ZJykp&amp;WINDOW=FIRST_POPUP&amp;HEIGHT=450&amp;WIDTH=450&amp;START_MAXIMIZED=FALSE&amp;VAR:CALENDAR=FIVEDAY&amp;VAR:SYMBOL=B0FLGQ&amp;VAR:INDEX=0"}</definedName>
    <definedName name="_14629__FDSAUDITLINK__" hidden="1">{"fdsup://directions/FAT Viewer?action=UPDATE&amp;creator=factset&amp;DYN_ARGS=TRUE&amp;DOC_NAME=FAT:FQL_AUDITING_CLIENT_TEMPLATE.FAT&amp;display_string=Audit&amp;VAR:KEY=CBQVILEDQN&amp;VAR:QUERY=KEZGX0NBUEVYKEFOTiwyMDExLCwsLFNFSylARUNBX01FRF9DQVBFWCgyMDExLDQwNDM1LCwsJ0NVUj1TRUsnL","CdXSU49MTAwLFBFVj1ZJykp&amp;WINDOW=FIRST_POPUP&amp;HEIGHT=450&amp;WIDTH=450&amp;START_MAXIMIZED=FALSE&amp;VAR:CALENDAR=FIVEDAY&amp;VAR:SYMBOL=B0FLGQ&amp;VAR:INDEX=0"}</definedName>
    <definedName name="_14630__FDSAUDITLINK__" hidden="1">{"fdsup://directions/FAT Viewer?action=UPDATE&amp;creator=factset&amp;DYN_ARGS=TRUE&amp;DOC_NAME=FAT:FQL_AUDITING_CLIENT_TEMPLATE.FAT&amp;display_string=Audit&amp;VAR:KEY=OLUFUXQLGH&amp;VAR:QUERY=KEZGX0NBUEVYKEFOTiwyMDEyLCwsLFNFSylARUNBX01FRF9DQVBFWCgyMDEyLDQwNDM1LCwsJ0NVUj1TRUsnL","CdXSU49MTAwLFBFVj1ZJykp&amp;WINDOW=FIRST_POPUP&amp;HEIGHT=450&amp;WIDTH=450&amp;START_MAXIMIZED=FALSE&amp;VAR:CALENDAR=FIVEDAY&amp;VAR:SYMBOL=B0FLGQ&amp;VAR:INDEX=0"}</definedName>
    <definedName name="_14631__FDSAUDITLINK__" hidden="1">{"fdsup://directions/FAT Viewer?action=UPDATE&amp;creator=factset&amp;DYN_ARGS=TRUE&amp;DOC_NAME=FAT:FQL_AUDITING_CLIENT_TEMPLATE.FAT&amp;display_string=Audit&amp;VAR:KEY=GHWNULAJSR&amp;VAR:QUERY=KEZGX0NBUEVYKEFOTiwyMDEzLCwsLFNFSylARUNBX01FRF9DQVBFWCgyMDEzLDQwNDM1LCwsJ0NVUj1TRUsnL","CdXSU49MTAwLFBFVj1ZJykp&amp;WINDOW=FIRST_POPUP&amp;HEIGHT=450&amp;WIDTH=450&amp;START_MAXIMIZED=FALSE&amp;VAR:CALENDAR=FIVEDAY&amp;VAR:SYMBOL=B0FLGQ&amp;VAR:INDEX=0"}</definedName>
    <definedName name="_14632__FDSAUDITLINK__" hidden="1">{"fdsup://directions/FAT Viewer?action=UPDATE&amp;creator=factset&amp;DYN_ARGS=TRUE&amp;DOC_NAME=FAT:FQL_AUDITING_CLIENT_TEMPLATE.FAT&amp;display_string=Audit&amp;VAR:KEY=KXEXUJQHUX&amp;VAR:QUERY=KEZGX0VCSVREQV9JQihMVE1TLDAsLCwsU0VLKUBGRl9FQklUREFfSUIoTFRNU19TRU1JLDAsLCwsU0VLKSk=&amp;","WINDOW=FIRST_POPUP&amp;HEIGHT=450&amp;WIDTH=450&amp;START_MAXIMIZED=FALSE&amp;VAR:CALENDAR=FIVEDAY&amp;VAR:SYMBOL=B0FLGQ&amp;VAR:INDEX=0"}</definedName>
    <definedName name="_14633__FDSAUDITLINK__" hidden="1">{"fdsup://directions/FAT Viewer?action=UPDATE&amp;creator=factset&amp;DYN_ARGS=TRUE&amp;DOC_NAME=FAT:FQL_AUDITING_CLIENT_TEMPLATE.FAT&amp;display_string=Audit&amp;VAR:KEY=SNWTYHQTYJ&amp;VAR:QUERY=RkZfU0hMRFJTX0VRKEFOTiwwLCwsLFNFSyk=&amp;WINDOW=FIRST_POPUP&amp;HEIGHT=450&amp;WIDTH=450&amp;START_MA","XIMIZED=FALSE&amp;VAR:CALENDAR=FIVEDAY&amp;VAR:SYMBOL=B0FLGQ&amp;VAR:INDEX=0"}</definedName>
    <definedName name="_14634__FDSAUDITLINK__" hidden="1">{"fdsup://directions/FAT Viewer?action=UPDATE&amp;creator=factset&amp;DYN_ARGS=TRUE&amp;DOC_NAME=FAT:FQL_AUDITING_CLIENT_TEMPLATE.FAT&amp;display_string=Audit&amp;VAR:KEY=KZIPYBMNMZ&amp;VAR:QUERY=RkZfRUJJVERBX0lCKEFOTiwyMDA3LCwsLFNFSyk=&amp;WINDOW=FIRST_POPUP&amp;HEIGHT=450&amp;WIDTH=450&amp;STAR","T_MAXIMIZED=FALSE&amp;VAR:CALENDAR=FIVEDAY&amp;VAR:SYMBOL=B0XNLR&amp;VAR:INDEX=0"}</definedName>
    <definedName name="_14635__FDSAUDITLINK__" hidden="1">{"fdsup://directions/FAT Viewer?action=UPDATE&amp;creator=factset&amp;DYN_ARGS=TRUE&amp;DOC_NAME=FAT:FQL_AUDITING_CLIENT_TEMPLATE.FAT&amp;display_string=Audit&amp;VAR:KEY=WTAZOBABOF&amp;VAR:QUERY=RkZfRUJJVERBX0lCKEFOTiwyMDA4LCwsLFNFSyk=&amp;WINDOW=FIRST_POPUP&amp;HEIGHT=450&amp;WIDTH=450&amp;STAR","T_MAXIMIZED=FALSE&amp;VAR:CALENDAR=FIVEDAY&amp;VAR:SYMBOL=B0XNLR&amp;VAR:INDEX=0"}</definedName>
    <definedName name="_14636__FDSAUDITLINK__" hidden="1">{"fdsup://directions/FAT Viewer?action=UPDATE&amp;creator=factset&amp;DYN_ARGS=TRUE&amp;DOC_NAME=FAT:FQL_AUDITING_CLIENT_TEMPLATE.FAT&amp;display_string=Audit&amp;VAR:KEY=ADQFKTCXUP&amp;VAR:QUERY=RkZfRUJJVERBX0lCKEFOTiwyMDA5LCwsLFNFSyk=&amp;WINDOW=FIRST_POPUP&amp;HEIGHT=450&amp;WIDTH=450&amp;STAR","T_MAXIMIZED=FALSE&amp;VAR:CALENDAR=FIVEDAY&amp;VAR:SYMBOL=B0XNLR&amp;VAR:INDEX=0"}</definedName>
    <definedName name="_14637__FDSAUDITLINK__" hidden="1">{"fdsup://directions/FAT Viewer?action=UPDATE&amp;creator=factset&amp;DYN_ARGS=TRUE&amp;DOC_NAME=FAT:FQL_AUDITING_CLIENT_TEMPLATE.FAT&amp;display_string=Audit&amp;VAR:KEY=WBSTWJYVGR&amp;VAR:QUERY=KEZGX0VCSVREQV9JQihBTk4sMjAxMCwsLCxTRUspQEVDQV9NRURfRUJJVERBKDIwMTAsNDA0MzUsLCwnQ1VSP","VNFSycsJ1dJTj0xMDAsUEVWPVknKSk=&amp;WINDOW=FIRST_POPUP&amp;HEIGHT=450&amp;WIDTH=450&amp;START_MAXIMIZED=FALSE&amp;VAR:CALENDAR=FIVEDAY&amp;VAR:SYMBOL=B0XNLR&amp;VAR:INDEX=0"}</definedName>
    <definedName name="_15__FDSAUDITLINK__" hidden="1">{"fdsup://directions/FAT Viewer?action=UPDATE&amp;creator=factset&amp;DYN_ARGS=TRUE&amp;DOC_NAME=FAT:FQL_AUDITING_CLIENT_TEMPLATE.FAT&amp;display_string=Audit&amp;VAR:KEY=SJABYJIJKV&amp;VAR:QUERY=KEZGX0VCSVRfSUIoQU5OLDIwMTIsLCwsKUBFQ0FfTUVEX0VCSVQoMjAxMiwsLCdDVVI9JywnV0lOPSxQRVY9J","ykp&amp;WINDOW=FIRST_POPUP&amp;HEIGHT=450&amp;WIDTH=450&amp;START_MAXIMIZED=FALSE&amp;VAR:CALENDAR=FIVEDAY&amp;VAR:INDEX=0"}</definedName>
    <definedName name="_15661__FDSAUDITLINK__" hidden="1">{"fdsup://directions/FAT Viewer?action=UPDATE&amp;creator=factset&amp;DYN_ARGS=TRUE&amp;DOC_NAME=FAT:FQL_AUDITING_CLIENT_TEMPLATE.FAT&amp;display_string=Audit&amp;VAR:KEY=OZOJSFYVKF&amp;VAR:QUERY=RkZfU0hMRFJTX0VRKEFOTiwwLCwsLFNFSyk=&amp;WINDOW=FIRST_POPUP&amp;HEIGHT=450&amp;WIDTH=450&amp;START_MA","XIMIZED=FALSE&amp;VAR:CALENDAR=FIVEDAY&amp;VAR:SYMBOL=B0YWGH&amp;VAR:INDEX=0"}</definedName>
    <definedName name="_15662__FDSAUDITLINK__" hidden="1">{"fdsup://directions/FAT Viewer?action=UPDATE&amp;creator=factset&amp;DYN_ARGS=TRUE&amp;DOC_NAME=FAT:FQL_AUDITING_CLIENT_TEMPLATE.FAT&amp;display_string=Audit&amp;VAR:KEY=AHCXWXMRQZ&amp;VAR:QUERY=KEZGX0VCSVREQV9JQihMVE1TLDAsLCwsU0VLKUBGRl9FQklUREFfSUIoTFRNU19TRU1JLDAsLCwsU0VLKSk=&amp;","WINDOW=FIRST_POPUP&amp;HEIGHT=450&amp;WIDTH=450&amp;START_MAXIMIZED=FALSE&amp;VAR:CALENDAR=FIVEDAY&amp;VAR:SYMBOL=B0YWGH&amp;VAR:INDEX=0"}</definedName>
    <definedName name="_15663__FDSAUDITLINK__" hidden="1">{"fdsup://Directions/FactSet Auditing Viewer?action=AUDIT_VALUE&amp;DB=129&amp;ID1=B0YWGH&amp;VALUEID=04831&amp;SDATE=2009&amp;PERIODTYPE=ANN_STD&amp;window=popup_no_bar&amp;width=385&amp;height=120&amp;START_MAXIMIZED=FALSE&amp;creator=factset&amp;display_string=Audit"}</definedName>
    <definedName name="_15664__FDSAUDITLINK__" hidden="1">{"fdsup://Directions/FactSet Auditing Viewer?action=AUDIT_VALUE&amp;DB=129&amp;ID1=B0YWGH&amp;VALUEID=04831&amp;SDATE=2007&amp;PERIODTYPE=ANN_STD&amp;window=popup_no_bar&amp;width=385&amp;height=120&amp;START_MAXIMIZED=FALSE&amp;creator=factset&amp;display_string=Audit"}</definedName>
    <definedName name="_15665__FDSAUDITLINK__" hidden="1">{"fdsup://directions/FAT Viewer?action=UPDATE&amp;creator=factset&amp;DYN_ARGS=TRUE&amp;DOC_NAME=FAT:FQL_AUDITING_CLIENT_TEMPLATE.FAT&amp;display_string=Audit&amp;VAR:KEY=ANGLANIROZ&amp;VAR:QUERY=KEZGX0NBUEVYKEFOTiwyMDEzLCwsLFNFSylARUNBX01FRF9DQVBFWCgyMDEzLDQwNDM1LCwsJ0NVUj1TRUsnL","CdXSU49MTAwLFBFVj1ZJykp&amp;WINDOW=FIRST_POPUP&amp;HEIGHT=450&amp;WIDTH=450&amp;START_MAXIMIZED=FALSE&amp;VAR:CALENDAR=FIVEDAY&amp;VAR:SYMBOL=B0YWGH&amp;VAR:INDEX=0"}</definedName>
    <definedName name="_15666__FDSAUDITLINK__" hidden="1">{"fdsup://directions/FAT Viewer?action=UPDATE&amp;creator=factset&amp;DYN_ARGS=TRUE&amp;DOC_NAME=FAT:FQL_AUDITING_CLIENT_TEMPLATE.FAT&amp;display_string=Audit&amp;VAR:KEY=ARONABIPUV&amp;VAR:QUERY=KEZGX0NBUEVYKEFOTiwyMDEyLCwsLFNFSylARUNBX01FRF9DQVBFWCgyMDEyLDQwNDM1LCwsJ0NVUj1TRUsnL","CdXSU49MTAwLFBFVj1ZJykp&amp;WINDOW=FIRST_POPUP&amp;HEIGHT=450&amp;WIDTH=450&amp;START_MAXIMIZED=FALSE&amp;VAR:CALENDAR=FIVEDAY&amp;VAR:SYMBOL=B0YWGH&amp;VAR:INDEX=0"}</definedName>
    <definedName name="_15667__FDSAUDITLINK__" hidden="1">{"fdsup://directions/FAT Viewer?action=UPDATE&amp;creator=factset&amp;DYN_ARGS=TRUE&amp;DOC_NAME=FAT:FQL_AUDITING_CLIENT_TEMPLATE.FAT&amp;display_string=Audit&amp;VAR:KEY=SFQZOZALGB&amp;VAR:QUERY=KEZGX0NBUEVYKEFOTiwyMDExLCwsLFNFSylARUNBX01FRF9DQVBFWCgyMDExLDQwNDM1LCwsJ0NVUj1TRUsnL","CdXSU49MTAwLFBFVj1ZJykp&amp;WINDOW=FIRST_POPUP&amp;HEIGHT=450&amp;WIDTH=450&amp;START_MAXIMIZED=FALSE&amp;VAR:CALENDAR=FIVEDAY&amp;VAR:SYMBOL=B0YWGH&amp;VAR:INDEX=0"}</definedName>
    <definedName name="_15668__FDSAUDITLINK__" hidden="1">{"fdsup://directions/FAT Viewer?action=UPDATE&amp;creator=factset&amp;DYN_ARGS=TRUE&amp;DOC_NAME=FAT:FQL_AUDITING_CLIENT_TEMPLATE.FAT&amp;display_string=Audit&amp;VAR:KEY=MVETYDWDID&amp;VAR:QUERY=KEZGX0NBUEVYKEFOTiwyMDEwLCwsLFNFSylARUNBX01FRF9DQVBFWCgyMDEwLDQwNDM1LCwsJ0NVUj1TRUsnL","CdXSU49MTAwLFBFVj1ZJykp&amp;WINDOW=FIRST_POPUP&amp;HEIGHT=450&amp;WIDTH=450&amp;START_MAXIMIZED=FALSE&amp;VAR:CALENDAR=FIVEDAY&amp;VAR:SYMBOL=B0YWGH&amp;VAR:INDEX=0"}</definedName>
    <definedName name="_15669__FDSAUDITLINK__" hidden="1">{"fdsup://directions/FAT Viewer?action=UPDATE&amp;creator=factset&amp;DYN_ARGS=TRUE&amp;DOC_NAME=FAT:FQL_AUDITING_CLIENT_TEMPLATE.FAT&amp;display_string=Audit&amp;VAR:KEY=SVKDEDATWN&amp;VAR:QUERY=RkZfQ0FQRVgoQU5OLDIwMDksLCwsU0VLKQ==&amp;WINDOW=FIRST_POPUP&amp;HEIGHT=450&amp;WIDTH=450&amp;START_MA","XIMIZED=FALSE&amp;VAR:CALENDAR=FIVEDAY&amp;VAR:SYMBOL=B0YWGH&amp;VAR:INDEX=0"}</definedName>
    <definedName name="_15670__FDSAUDITLINK__" hidden="1">{"fdsup://directions/FAT Viewer?action=UPDATE&amp;creator=factset&amp;DYN_ARGS=TRUE&amp;DOC_NAME=FAT:FQL_AUDITING_CLIENT_TEMPLATE.FAT&amp;display_string=Audit&amp;VAR:KEY=KRYZSNYVAF&amp;VAR:QUERY=RkZfQ0FQRVgoQU5OLDIwMDgsLCwsU0VLKQ==&amp;WINDOW=FIRST_POPUP&amp;HEIGHT=450&amp;WIDTH=450&amp;START_MA","XIMIZED=FALSE&amp;VAR:CALENDAR=FIVEDAY&amp;VAR:SYMBOL=B0YWGH&amp;VAR:INDEX=0"}</definedName>
    <definedName name="_15671__FDSAUDITLINK__" hidden="1">{"fdsup://directions/FAT Viewer?action=UPDATE&amp;creator=factset&amp;DYN_ARGS=TRUE&amp;DOC_NAME=FAT:FQL_AUDITING_CLIENT_TEMPLATE.FAT&amp;display_string=Audit&amp;VAR:KEY=CFGXGRCNYP&amp;VAR:QUERY=RkZfQ0FQRVgoQU5OLDIwMDcsLCwsU0VLKQ==&amp;WINDOW=FIRST_POPUP&amp;HEIGHT=450&amp;WIDTH=450&amp;START_MA","XIMIZED=FALSE&amp;VAR:CALENDAR=FIVEDAY&amp;VAR:SYMBOL=B0YWGH&amp;VAR:INDEX=0"}</definedName>
    <definedName name="_15672__FDSAUDITLINK__" hidden="1">{"fdsup://directions/FAT Viewer?action=UPDATE&amp;creator=factset&amp;DYN_ARGS=TRUE&amp;DOC_NAME=FAT:FQL_AUDITING_CLIENT_TEMPLATE.FAT&amp;display_string=Audit&amp;VAR:KEY=GZARMXQLGP&amp;VAR:QUERY=KEZGX05FVF9JTkMoQU5OLDIwMTMsLCwsU0VLKUBFQ0FfTUVEX05FVCgyMDEzLDQwNDM1LCwsJ0NVUj1TRUsnL","CdXSU49MTAwLFBFVj1ZJykp&amp;WINDOW=FIRST_POPUP&amp;HEIGHT=450&amp;WIDTH=450&amp;START_MAXIMIZED=FALSE&amp;VAR:CALENDAR=FIVEDAY&amp;VAR:SYMBOL=B0YWGH&amp;VAR:INDEX=0"}</definedName>
    <definedName name="_15673__FDSAUDITLINK__" hidden="1">{"fdsup://directions/FAT Viewer?action=UPDATE&amp;creator=factset&amp;DYN_ARGS=TRUE&amp;DOC_NAME=FAT:FQL_AUDITING_CLIENT_TEMPLATE.FAT&amp;display_string=Audit&amp;VAR:KEY=EFADKJSJKZ&amp;VAR:QUERY=KEZGX05FVF9JTkMoQU5OLDIwMTIsLCwsU0VLKUBFQ0FfTUVEX05FVCgyMDEyLDQwNDM1LCwsJ0NVUj1TRUsnL","CdXSU49MTAwLFBFVj1ZJykp&amp;WINDOW=FIRST_POPUP&amp;HEIGHT=450&amp;WIDTH=450&amp;START_MAXIMIZED=FALSE&amp;VAR:CALENDAR=FIVEDAY&amp;VAR:SYMBOL=B0YWGH&amp;VAR:INDEX=0"}</definedName>
    <definedName name="_15674__FDSAUDITLINK__" hidden="1">{"fdsup://directions/FAT Viewer?action=UPDATE&amp;creator=factset&amp;DYN_ARGS=TRUE&amp;DOC_NAME=FAT:FQL_AUDITING_CLIENT_TEMPLATE.FAT&amp;display_string=Audit&amp;VAR:KEY=APKPUXILYT&amp;VAR:QUERY=KEZGX05FVF9JTkMoQU5OLDIwMTEsLCwsU0VLKUBFQ0FfTUVEX05FVCgyMDExLDQwNDM1LCwsJ0NVUj1TRUsnL","CdXSU49MTAwLFBFVj1ZJykp&amp;WINDOW=FIRST_POPUP&amp;HEIGHT=450&amp;WIDTH=450&amp;START_MAXIMIZED=FALSE&amp;VAR:CALENDAR=FIVEDAY&amp;VAR:SYMBOL=B0YWGH&amp;VAR:INDEX=0"}</definedName>
    <definedName name="_15675__FDSAUDITLINK__" hidden="1">{"fdsup://directions/FAT Viewer?action=UPDATE&amp;creator=factset&amp;DYN_ARGS=TRUE&amp;DOC_NAME=FAT:FQL_AUDITING_CLIENT_TEMPLATE.FAT&amp;display_string=Audit&amp;VAR:KEY=EBQRCPKHYR&amp;VAR:QUERY=KEZGX05FVF9JTkMoQU5OLDIwMTAsLCwsU0VLKUBFQ0FfTUVEX05FVCgyMDEwLDQwNDM1LCwsJ0NVUj1TRUsnL","CdXSU49MTAwLFBFVj1ZJykp&amp;WINDOW=FIRST_POPUP&amp;HEIGHT=450&amp;WIDTH=450&amp;START_MAXIMIZED=FALSE&amp;VAR:CALENDAR=FIVEDAY&amp;VAR:SYMBOL=B0YWGH&amp;VAR:INDEX=0"}</definedName>
    <definedName name="_15676__FDSAUDITLINK__" hidden="1">{"fdsup://directions/FAT Viewer?action=UPDATE&amp;creator=factset&amp;DYN_ARGS=TRUE&amp;DOC_NAME=FAT:FQL_AUDITING_CLIENT_TEMPLATE.FAT&amp;display_string=Audit&amp;VAR:KEY=ENWXYTKNKT&amp;VAR:QUERY=RkZfTkVUX0lOQyhBTk4sMjAwOSwsLCxTRUsp&amp;WINDOW=FIRST_POPUP&amp;HEIGHT=450&amp;WIDTH=450&amp;START_MA","XIMIZED=FALSE&amp;VAR:CALENDAR=FIVEDAY&amp;VAR:SYMBOL=B0YWGH&amp;VAR:INDEX=0"}</definedName>
    <definedName name="_15677__FDSAUDITLINK__" hidden="1">{"fdsup://directions/FAT Viewer?action=UPDATE&amp;creator=factset&amp;DYN_ARGS=TRUE&amp;DOC_NAME=FAT:FQL_AUDITING_CLIENT_TEMPLATE.FAT&amp;display_string=Audit&amp;VAR:KEY=WXADOXSNKV&amp;VAR:QUERY=RkZfTkVUX0lOQyhBTk4sMjAwOCwsLCxTRUsp&amp;WINDOW=FIRST_POPUP&amp;HEIGHT=450&amp;WIDTH=450&amp;START_MA","XIMIZED=FALSE&amp;VAR:CALENDAR=FIVEDAY&amp;VAR:SYMBOL=B0YWGH&amp;VAR:INDEX=0"}</definedName>
    <definedName name="_15678__FDSAUDITLINK__" hidden="1">{"fdsup://directions/FAT Viewer?action=UPDATE&amp;creator=factset&amp;DYN_ARGS=TRUE&amp;DOC_NAME=FAT:FQL_AUDITING_CLIENT_TEMPLATE.FAT&amp;display_string=Audit&amp;VAR:KEY=IPORSDKZER&amp;VAR:QUERY=RkZfTkVUX0lOQyhBTk4sMjAwNywsLCxTRUsp&amp;WINDOW=FIRST_POPUP&amp;HEIGHT=450&amp;WIDTH=450&amp;START_MA","XIMIZED=FALSE&amp;VAR:CALENDAR=FIVEDAY&amp;VAR:SYMBOL=B0YWGH&amp;VAR:INDEX=0"}</definedName>
    <definedName name="_15679__FDSAUDITLINK__" hidden="1">{"fdsup://directions/FAT Viewer?action=UPDATE&amp;creator=factset&amp;DYN_ARGS=TRUE&amp;DOC_NAME=FAT:FQL_AUDITING_CLIENT_TEMPLATE.FAT&amp;display_string=Audit&amp;VAR:KEY=QHGFOVMHAL&amp;VAR:QUERY=KEZGX0VCSVRfSUIoQU5OLDIwMTMsLCwsU0VLKUBFQ0FfTUVEX0VCSVQoMjAxMyw0MDQzNSwsLCdDVVI9U0VLJ","ywnV0lOPTEwMCxQRVY9WScpKQ==&amp;WINDOW=FIRST_POPUP&amp;HEIGHT=450&amp;WIDTH=450&amp;START_MAXIMIZED=FALSE&amp;VAR:CALENDAR=FIVEDAY&amp;VAR:SYMBOL=B0YWGH&amp;VAR:INDEX=0"}</definedName>
    <definedName name="_15680__FDSAUDITLINK__" hidden="1">{"fdsup://directions/FAT Viewer?action=UPDATE&amp;creator=factset&amp;DYN_ARGS=TRUE&amp;DOC_NAME=FAT:FQL_AUDITING_CLIENT_TEMPLATE.FAT&amp;display_string=Audit&amp;VAR:KEY=STSZADOZYH&amp;VAR:QUERY=KEZGX0VCSVRfSUIoQU5OLDIwMTIsLCwsU0VLKUBFQ0FfTUVEX0VCSVQoMjAxMiw0MDQzNSwsLCdDVVI9U0VLJ","ywnV0lOPTEwMCxQRVY9WScpKQ==&amp;WINDOW=FIRST_POPUP&amp;HEIGHT=450&amp;WIDTH=450&amp;START_MAXIMIZED=FALSE&amp;VAR:CALENDAR=FIVEDAY&amp;VAR:SYMBOL=B0YWGH&amp;VAR:INDEX=0"}</definedName>
    <definedName name="_15681__FDSAUDITLINK__" hidden="1">{"fdsup://directions/FAT Viewer?action=UPDATE&amp;creator=factset&amp;DYN_ARGS=TRUE&amp;DOC_NAME=FAT:FQL_AUDITING_CLIENT_TEMPLATE.FAT&amp;display_string=Audit&amp;VAR:KEY=CDWHOLCFGX&amp;VAR:QUERY=KEZGX0VCSVRfSUIoQU5OLDIwMTEsLCwsU0VLKUBFQ0FfTUVEX0VCSVQoMjAxMSw0MDQzNSwsLCdDVVI9U0VLJ","ywnV0lOPTEwMCxQRVY9WScpKQ==&amp;WINDOW=FIRST_POPUP&amp;HEIGHT=450&amp;WIDTH=450&amp;START_MAXIMIZED=FALSE&amp;VAR:CALENDAR=FIVEDAY&amp;VAR:SYMBOL=B0YWGH&amp;VAR:INDEX=0"}</definedName>
    <definedName name="_15682__FDSAUDITLINK__" hidden="1">{"fdsup://directions/FAT Viewer?action=UPDATE&amp;creator=factset&amp;DYN_ARGS=TRUE&amp;DOC_NAME=FAT:FQL_AUDITING_CLIENT_TEMPLATE.FAT&amp;display_string=Audit&amp;VAR:KEY=OLENONWTGH&amp;VAR:QUERY=KEZGX0VCSVRfSUIoQU5OLDIwMTAsLCwsU0VLKUBFQ0FfTUVEX0VCSVQoMjAxMCw0MDQzNSwsLCdDVVI9U0VLJ","ywnV0lOPTEwMCxQRVY9WScpKQ==&amp;WINDOW=FIRST_POPUP&amp;HEIGHT=450&amp;WIDTH=450&amp;START_MAXIMIZED=FALSE&amp;VAR:CALENDAR=FIVEDAY&amp;VAR:SYMBOL=B0YWGH&amp;VAR:INDEX=0"}</definedName>
    <definedName name="_15683__FDSAUDITLINK__" hidden="1">{"fdsup://Directions/FactSet Auditing Viewer?action=AUDIT_VALUE&amp;DB=129&amp;ID1=B0YWGH&amp;VALUEID=01250&amp;SDATE=2009&amp;PERIODTYPE=ANN_STD&amp;window=popup_no_bar&amp;width=385&amp;height=120&amp;START_MAXIMIZED=FALSE&amp;creator=factset&amp;display_string=Audit"}</definedName>
    <definedName name="_15684__FDSAUDITLINK__" hidden="1">{"fdsup://Directions/FactSet Auditing Viewer?action=AUDIT_VALUE&amp;DB=129&amp;ID1=B0YWGH&amp;VALUEID=01250&amp;SDATE=2007&amp;PERIODTYPE=ANN_STD&amp;window=popup_no_bar&amp;width=385&amp;height=120&amp;START_MAXIMIZED=FALSE&amp;creator=factset&amp;display_string=Audit"}</definedName>
    <definedName name="_15685__FDSAUDITLINK__" hidden="1">{"fdsup://directions/FAT Viewer?action=UPDATE&amp;creator=factset&amp;DYN_ARGS=TRUE&amp;DOC_NAME=FAT:FQL_AUDITING_CLIENT_TEMPLATE.FAT&amp;display_string=Audit&amp;VAR:KEY=QHGFOVMHAL&amp;VAR:QUERY=KEZGX0VCSVRfSUIoQU5OLDIwMTMsLCwsU0VLKUBFQ0FfTUVEX0VCSVQoMjAxMyw0MDQzNSwsLCdDVVI9U0VLJ","ywnV0lOPTEwMCxQRVY9WScpKQ==&amp;WINDOW=FIRST_POPUP&amp;HEIGHT=450&amp;WIDTH=450&amp;START_MAXIMIZED=FALSE&amp;VAR:CALENDAR=FIVEDAY&amp;VAR:SYMBOL=B0YWGH&amp;VAR:INDEX=0"}</definedName>
    <definedName name="_15686__FDSAUDITLINK__" hidden="1">{"fdsup://directions/FAT Viewer?action=UPDATE&amp;creator=factset&amp;DYN_ARGS=TRUE&amp;DOC_NAME=FAT:FQL_AUDITING_CLIENT_TEMPLATE.FAT&amp;display_string=Audit&amp;VAR:KEY=STSZADOZYH&amp;VAR:QUERY=KEZGX0VCSVRfSUIoQU5OLDIwMTIsLCwsU0VLKUBFQ0FfTUVEX0VCSVQoMjAxMiw0MDQzNSwsLCdDVVI9U0VLJ","ywnV0lOPTEwMCxQRVY9WScpKQ==&amp;WINDOW=FIRST_POPUP&amp;HEIGHT=450&amp;WIDTH=450&amp;START_MAXIMIZED=FALSE&amp;VAR:CALENDAR=FIVEDAY&amp;VAR:SYMBOL=B0YWGH&amp;VAR:INDEX=0"}</definedName>
    <definedName name="_15687__FDSAUDITLINK__" hidden="1">{"fdsup://directions/FAT Viewer?action=UPDATE&amp;creator=factset&amp;DYN_ARGS=TRUE&amp;DOC_NAME=FAT:FQL_AUDITING_CLIENT_TEMPLATE.FAT&amp;display_string=Audit&amp;VAR:KEY=CDWHOLCFGX&amp;VAR:QUERY=KEZGX0VCSVRfSUIoQU5OLDIwMTEsLCwsU0VLKUBFQ0FfTUVEX0VCSVQoMjAxMSw0MDQzNSwsLCdDVVI9U0VLJ","ywnV0lOPTEwMCxQRVY9WScpKQ==&amp;WINDOW=FIRST_POPUP&amp;HEIGHT=450&amp;WIDTH=450&amp;START_MAXIMIZED=FALSE&amp;VAR:CALENDAR=FIVEDAY&amp;VAR:SYMBOL=B0YWGH&amp;VAR:INDEX=0"}</definedName>
    <definedName name="_15688__FDSAUDITLINK__" hidden="1">{"fdsup://directions/FAT Viewer?action=UPDATE&amp;creator=factset&amp;DYN_ARGS=TRUE&amp;DOC_NAME=FAT:FQL_AUDITING_CLIENT_TEMPLATE.FAT&amp;display_string=Audit&amp;VAR:KEY=OLENONWTGH&amp;VAR:QUERY=KEZGX0VCSVRfSUIoQU5OLDIwMTAsLCwsU0VLKUBFQ0FfTUVEX0VCSVQoMjAxMCw0MDQzNSwsLCdDVVI9U0VLJ","ywnV0lOPTEwMCxQRVY9WScpKQ==&amp;WINDOW=FIRST_POPUP&amp;HEIGHT=450&amp;WIDTH=450&amp;START_MAXIMIZED=FALSE&amp;VAR:CALENDAR=FIVEDAY&amp;VAR:SYMBOL=B0YWGH&amp;VAR:INDEX=0"}</definedName>
    <definedName name="_15689__FDSAUDITLINK__" hidden="1">{"fdsup://directions/FAT Viewer?action=UPDATE&amp;creator=factset&amp;DYN_ARGS=TRUE&amp;DOC_NAME=FAT:FQL_AUDITING_CLIENT_TEMPLATE.FAT&amp;display_string=Audit&amp;VAR:KEY=MNYHUVYLWH&amp;VAR:QUERY=RkZfRUJJVF9JQihBTk4sMjAwOSwsLCxTRUsp&amp;WINDOW=FIRST_POPUP&amp;HEIGHT=450&amp;WIDTH=450&amp;START_MA","XIMIZED=FALSE&amp;VAR:CALENDAR=FIVEDAY&amp;VAR:SYMBOL=B0YWGH&amp;VAR:INDEX=0"}</definedName>
    <definedName name="_15690__FDSAUDITLINK__" hidden="1">{"fdsup://directions/FAT Viewer?action=UPDATE&amp;creator=factset&amp;DYN_ARGS=TRUE&amp;DOC_NAME=FAT:FQL_AUDITING_CLIENT_TEMPLATE.FAT&amp;display_string=Audit&amp;VAR:KEY=MZWFEFOJWZ&amp;VAR:QUERY=RkZfRUJJVF9JQihBTk4sMjAwOCwsLCxTRUsp&amp;WINDOW=FIRST_POPUP&amp;HEIGHT=450&amp;WIDTH=450&amp;START_MA","XIMIZED=FALSE&amp;VAR:CALENDAR=FIVEDAY&amp;VAR:SYMBOL=B0YWGH&amp;VAR:INDEX=0"}</definedName>
    <definedName name="_15691__FDSAUDITLINK__" hidden="1">{"fdsup://directions/FAT Viewer?action=UPDATE&amp;creator=factset&amp;DYN_ARGS=TRUE&amp;DOC_NAME=FAT:FQL_AUDITING_CLIENT_TEMPLATE.FAT&amp;display_string=Audit&amp;VAR:KEY=QFCRULABWZ&amp;VAR:QUERY=RkZfRUJJVF9JQihBTk4sMjAwNywsLCxTRUsp&amp;WINDOW=FIRST_POPUP&amp;HEIGHT=450&amp;WIDTH=450&amp;START_MA","XIMIZED=FALSE&amp;VAR:CALENDAR=FIVEDAY&amp;VAR:SYMBOL=B0YWGH&amp;VAR:INDEX=0"}</definedName>
    <definedName name="_15692__FDSAUDITLINK__" hidden="1">{"fdsup://directions/FAT Viewer?action=UPDATE&amp;creator=factset&amp;DYN_ARGS=TRUE&amp;DOC_NAME=FAT:FQL_AUDITING_CLIENT_TEMPLATE.FAT&amp;display_string=Audit&amp;VAR:KEY=YPAHOVUBWJ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YWGH&amp;VAR:INDEX=","0"}</definedName>
    <definedName name="_15693__FDSAUDITLINK__" hidden="1">{"fdsup://directions/FAT Viewer?action=UPDATE&amp;creator=factset&amp;DYN_ARGS=TRUE&amp;DOC_NAME=FAT:FQL_AUDITING_CLIENT_TEMPLATE.FAT&amp;display_string=Audit&amp;VAR:KEY=QJCFIFAPID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YWGH&amp;VAR:INDEX=","0"}</definedName>
    <definedName name="_15694__FDSAUDITLINK__" hidden="1">{"fdsup://directions/FAT Viewer?action=UPDATE&amp;creator=factset&amp;DYN_ARGS=TRUE&amp;DOC_NAME=FAT:FQL_AUDITING_CLIENT_TEMPLATE.FAT&amp;display_string=Audit&amp;VAR:KEY=AFYDEXYDAB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YWGH&amp;VAR:INDEX=","0"}</definedName>
    <definedName name="_15695__FDSAUDITLINK__" hidden="1">{"fdsup://directions/FAT Viewer?action=UPDATE&amp;creator=factset&amp;DYN_ARGS=TRUE&amp;DOC_NAME=FAT:FQL_AUDITING_CLIENT_TEMPLATE.FAT&amp;display_string=Audit&amp;VAR:KEY=MXSRCNKXKN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YWGH&amp;VAR:INDEX=","0"}</definedName>
    <definedName name="_15696__FDSAUDITLINK__" hidden="1">{"fdsup://directions/FAT Viewer?action=UPDATE&amp;creator=factset&amp;DYN_ARGS=TRUE&amp;DOC_NAME=FAT:FQL_AUDITING_CLIENT_TEMPLATE.FAT&amp;display_string=Audit&amp;VAR:KEY=AZQNMVQPOH&amp;VAR:QUERY=RkZfRUJJVF9JQihBTk4sMjAwOSwsLCxTRUspK0ZGX0FNT1JUX0NGKEFOTiwyMDA5LCwsLFNFSyk=&amp;WINDOW=F","IRST_POPUP&amp;HEIGHT=450&amp;WIDTH=450&amp;START_MAXIMIZED=FALSE&amp;VAR:CALENDAR=FIVEDAY&amp;VAR:SYMBOL=B0YWGH&amp;VAR:INDEX=0"}</definedName>
    <definedName name="_15697__FDSAUDITLINK__" hidden="1">{"fdsup://directions/FAT Viewer?action=UPDATE&amp;creator=factset&amp;DYN_ARGS=TRUE&amp;DOC_NAME=FAT:FQL_AUDITING_CLIENT_TEMPLATE.FAT&amp;display_string=Audit&amp;VAR:KEY=MXIPWLUTOD&amp;VAR:QUERY=RkZfRUJJVF9JQihBTk4sMjAwOCwsLCxTRUspK0ZGX0FNT1JUX0NGKEFOTiwyMDA4LCwsLFNFSyk=&amp;WINDOW=F","IRST_POPUP&amp;HEIGHT=450&amp;WIDTH=450&amp;START_MAXIMIZED=FALSE&amp;VAR:CALENDAR=FIVEDAY&amp;VAR:SYMBOL=B0YWGH&amp;VAR:INDEX=0"}</definedName>
    <definedName name="_15698__FDSAUDITLINK__" hidden="1">{"fdsup://directions/FAT Viewer?action=UPDATE&amp;creator=factset&amp;DYN_ARGS=TRUE&amp;DOC_NAME=FAT:FQL_AUDITING_CLIENT_TEMPLATE.FAT&amp;display_string=Audit&amp;VAR:KEY=QDAVQDIVWP&amp;VAR:QUERY=RkZfRUJJVF9JQihBTk4sMjAwNywsLCxTRUspK0ZGX0FNT1JUX0NGKEFOTiwyMDA3LCwsLFNFSyk=&amp;WINDOW=F","IRST_POPUP&amp;HEIGHT=450&amp;WIDTH=450&amp;START_MAXIMIZED=FALSE&amp;VAR:CALENDAR=FIVEDAY&amp;VAR:SYMBOL=B0YWGH&amp;VAR:INDEX=0"}</definedName>
    <definedName name="_15699__FDSAUDITLINK__" hidden="1">{"fdsup://directions/FAT Viewer?action=UPDATE&amp;creator=factset&amp;DYN_ARGS=TRUE&amp;DOC_NAME=FAT:FQL_AUDITING_CLIENT_TEMPLATE.FAT&amp;display_string=Audit&amp;VAR:KEY=ORUHULWFOB&amp;VAR:QUERY=KEZGX0VCSVREQV9JQihBTk4sMjAxMywsLCxTRUspQEVDQV9NRURfRUJJVERBKDIwMTMsNDA0MzUsLCwnQ1VSP","VNFSycsJ1dJTj0xMDAsUEVWPVknKSk=&amp;WINDOW=FIRST_POPUP&amp;HEIGHT=450&amp;WIDTH=450&amp;START_MAXIMIZED=FALSE&amp;VAR:CALENDAR=FIVEDAY&amp;VAR:SYMBOL=B0YWGH&amp;VAR:INDEX=0"}</definedName>
    <definedName name="_15700__FDSAUDITLINK__" hidden="1">{"fdsup://directions/FAT Viewer?action=UPDATE&amp;creator=factset&amp;DYN_ARGS=TRUE&amp;DOC_NAME=FAT:FQL_AUDITING_CLIENT_TEMPLATE.FAT&amp;display_string=Audit&amp;VAR:KEY=ETOTKNUDOD&amp;VAR:QUERY=KEZGX0VCSVREQV9JQihBTk4sMjAxMiwsLCxTRUspQEVDQV9NRURfRUJJVERBKDIwMTIsNDA0MzUsLCwnQ1VSP","VNFSycsJ1dJTj0xMDAsUEVWPVknKSk=&amp;WINDOW=FIRST_POPUP&amp;HEIGHT=450&amp;WIDTH=450&amp;START_MAXIMIZED=FALSE&amp;VAR:CALENDAR=FIVEDAY&amp;VAR:SYMBOL=B0YWGH&amp;VAR:INDEX=0"}</definedName>
    <definedName name="_15701__FDSAUDITLINK__" hidden="1">{"fdsup://directions/FAT Viewer?action=UPDATE&amp;creator=factset&amp;DYN_ARGS=TRUE&amp;DOC_NAME=FAT:FQL_AUDITING_CLIENT_TEMPLATE.FAT&amp;display_string=Audit&amp;VAR:KEY=KZWHKHQZML&amp;VAR:QUERY=KEZGX0VCSVREQV9JQihBTk4sMjAxMSwsLCxTRUspQEVDQV9NRURfRUJJVERBKDIwMTEsNDA0MzUsLCwnQ1VSP","VNFSycsJ1dJTj0xMDAsUEVWPVknKSk=&amp;WINDOW=FIRST_POPUP&amp;HEIGHT=450&amp;WIDTH=450&amp;START_MAXIMIZED=FALSE&amp;VAR:CALENDAR=FIVEDAY&amp;VAR:SYMBOL=B0YWGH&amp;VAR:INDEX=0"}</definedName>
    <definedName name="_15702__FDSAUDITLINK__" hidden="1">{"fdsup://directions/FAT Viewer?action=UPDATE&amp;creator=factset&amp;DYN_ARGS=TRUE&amp;DOC_NAME=FAT:FQL_AUDITING_CLIENT_TEMPLATE.FAT&amp;display_string=Audit&amp;VAR:KEY=ORGNUBEJGV&amp;VAR:QUERY=KEZGX0VCSVREQV9JQihBTk4sMjAxMCwsLCxTRUspQEVDQV9NRURfRUJJVERBKDIwMTAsNDA0MzUsLCwnQ1VSP","VNFSycsJ1dJTj0xMDAsUEVWPVknKSk=&amp;WINDOW=FIRST_POPUP&amp;HEIGHT=450&amp;WIDTH=450&amp;START_MAXIMIZED=FALSE&amp;VAR:CALENDAR=FIVEDAY&amp;VAR:SYMBOL=B0YWGH&amp;VAR:INDEX=0"}</definedName>
    <definedName name="_15703__FDSAUDITLINK__" hidden="1">{"fdsup://directions/FAT Viewer?action=UPDATE&amp;creator=factset&amp;DYN_ARGS=TRUE&amp;DOC_NAME=FAT:FQL_AUDITING_CLIENT_TEMPLATE.FAT&amp;display_string=Audit&amp;VAR:KEY=UBOVKLMHCH&amp;VAR:QUERY=RkZfRUJJVERBX0lCKEFOTiwyMDA5LCwsLFNFSyk=&amp;WINDOW=FIRST_POPUP&amp;HEIGHT=450&amp;WIDTH=450&amp;STAR","T_MAXIMIZED=FALSE&amp;VAR:CALENDAR=FIVEDAY&amp;VAR:SYMBOL=B0YWGH&amp;VAR:INDEX=0"}</definedName>
    <definedName name="_15704__FDSAUDITLINK__" hidden="1">{"fdsup://directions/FAT Viewer?action=UPDATE&amp;creator=factset&amp;DYN_ARGS=TRUE&amp;DOC_NAME=FAT:FQL_AUDITING_CLIENT_TEMPLATE.FAT&amp;display_string=Audit&amp;VAR:KEY=MXWDAHQBIR&amp;VAR:QUERY=RkZfRUJJVERBX0lCKEFOTiwyMDA4LCwsLFNFSyk=&amp;WINDOW=FIRST_POPUP&amp;HEIGHT=450&amp;WIDTH=450&amp;STAR","T_MAXIMIZED=FALSE&amp;VAR:CALENDAR=FIVEDAY&amp;VAR:SYMBOL=B0YWGH&amp;VAR:INDEX=0"}</definedName>
    <definedName name="_15705__FDSAUDITLINK__" hidden="1">{"fdsup://directions/FAT Viewer?action=UPDATE&amp;creator=factset&amp;DYN_ARGS=TRUE&amp;DOC_NAME=FAT:FQL_AUDITING_CLIENT_TEMPLATE.FAT&amp;display_string=Audit&amp;VAR:KEY=CTGBOPYPCB&amp;VAR:QUERY=RkZfRUJJVERBX0lCKEFOTiwyMDA3LCwsLFNFSyk=&amp;WINDOW=FIRST_POPUP&amp;HEIGHT=450&amp;WIDTH=450&amp;STAR","T_MAXIMIZED=FALSE&amp;VAR:CALENDAR=FIVEDAY&amp;VAR:SYMBOL=B0YWGH&amp;VAR:INDEX=0"}</definedName>
    <definedName name="_15706__FDSAUDITLINK__" hidden="1">{"fdsup://Directions/FactSet Auditing Viewer?action=AUDIT_VALUE&amp;DB=129&amp;ID1=B0YWGH&amp;VALUEID=01001&amp;SDATE=2009&amp;PERIODTYPE=ANN_STD&amp;window=popup_no_bar&amp;width=385&amp;height=120&amp;START_MAXIMIZED=FALSE&amp;creator=factset&amp;display_string=Audit"}</definedName>
    <definedName name="_15707__FDSAUDITLINK__" hidden="1">{"fdsup://Directions/FactSet Auditing Viewer?action=AUDIT_VALUE&amp;DB=129&amp;ID1=B0YWGH&amp;VALUEID=01001&amp;SDATE=2007&amp;PERIODTYPE=ANN_STD&amp;window=popup_no_bar&amp;width=385&amp;height=120&amp;START_MAXIMIZED=FALSE&amp;creator=factset&amp;display_string=Audit"}</definedName>
    <definedName name="_15708__FDSAUDITLINK__" hidden="1">{"fdsup://Directions/FactSet Auditing Viewer?action=AUDIT_VALUE&amp;DB=129&amp;ID1=496607&amp;VALUEID=04831&amp;SDATE=2009&amp;PERIODTYPE=ANN_STD&amp;window=popup_no_bar&amp;width=385&amp;height=120&amp;START_MAXIMIZED=FALSE&amp;creator=factset&amp;display_string=Audit"}</definedName>
    <definedName name="_15709__FDSAUDITLINK__" hidden="1">{"fdsup://Directions/FactSet Auditing Viewer?action=AUDIT_VALUE&amp;DB=129&amp;ID1=496607&amp;VALUEID=04831&amp;SDATE=2007&amp;PERIODTYPE=ANN_STD&amp;window=popup_no_bar&amp;width=385&amp;height=120&amp;START_MAXIMIZED=FALSE&amp;creator=factset&amp;display_string=Audit"}</definedName>
    <definedName name="_15710__FDSAUDITLINK__" hidden="1">{"fdsup://directions/FAT Viewer?action=UPDATE&amp;creator=factset&amp;DYN_ARGS=TRUE&amp;DOC_NAME=FAT:FQL_AUDITING_CLIENT_TEMPLATE.FAT&amp;display_string=Audit&amp;VAR:KEY=IJANYZWXEF&amp;VAR:QUERY=RkZfQ0FQRVgoQU5OLDIwMDksLCwsRUVLKQ==&amp;WINDOW=FIRST_POPUP&amp;HEIGHT=450&amp;WIDTH=450&amp;START_MA","XIMIZED=FALSE&amp;VAR:CALENDAR=FIVEDAY&amp;VAR:SYMBOL=496607&amp;VAR:INDEX=0"}</definedName>
    <definedName name="_15711__FDSAUDITLINK__" hidden="1">{"fdsup://directions/FAT Viewer?action=UPDATE&amp;creator=factset&amp;DYN_ARGS=TRUE&amp;DOC_NAME=FAT:FQL_AUDITING_CLIENT_TEMPLATE.FAT&amp;display_string=Audit&amp;VAR:KEY=SDGDINWVMP&amp;VAR:QUERY=RkZfQ0FQRVgoQU5OLDIwMDgsLCwsRUVLKQ==&amp;WINDOW=FIRST_POPUP&amp;HEIGHT=450&amp;WIDTH=450&amp;START_MA","XIMIZED=FALSE&amp;VAR:CALENDAR=FIVEDAY&amp;VAR:SYMBOL=496607&amp;VAR:INDEX=0"}</definedName>
    <definedName name="_15712__FDSAUDITLINK__" hidden="1">{"fdsup://directions/FAT Viewer?action=UPDATE&amp;creator=factset&amp;DYN_ARGS=TRUE&amp;DOC_NAME=FAT:FQL_AUDITING_CLIENT_TEMPLATE.FAT&amp;display_string=Audit&amp;VAR:KEY=QVYZEBQHAF&amp;VAR:QUERY=RkZfQ0FQRVgoQU5OLDIwMDcsLCwsRUVLKQ==&amp;WINDOW=FIRST_POPUP&amp;HEIGHT=450&amp;WIDTH=450&amp;START_MA","XIMIZED=FALSE&amp;VAR:CALENDAR=FIVEDAY&amp;VAR:SYMBOL=496607&amp;VAR:INDEX=0"}</definedName>
    <definedName name="_15713__FDSAUDITLINK__" hidden="1">{"fdsup://directions/FAT Viewer?action=UPDATE&amp;creator=factset&amp;DYN_ARGS=TRUE&amp;DOC_NAME=FAT:FQL_AUDITING_CLIENT_TEMPLATE.FAT&amp;display_string=Audit&amp;VAR:KEY=QNWHIRYFYP&amp;VAR:QUERY=RkZfTkVUX0lOQyhBTk4sMjAwOSwsLCxFRUsp&amp;WINDOW=FIRST_POPUP&amp;HEIGHT=450&amp;WIDTH=450&amp;START_MA","XIMIZED=FALSE&amp;VAR:CALENDAR=FIVEDAY&amp;VAR:SYMBOL=496607&amp;VAR:INDEX=0"}</definedName>
    <definedName name="_15714__FDSAUDITLINK__" hidden="1">{"fdsup://directions/FAT Viewer?action=UPDATE&amp;creator=factset&amp;DYN_ARGS=TRUE&amp;DOC_NAME=FAT:FQL_AUDITING_CLIENT_TEMPLATE.FAT&amp;display_string=Audit&amp;VAR:KEY=IJEVSRYTSX&amp;VAR:QUERY=RkZfTkVUX0lOQyhBTk4sMjAwOCwsLCxFRUsp&amp;WINDOW=FIRST_POPUP&amp;HEIGHT=450&amp;WIDTH=450&amp;START_MA","XIMIZED=FALSE&amp;VAR:CALENDAR=FIVEDAY&amp;VAR:SYMBOL=496607&amp;VAR:INDEX=0"}</definedName>
    <definedName name="_15715__FDSAUDITLINK__" hidden="1">{"fdsup://directions/FAT Viewer?action=UPDATE&amp;creator=factset&amp;DYN_ARGS=TRUE&amp;DOC_NAME=FAT:FQL_AUDITING_CLIENT_TEMPLATE.FAT&amp;display_string=Audit&amp;VAR:KEY=IZKXUXSDGN&amp;VAR:QUERY=RkZfTkVUX0lOQyhBTk4sMjAwNywsLCxFRUsp&amp;WINDOW=FIRST_POPUP&amp;HEIGHT=450&amp;WIDTH=450&amp;START_MA","XIMIZED=FALSE&amp;VAR:CALENDAR=FIVEDAY&amp;VAR:SYMBOL=496607&amp;VAR:INDEX=0"}</definedName>
    <definedName name="_15716__FDSAUDITLINK__" hidden="1">{"fdsup://directions/FAT Viewer?action=UPDATE&amp;creator=factset&amp;DYN_ARGS=TRUE&amp;DOC_NAME=FAT:FQL_AUDITING_CLIENT_TEMPLATE.FAT&amp;display_string=Audit&amp;VAR:KEY=QFOTWTONYH&amp;VAR:QUERY=KEZGX0NBUEVYKEFOTiwyMDEzLCwsLEVFSylARUNBX01FRF9DQVBFWCgyMDEzLDQwNDM1LCwsJ0NVUj1FRUsnL","CdXSU49MTAwLFBFVj1ZJykp&amp;WINDOW=FIRST_POPUP&amp;HEIGHT=450&amp;WIDTH=450&amp;START_MAXIMIZED=FALSE&amp;VAR:CALENDAR=FIVEDAY&amp;VAR:SYMBOL=496607&amp;VAR:INDEX=0"}</definedName>
    <definedName name="_15717__FDSAUDITLINK__" hidden="1">{"fdsup://directions/FAT Viewer?action=UPDATE&amp;creator=factset&amp;DYN_ARGS=TRUE&amp;DOC_NAME=FAT:FQL_AUDITING_CLIENT_TEMPLATE.FAT&amp;display_string=Audit&amp;VAR:KEY=ITYVKDWVGL&amp;VAR:QUERY=KEZGX0NBUEVYKEFOTiwyMDEyLCwsLEVFSylARUNBX01FRF9DQVBFWCgyMDEyLDQwNDM1LCwsJ0NVUj1FRUsnL","CdXSU49MTAwLFBFVj1ZJykp&amp;WINDOW=FIRST_POPUP&amp;HEIGHT=450&amp;WIDTH=450&amp;START_MAXIMIZED=FALSE&amp;VAR:CALENDAR=FIVEDAY&amp;VAR:SYMBOL=496607&amp;VAR:INDEX=0"}</definedName>
    <definedName name="_15718__FDSAUDITLINK__" hidden="1">{"fdsup://directions/FAT Viewer?action=UPDATE&amp;creator=factset&amp;DYN_ARGS=TRUE&amp;DOC_NAME=FAT:FQL_AUDITING_CLIENT_TEMPLATE.FAT&amp;display_string=Audit&amp;VAR:KEY=KVUBSVSLOV&amp;VAR:QUERY=KEZGX0NBUEVYKEFOTiwyMDExLCwsLEVFSylARUNBX01FRF9DQVBFWCgyMDExLDQwNDM1LCwsJ0NVUj1FRUsnL","CdXSU49MTAwLFBFVj1ZJykp&amp;WINDOW=FIRST_POPUP&amp;HEIGHT=450&amp;WIDTH=450&amp;START_MAXIMIZED=FALSE&amp;VAR:CALENDAR=FIVEDAY&amp;VAR:SYMBOL=496607&amp;VAR:INDEX=0"}</definedName>
    <definedName name="_15719__FDSAUDITLINK__" hidden="1">{"fdsup://directions/FAT Viewer?action=UPDATE&amp;creator=factset&amp;DYN_ARGS=TRUE&amp;DOC_NAME=FAT:FQL_AUDITING_CLIENT_TEMPLATE.FAT&amp;display_string=Audit&amp;VAR:KEY=IHWBUDURMV&amp;VAR:QUERY=KEZGX0NBUEVYKEFOTiwyMDEwLCwsLEVFSylARUNBX01FRF9DQVBFWCgyMDEwLDQwNDM1LCwsJ0NVUj1FRUsnL","CdXSU49MTAwLFBFVj1ZJykp&amp;WINDOW=FIRST_POPUP&amp;HEIGHT=450&amp;WIDTH=450&amp;START_MAXIMIZED=FALSE&amp;VAR:CALENDAR=FIVEDAY&amp;VAR:SYMBOL=496607&amp;VAR:INDEX=0"}</definedName>
    <definedName name="_15720__FDSAUDITLINK__" hidden="1">{"fdsup://directions/FAT Viewer?action=UPDATE&amp;creator=factset&amp;DYN_ARGS=TRUE&amp;DOC_NAME=FAT:FQL_AUDITING_CLIENT_TEMPLATE.FAT&amp;display_string=Audit&amp;VAR:KEY=CBCPKBKTIP&amp;VAR:QUERY=KEZGX05FVF9JTkMoQU5OLDIwMTMsLCwsRUVLKUBFQ0FfTUVEX05FVCgyMDEzLDQwNDM1LCwsJ0NVUj1FRUsnL","CdXSU49MTAwLFBFVj1ZJykp&amp;WINDOW=FIRST_POPUP&amp;HEIGHT=450&amp;WIDTH=450&amp;START_MAXIMIZED=FALSE&amp;VAR:CALENDAR=FIVEDAY&amp;VAR:SYMBOL=496607&amp;VAR:INDEX=0"}</definedName>
    <definedName name="_15721__FDSAUDITLINK__" hidden="1">{"fdsup://directions/FAT Viewer?action=UPDATE&amp;creator=factset&amp;DYN_ARGS=TRUE&amp;DOC_NAME=FAT:FQL_AUDITING_CLIENT_TEMPLATE.FAT&amp;display_string=Audit&amp;VAR:KEY=CNQDENQPWR&amp;VAR:QUERY=KEZGX0VCSVRfSUIoQU5OLDIwMTMsLCwsRUVLKUBFQ0FfTUVEX0VCSVQoMjAxMyw0MDQzNSwsLCdDVVI9RUVLJ","ywnV0lOPTEwMCxQRVY9WScpKQ==&amp;WINDOW=FIRST_POPUP&amp;HEIGHT=450&amp;WIDTH=450&amp;START_MAXIMIZED=FALSE&amp;VAR:CALENDAR=FIVEDAY&amp;VAR:SYMBOL=496607&amp;VAR:INDEX=0"}</definedName>
    <definedName name="_15722__FDSAUDITLINK__" hidden="1">{"fdsup://directions/FAT Viewer?action=UPDATE&amp;creator=factset&amp;DYN_ARGS=TRUE&amp;DOC_NAME=FAT:FQL_AUDITING_CLIENT_TEMPLATE.FAT&amp;display_string=Audit&amp;VAR:KEY=IHMVOBCBGL&amp;VAR:QUERY=KEZGX0VCSVRfSUIoQU5OLDIwMTIsLCwsRUVLKUBFQ0FfTUVEX0VCSVQoMjAxMiw0MDQzNSwsLCdDVVI9RUVLJ","ywnV0lOPTEwMCxQRVY9WScpKQ==&amp;WINDOW=FIRST_POPUP&amp;HEIGHT=450&amp;WIDTH=450&amp;START_MAXIMIZED=FALSE&amp;VAR:CALENDAR=FIVEDAY&amp;VAR:SYMBOL=496607&amp;VAR:INDEX=0"}</definedName>
    <definedName name="_15723__FDSAUDITLINK__" hidden="1">{"fdsup://directions/FAT Viewer?action=UPDATE&amp;creator=factset&amp;DYN_ARGS=TRUE&amp;DOC_NAME=FAT:FQL_AUDITING_CLIENT_TEMPLATE.FAT&amp;display_string=Audit&amp;VAR:KEY=ONCFKHCHUD&amp;VAR:QUERY=KEZGX0VCSVRfSUIoQU5OLDIwMTEsLCwsRUVLKUBFQ0FfTUVEX0VCSVQoMjAxMSw0MDQzNSwsLCdDVVI9RUVLJ","ywnV0lOPTEwMCxQRVY9WScpKQ==&amp;WINDOW=FIRST_POPUP&amp;HEIGHT=450&amp;WIDTH=450&amp;START_MAXIMIZED=FALSE&amp;VAR:CALENDAR=FIVEDAY&amp;VAR:SYMBOL=496607&amp;VAR:INDEX=0"}</definedName>
    <definedName name="_15724__FDSAUDITLINK__" hidden="1">{"fdsup://directions/FAT Viewer?action=UPDATE&amp;creator=factset&amp;DYN_ARGS=TRUE&amp;DOC_NAME=FAT:FQL_AUDITING_CLIENT_TEMPLATE.FAT&amp;display_string=Audit&amp;VAR:KEY=IDCDOPQNIR&amp;VAR:QUERY=KEZGX0VCSVRfSUIoQU5OLDIwMTAsLCwsRUVLKUBFQ0FfTUVEX0VCSVQoMjAxMCw0MDQzNSwsLCdDVVI9RUVLJ","ywnV0lOPTEwMCxQRVY9WScpKQ==&amp;WINDOW=FIRST_POPUP&amp;HEIGHT=450&amp;WIDTH=450&amp;START_MAXIMIZED=FALSE&amp;VAR:CALENDAR=FIVEDAY&amp;VAR:SYMBOL=496607&amp;VAR:INDEX=0"}</definedName>
    <definedName name="_15725__FDSAUDITLINK__" hidden="1">{"fdsup://Directions/FactSet Auditing Viewer?action=AUDIT_VALUE&amp;DB=129&amp;ID1=496607&amp;VALUEID=01250&amp;SDATE=2009&amp;PERIODTYPE=ANN_STD&amp;window=popup_no_bar&amp;width=385&amp;height=120&amp;START_MAXIMIZED=FALSE&amp;creator=factset&amp;display_string=Audit"}</definedName>
    <definedName name="_15726__FDSAUDITLINK__" hidden="1">{"fdsup://Directions/FactSet Auditing Viewer?action=AUDIT_VALUE&amp;DB=129&amp;ID1=496607&amp;VALUEID=01250&amp;SDATE=2008&amp;PERIODTYPE=ANN_STD&amp;window=popup_no_bar&amp;width=385&amp;height=120&amp;START_MAXIMIZED=FALSE&amp;creator=factset&amp;display_string=Audit"}</definedName>
    <definedName name="_15727__FDSAUDITLINK__" hidden="1">{"fdsup://Directions/FactSet Auditing Viewer?action=AUDIT_VALUE&amp;DB=129&amp;ID1=496607&amp;VALUEID=01250&amp;SDATE=2007&amp;PERIODTYPE=ANN_STD&amp;window=popup_no_bar&amp;width=385&amp;height=120&amp;START_MAXIMIZED=FALSE&amp;creator=factset&amp;display_string=Audit"}</definedName>
    <definedName name="_15728__FDSAUDITLINK__" hidden="1">{"fdsup://directions/FAT Viewer?action=UPDATE&amp;creator=factset&amp;DYN_ARGS=TRUE&amp;DOC_NAME=FAT:FQL_AUDITING_CLIENT_TEMPLATE.FAT&amp;display_string=Audit&amp;VAR:KEY=CNQDENQPWR&amp;VAR:QUERY=KEZGX0VCSVRfSUIoQU5OLDIwMTMsLCwsRUVLKUBFQ0FfTUVEX0VCSVQoMjAxMyw0MDQzNSwsLCdDVVI9RUVLJ","ywnV0lOPTEwMCxQRVY9WScpKQ==&amp;WINDOW=FIRST_POPUP&amp;HEIGHT=450&amp;WIDTH=450&amp;START_MAXIMIZED=FALSE&amp;VAR:CALENDAR=FIVEDAY&amp;VAR:SYMBOL=496607&amp;VAR:INDEX=0"}</definedName>
    <definedName name="_15729__FDSAUDITLINK__" hidden="1">{"fdsup://directions/FAT Viewer?action=UPDATE&amp;creator=factset&amp;DYN_ARGS=TRUE&amp;DOC_NAME=FAT:FQL_AUDITING_CLIENT_TEMPLATE.FAT&amp;display_string=Audit&amp;VAR:KEY=IHMVOBCBGL&amp;VAR:QUERY=KEZGX0VCSVRfSUIoQU5OLDIwMTIsLCwsRUVLKUBFQ0FfTUVEX0VCSVQoMjAxMiw0MDQzNSwsLCdDVVI9RUVLJ","ywnV0lOPTEwMCxQRVY9WScpKQ==&amp;WINDOW=FIRST_POPUP&amp;HEIGHT=450&amp;WIDTH=450&amp;START_MAXIMIZED=FALSE&amp;VAR:CALENDAR=FIVEDAY&amp;VAR:SYMBOL=496607&amp;VAR:INDEX=0"}</definedName>
    <definedName name="_15730__FDSAUDITLINK__" hidden="1">{"fdsup://directions/FAT Viewer?action=UPDATE&amp;creator=factset&amp;DYN_ARGS=TRUE&amp;DOC_NAME=FAT:FQL_AUDITING_CLIENT_TEMPLATE.FAT&amp;display_string=Audit&amp;VAR:KEY=ONCFKHCHUD&amp;VAR:QUERY=KEZGX0VCSVRfSUIoQU5OLDIwMTEsLCwsRUVLKUBFQ0FfTUVEX0VCSVQoMjAxMSw0MDQzNSwsLCdDVVI9RUVLJ","ywnV0lOPTEwMCxQRVY9WScpKQ==&amp;WINDOW=FIRST_POPUP&amp;HEIGHT=450&amp;WIDTH=450&amp;START_MAXIMIZED=FALSE&amp;VAR:CALENDAR=FIVEDAY&amp;VAR:SYMBOL=496607&amp;VAR:INDEX=0"}</definedName>
    <definedName name="_15731__FDSAUDITLINK__" hidden="1">{"fdsup://directions/FAT Viewer?action=UPDATE&amp;creator=factset&amp;DYN_ARGS=TRUE&amp;DOC_NAME=FAT:FQL_AUDITING_CLIENT_TEMPLATE.FAT&amp;display_string=Audit&amp;VAR:KEY=IDCDOPQNIR&amp;VAR:QUERY=KEZGX0VCSVRfSUIoQU5OLDIwMTAsLCwsRUVLKUBFQ0FfTUVEX0VCSVQoMjAxMCw0MDQzNSwsLCdDVVI9RUVLJ","ywnV0lOPTEwMCxQRVY9WScpKQ==&amp;WINDOW=FIRST_POPUP&amp;HEIGHT=450&amp;WIDTH=450&amp;START_MAXIMIZED=FALSE&amp;VAR:CALENDAR=FIVEDAY&amp;VAR:SYMBOL=496607&amp;VAR:INDEX=0"}</definedName>
    <definedName name="_15732__FDSAUDITLINK__" hidden="1">{"fdsup://directions/FAT Viewer?action=UPDATE&amp;creator=factset&amp;DYN_ARGS=TRUE&amp;DOC_NAME=FAT:FQL_AUDITING_CLIENT_TEMPLATE.FAT&amp;display_string=Audit&amp;VAR:KEY=OXGPIBWZWF&amp;VAR:QUERY=RkZfRUJJVF9JQihBTk4sMjAwOSwsLCxFRUsp&amp;WINDOW=FIRST_POPUP&amp;HEIGHT=450&amp;WIDTH=450&amp;START_MA","XIMIZED=FALSE&amp;VAR:CALENDAR=FIVEDAY&amp;VAR:SYMBOL=496607&amp;VAR:INDEX=0"}</definedName>
    <definedName name="_15733__FDSAUDITLINK__" hidden="1">{"fdsup://directions/FAT Viewer?action=UPDATE&amp;creator=factset&amp;DYN_ARGS=TRUE&amp;DOC_NAME=FAT:FQL_AUDITING_CLIENT_TEMPLATE.FAT&amp;display_string=Audit&amp;VAR:KEY=SVMVKTYZYV&amp;VAR:QUERY=RkZfRUJJVF9JQihBTk4sMjAwOCwsLCxFRUsp&amp;WINDOW=FIRST_POPUP&amp;HEIGHT=450&amp;WIDTH=450&amp;START_MA","XIMIZED=FALSE&amp;VAR:CALENDAR=FIVEDAY&amp;VAR:SYMBOL=496607&amp;VAR:INDEX=0"}</definedName>
    <definedName name="_15734__FDSAUDITLINK__" hidden="1">{"fdsup://directions/FAT Viewer?action=UPDATE&amp;creator=factset&amp;DYN_ARGS=TRUE&amp;DOC_NAME=FAT:FQL_AUDITING_CLIENT_TEMPLATE.FAT&amp;display_string=Audit&amp;VAR:KEY=EVKVUBGVAH&amp;VAR:QUERY=RkZfRUJJVF9JQihBTk4sMjAwNywsLCxFRUsp&amp;WINDOW=FIRST_POPUP&amp;HEIGHT=450&amp;WIDTH=450&amp;START_MA","XIMIZED=FALSE&amp;VAR:CALENDAR=FIVEDAY&amp;VAR:SYMBOL=496607&amp;VAR:INDEX=0"}</definedName>
    <definedName name="_15735__FDSAUDITLINK__" hidden="1">{"fdsup://directions/FAT Viewer?action=UPDATE&amp;creator=factset&amp;DYN_ARGS=TRUE&amp;DOC_NAME=FAT:FQL_AUDITING_CLIENT_TEMPLATE.FAT&amp;display_string=Audit&amp;VAR:KEY=UDSBCZELYH&amp;VAR:QUERY=KChGRl9FQklUX0lCKEFOTiwyMDEzLCwsLEVFSykrRkZfQU1PUlRfQ0YoQU5OLDIwMTMsLCwsRUVLKSlAKEVDQ","V9NRURfRUJJVCgyMDEzLDQwNDM1LCwsJ0NVUj1FRUsnLCdXSU49MTAwLFBFVj1ZJykrWkFWKEVDQV9NRURfR1coMjAxMyw0MDQzNSwsLCdDVVI9RUVLJywnV0lOPTEwMCxQRVY9WScpKSkp&amp;WINDOW=FIRST_POPUP&amp;HEIGHT=450&amp;WIDTH=450&amp;START_MAXIMIZED=FALSE&amp;VAR:CALENDAR=FIVEDAY&amp;VAR:SYMBOL=496607&amp;VAR:INDEX=","0"}</definedName>
    <definedName name="_15736__FDSAUDITLINK__" hidden="1">{"fdsup://directions/FAT Viewer?action=UPDATE&amp;creator=factset&amp;DYN_ARGS=TRUE&amp;DOC_NAME=FAT:FQL_AUDITING_CLIENT_TEMPLATE.FAT&amp;display_string=Audit&amp;VAR:KEY=EDWZMXEHUH&amp;VAR:QUERY=KChGRl9FQklUX0lCKEFOTiwyMDEyLCwsLEVFSykrRkZfQU1PUlRfQ0YoQU5OLDIwMTIsLCwsRUVLKSlAKEVDQ","V9NRURfRUJJVCgyMDEyLDQwNDM1LCwsJ0NVUj1FRUsnLCdXSU49MTAwLFBFVj1ZJykrWkFWKEVDQV9NRURfR1coMjAxMiw0MDQzNSwsLCdDVVI9RUVLJywnV0lOPTEwMCxQRVY9WScpKSkp&amp;WINDOW=FIRST_POPUP&amp;HEIGHT=450&amp;WIDTH=450&amp;START_MAXIMIZED=FALSE&amp;VAR:CALENDAR=FIVEDAY&amp;VAR:SYMBOL=496607&amp;VAR:INDEX=","0"}</definedName>
    <definedName name="_15737__FDSAUDITLINK__" hidden="1">{"fdsup://directions/FAT Viewer?action=UPDATE&amp;creator=factset&amp;DYN_ARGS=TRUE&amp;DOC_NAME=FAT:FQL_AUDITING_CLIENT_TEMPLATE.FAT&amp;display_string=Audit&amp;VAR:KEY=WVMHCRKXOZ&amp;VAR:QUERY=KChGRl9FQklUX0lCKEFOTiwyMDExLCwsLEVFSykrRkZfQU1PUlRfQ0YoQU5OLDIwMTEsLCwsRUVLKSlAKEVDQ","V9NRURfRUJJVCgyMDExLDQwNDM1LCwsJ0NVUj1FRUsnLCdXSU49MTAwLFBFVj1ZJykrWkFWKEVDQV9NRURfR1coMjAxMSw0MDQzNSwsLCdDVVI9RUVLJywnV0lOPTEwMCxQRVY9WScpKSkp&amp;WINDOW=FIRST_POPUP&amp;HEIGHT=450&amp;WIDTH=450&amp;START_MAXIMIZED=FALSE&amp;VAR:CALENDAR=FIVEDAY&amp;VAR:SYMBOL=496607&amp;VAR:INDEX=","0"}</definedName>
    <definedName name="_15738__FDSAUDITLINK__" hidden="1">{"fdsup://directions/FAT Viewer?action=UPDATE&amp;creator=factset&amp;DYN_ARGS=TRUE&amp;DOC_NAME=FAT:FQL_AUDITING_CLIENT_TEMPLATE.FAT&amp;display_string=Audit&amp;VAR:KEY=MZEPEHYBOJ&amp;VAR:QUERY=KChGRl9FQklUX0lCKEFOTiwyMDEwLCwsLEVFSykrRkZfQU1PUlRfQ0YoQU5OLDIwMTAsLCwsRUVLKSlAKEVDQ","V9NRURfRUJJVCgyMDEwLDQwNDM1LCwsJ0NVUj1FRUsnLCdXSU49MTAwLFBFVj1ZJykrWkFWKEVDQV9NRURfR1coMjAxMCw0MDQzNSwsLCdDVVI9RUVLJywnV0lOPTEwMCxQRVY9WScpKSkp&amp;WINDOW=FIRST_POPUP&amp;HEIGHT=450&amp;WIDTH=450&amp;START_MAXIMIZED=FALSE&amp;VAR:CALENDAR=FIVEDAY&amp;VAR:SYMBOL=496607&amp;VAR:INDEX=","0"}</definedName>
    <definedName name="_15739__FDSAUDITLINK__" hidden="1">{"fdsup://directions/FAT Viewer?action=UPDATE&amp;creator=factset&amp;DYN_ARGS=TRUE&amp;DOC_NAME=FAT:FQL_AUDITING_CLIENT_TEMPLATE.FAT&amp;display_string=Audit&amp;VAR:KEY=EXOZIZOFUH&amp;VAR:QUERY=RkZfRUJJVF9JQihBTk4sMjAwOSwsLCxFRUspK0ZGX0FNT1JUX0NGKEFOTiwyMDA5LCwsLEVFSyk=&amp;WINDOW=F","IRST_POPUP&amp;HEIGHT=450&amp;WIDTH=450&amp;START_MAXIMIZED=FALSE&amp;VAR:CALENDAR=FIVEDAY&amp;VAR:SYMBOL=496607&amp;VAR:INDEX=0"}</definedName>
    <definedName name="_15740__FDSAUDITLINK__" hidden="1">{"fdsup://directions/FAT Viewer?action=UPDATE&amp;creator=factset&amp;DYN_ARGS=TRUE&amp;DOC_NAME=FAT:FQL_AUDITING_CLIENT_TEMPLATE.FAT&amp;display_string=Audit&amp;VAR:KEY=GHGHMFCVMF&amp;VAR:QUERY=RkZfRUJJVF9JQihBTk4sMjAwOCwsLCxFRUspK0ZGX0FNT1JUX0NGKEFOTiwyMDA4LCwsLEVFSyk=&amp;WINDOW=F","IRST_POPUP&amp;HEIGHT=450&amp;WIDTH=450&amp;START_MAXIMIZED=FALSE&amp;VAR:CALENDAR=FIVEDAY&amp;VAR:SYMBOL=496607&amp;VAR:INDEX=0"}</definedName>
    <definedName name="_15741__FDSAUDITLINK__" hidden="1">{"fdsup://directions/FAT Viewer?action=UPDATE&amp;creator=factset&amp;DYN_ARGS=TRUE&amp;DOC_NAME=FAT:FQL_AUDITING_CLIENT_TEMPLATE.FAT&amp;display_string=Audit&amp;VAR:KEY=CLGJCHCZWJ&amp;VAR:QUERY=RkZfRUJJVF9JQihBTk4sMjAwNywsLCxFRUspK0ZGX0FNT1JUX0NGKEFOTiwyMDA3LCwsLEVFSyk=&amp;WINDOW=F","IRST_POPUP&amp;HEIGHT=450&amp;WIDTH=450&amp;START_MAXIMIZED=FALSE&amp;VAR:CALENDAR=FIVEDAY&amp;VAR:SYMBOL=496607&amp;VAR:INDEX=0"}</definedName>
    <definedName name="_15742__FDSAUDITLINK__" hidden="1">{"fdsup://directions/FAT Viewer?action=UPDATE&amp;creator=factset&amp;DYN_ARGS=TRUE&amp;DOC_NAME=FAT:FQL_AUDITING_CLIENT_TEMPLATE.FAT&amp;display_string=Audit&amp;VAR:KEY=OFQZEJGREF&amp;VAR:QUERY=KEZGX0VCSVREQV9JQihBTk4sMjAxMywsLCxFRUspQEVDQV9NRURfRUJJVERBKDIwMTMsNDA0MzUsLCwnQ1VSP","UVFSycsJ1dJTj0xMDAsUEVWPVknKSk=&amp;WINDOW=FIRST_POPUP&amp;HEIGHT=450&amp;WIDTH=450&amp;START_MAXIMIZED=FALSE&amp;VAR:CALENDAR=FIVEDAY&amp;VAR:SYMBOL=496607&amp;VAR:INDEX=0"}</definedName>
    <definedName name="_15743__FDSAUDITLINK__" hidden="1">{"fdsup://directions/FAT Viewer?action=UPDATE&amp;creator=factset&amp;DYN_ARGS=TRUE&amp;DOC_NAME=FAT:FQL_AUDITING_CLIENT_TEMPLATE.FAT&amp;display_string=Audit&amp;VAR:KEY=ODSNSXAFGD&amp;VAR:QUERY=KEZGX0VCSVREQV9JQihBTk4sMjAxMiwsLCxFRUspQEVDQV9NRURfRUJJVERBKDIwMTIsNDA0MzUsLCwnQ1VSP","UVFSycsJ1dJTj0xMDAsUEVWPVknKSk=&amp;WINDOW=FIRST_POPUP&amp;HEIGHT=450&amp;WIDTH=450&amp;START_MAXIMIZED=FALSE&amp;VAR:CALENDAR=FIVEDAY&amp;VAR:SYMBOL=496607&amp;VAR:INDEX=0"}</definedName>
    <definedName name="_15744__FDSAUDITLINK__" hidden="1">{"fdsup://directions/FAT Viewer?action=UPDATE&amp;creator=factset&amp;DYN_ARGS=TRUE&amp;DOC_NAME=FAT:FQL_AUDITING_CLIENT_TEMPLATE.FAT&amp;display_string=Audit&amp;VAR:KEY=AXGFMDWPMB&amp;VAR:QUERY=KEZGX0VCSVREQV9JQihBTk4sMjAxMSwsLCxFRUspQEVDQV9NRURfRUJJVERBKDIwMTEsNDA0MzUsLCwnQ1VSP","UVFSycsJ1dJTj0xMDAsUEVWPVknKSk=&amp;WINDOW=FIRST_POPUP&amp;HEIGHT=450&amp;WIDTH=450&amp;START_MAXIMIZED=FALSE&amp;VAR:CALENDAR=FIVEDAY&amp;VAR:SYMBOL=496607&amp;VAR:INDEX=0"}</definedName>
    <definedName name="_15745__FDSAUDITLINK__" hidden="1">{"fdsup://directions/FAT Viewer?action=UPDATE&amp;creator=factset&amp;DYN_ARGS=TRUE&amp;DOC_NAME=FAT:FQL_AUDITING_CLIENT_TEMPLATE.FAT&amp;display_string=Audit&amp;VAR:KEY=MFGHSXUTGT&amp;VAR:QUERY=KEZGX0VCSVREQV9JQihBTk4sMjAxMCwsLCxFRUspQEVDQV9NRURfRUJJVERBKDIwMTAsNDA0MzUsLCwnQ1VSP","UVFSycsJ1dJTj0xMDAsUEVWPVknKSk=&amp;WINDOW=FIRST_POPUP&amp;HEIGHT=450&amp;WIDTH=450&amp;START_MAXIMIZED=FALSE&amp;VAR:CALENDAR=FIVEDAY&amp;VAR:SYMBOL=496607&amp;VAR:INDEX=0"}</definedName>
    <definedName name="_15746__FDSAUDITLINK__" hidden="1">{"fdsup://directions/FAT Viewer?action=UPDATE&amp;creator=factset&amp;DYN_ARGS=TRUE&amp;DOC_NAME=FAT:FQL_AUDITING_CLIENT_TEMPLATE.FAT&amp;display_string=Audit&amp;VAR:KEY=SVWBKHEPYD&amp;VAR:QUERY=RkZfRUJJVERBX0lCKEFOTiwyMDA5LCwsLEVFSyk=&amp;WINDOW=FIRST_POPUP&amp;HEIGHT=450&amp;WIDTH=450&amp;STAR","T_MAXIMIZED=FALSE&amp;VAR:CALENDAR=FIVEDAY&amp;VAR:SYMBOL=496607&amp;VAR:INDEX=0"}</definedName>
    <definedName name="_15747__FDSAUDITLINK__" hidden="1">{"fdsup://directions/FAT Viewer?action=UPDATE&amp;creator=factset&amp;DYN_ARGS=TRUE&amp;DOC_NAME=FAT:FQL_AUDITING_CLIENT_TEMPLATE.FAT&amp;display_string=Audit&amp;VAR:KEY=WTEJYTWBOR&amp;VAR:QUERY=RkZfRUJJVERBX0lCKEFOTiwyMDA4LCwsLEVFSyk=&amp;WINDOW=FIRST_POPUP&amp;HEIGHT=450&amp;WIDTH=450&amp;STAR","T_MAXIMIZED=FALSE&amp;VAR:CALENDAR=FIVEDAY&amp;VAR:SYMBOL=496607&amp;VAR:INDEX=0"}</definedName>
    <definedName name="_15748__FDSAUDITLINK__" hidden="1">{"fdsup://directions/FAT Viewer?action=UPDATE&amp;creator=factset&amp;DYN_ARGS=TRUE&amp;DOC_NAME=FAT:FQL_AUDITING_CLIENT_TEMPLATE.FAT&amp;display_string=Audit&amp;VAR:KEY=YFALQTMZIL&amp;VAR:QUERY=RkZfRUJJVERBX0lCKEFOTiwyMDA3LCwsLEVFSyk=&amp;WINDOW=FIRST_POPUP&amp;HEIGHT=450&amp;WIDTH=450&amp;STAR","T_MAXIMIZED=FALSE&amp;VAR:CALENDAR=FIVEDAY&amp;VAR:SYMBOL=496607&amp;VAR:INDEX=0"}</definedName>
    <definedName name="_15749__FDSAUDITLINK__" hidden="1">{"fdsup://Directions/FactSet Auditing Viewer?action=AUDIT_VALUE&amp;DB=129&amp;ID1=496607&amp;VALUEID=18140&amp;SDATE=2009&amp;PERIODTYPE=ANN_STD&amp;window=popup_no_bar&amp;width=385&amp;height=120&amp;START_MAXIMIZED=FALSE&amp;creator=factset&amp;display_string=Audit"}</definedName>
    <definedName name="_15750__FDSAUDITLINK__" hidden="1">{"fdsup://Directions/FactSet Auditing Viewer?action=AUDIT_VALUE&amp;DB=129&amp;ID1=496607&amp;VALUEID=18140&amp;SDATE=2008&amp;PERIODTYPE=ANN_STD&amp;window=popup_no_bar&amp;width=385&amp;height=120&amp;START_MAXIMIZED=FALSE&amp;creator=factset&amp;display_string=Audit"}</definedName>
    <definedName name="_15751__FDSAUDITLINK__" hidden="1">{"fdsup://Directions/FactSet Auditing Viewer?action=AUDIT_VALUE&amp;DB=129&amp;ID1=496607&amp;VALUEID=18140&amp;SDATE=2007&amp;PERIODTYPE=ANN_STD&amp;window=popup_no_bar&amp;width=385&amp;height=120&amp;START_MAXIMIZED=FALSE&amp;creator=factset&amp;display_string=Audit"}</definedName>
    <definedName name="_15752__FDSAUDITLINK__" hidden="1">{"fdsup://Directions/FactSet Auditing Viewer?action=AUDIT_VALUE&amp;DB=129&amp;ID1=496607&amp;VALUEID=01001&amp;SDATE=2009&amp;PERIODTYPE=ANN_STD&amp;window=popup_no_bar&amp;width=385&amp;height=120&amp;START_MAXIMIZED=FALSE&amp;creator=factset&amp;display_string=Audit"}</definedName>
    <definedName name="_15753__FDSAUDITLINK__" hidden="1">{"fdsup://Directions/FactSet Auditing Viewer?action=AUDIT_VALUE&amp;DB=129&amp;ID1=496607&amp;VALUEID=01001&amp;SDATE=2008&amp;PERIODTYPE=ANN_STD&amp;window=popup_no_bar&amp;width=385&amp;height=120&amp;START_MAXIMIZED=FALSE&amp;creator=factset&amp;display_string=Audit"}</definedName>
    <definedName name="_15754__FDSAUDITLINK__" hidden="1">{"fdsup://Directions/FactSet Auditing Viewer?action=AUDIT_VALUE&amp;DB=129&amp;ID1=496607&amp;VALUEID=01001&amp;SDATE=2007&amp;PERIODTYPE=ANN_STD&amp;window=popup_no_bar&amp;width=385&amp;height=120&amp;START_MAXIMIZED=FALSE&amp;creator=factset&amp;display_string=Audit"}</definedName>
    <definedName name="_15779__FDSAUDITLINK__" hidden="1">{"fdsup://directions/FAT Viewer?action=UPDATE&amp;creator=factset&amp;DYN_ARGS=TRUE&amp;DOC_NAME=FAT:FQL_AUDITING_CLIENT_TEMPLATE.FAT&amp;display_string=Audit&amp;VAR:KEY=IFIDENUHSX&amp;VAR:QUERY=RkZfRUJJVF9JQihBTk4sMjAwOSwsLCxFVVIp&amp;WINDOW=FIRST_POPUP&amp;HEIGHT=450&amp;WIDTH=450&amp;START_MA","XIMIZED=FALSE&amp;VAR:CALENDAR=FIVEDAY&amp;VAR:SYMBOL=564156&amp;VAR:INDEX=0"}</definedName>
    <definedName name="_15786__FDSAUDITLINK__" hidden="1">{"fdsup://directions/FAT Viewer?action=UPDATE&amp;creator=factset&amp;DYN_ARGS=TRUE&amp;DOC_NAME=FAT:FQL_AUDITING_CLIENT_TEMPLATE.FAT&amp;display_string=Audit&amp;VAR:KEY=KFAVSXOHQL&amp;VAR:QUERY=RkZfQ0FQRVgoQU5OLDIwMDksLCwsU0VLKQ==&amp;WINDOW=FIRST_POPUP&amp;HEIGHT=450&amp;WIDTH=450&amp;START_MA","XIMIZED=FALSE&amp;VAR:CALENDAR=FIVEDAY&amp;VAR:SYMBOL=591591&amp;VAR:INDEX=0"}</definedName>
    <definedName name="_15792__FDSAUDITLINK__" hidden="1">{"fdsup://directions/FAT Viewer?action=UPDATE&amp;creator=factset&amp;DYN_ARGS=TRUE&amp;DOC_NAME=FAT:FQL_AUDITING_CLIENT_TEMPLATE.FAT&amp;display_string=Audit&amp;VAR:KEY=CTCHINWFMP&amp;VAR:QUERY=RkZfQ0FQRVgoQU5OLDIwMDgsLCwsU0VLKQ==&amp;WINDOW=FIRST_POPUP&amp;HEIGHT=450&amp;WIDTH=450&amp;START_MA","XIMIZED=FALSE&amp;VAR:CALENDAR=FIVEDAY&amp;VAR:SYMBOL=591591&amp;VAR:INDEX=0"}</definedName>
    <definedName name="_15796__FDSAUDITLINK__" hidden="1">{"fdsup://directions/FAT Viewer?action=UPDATE&amp;creator=factset&amp;DYN_ARGS=TRUE&amp;DOC_NAME=FAT:FQL_AUDITING_CLIENT_TEMPLATE.FAT&amp;display_string=Audit&amp;VAR:KEY=GBAPCDSLEV&amp;VAR:QUERY=RkZfRUJJVERBX0lCKEFOTiwyMDA3LCwsLFNFSyk=&amp;WINDOW=FIRST_POPUP&amp;HEIGHT=450&amp;WIDTH=450&amp;STAR","T_MAXIMIZED=FALSE&amp;VAR:CALENDAR=FIVEDAY&amp;VAR:SYMBOL=B033YF&amp;VAR:INDEX=0"}</definedName>
    <definedName name="_15797__FDSAUDITLINK__" hidden="1">{"fdsup://directions/FAT Viewer?action=UPDATE&amp;creator=factset&amp;DYN_ARGS=TRUE&amp;DOC_NAME=FAT:FQL_AUDITING_CLIENT_TEMPLATE.FAT&amp;display_string=Audit&amp;VAR:KEY=KTOJOVUJSN&amp;VAR:QUERY=RkZfRUJJVERBX0lCKEFOTiwyMDA4LCwsLFNFSyk=&amp;WINDOW=FIRST_POPUP&amp;HEIGHT=450&amp;WIDTH=450&amp;STAR","T_MAXIMIZED=FALSE&amp;VAR:CALENDAR=FIVEDAY&amp;VAR:SYMBOL=B033YF&amp;VAR:INDEX=0"}</definedName>
    <definedName name="_15798__FDSAUDITLINK__" hidden="1">{"fdsup://directions/FAT Viewer?action=UPDATE&amp;creator=factset&amp;DYN_ARGS=TRUE&amp;DOC_NAME=FAT:FQL_AUDITING_CLIENT_TEMPLATE.FAT&amp;display_string=Audit&amp;VAR:KEY=EFILMXMTEF&amp;VAR:QUERY=RkZfRUJJVERBX0lCKEFOTiwyMDA5LCwsLFNFSyk=&amp;WINDOW=FIRST_POPUP&amp;HEIGHT=450&amp;WIDTH=450&amp;STAR","T_MAXIMIZED=FALSE&amp;VAR:CALENDAR=FIVEDAY&amp;VAR:SYMBOL=B033YF&amp;VAR:INDEX=0"}</definedName>
    <definedName name="_15799__FDSAUDITLINK__" hidden="1">{"fdsup://directions/FAT Viewer?action=UPDATE&amp;creator=factset&amp;DYN_ARGS=TRUE&amp;DOC_NAME=FAT:FQL_AUDITING_CLIENT_TEMPLATE.FAT&amp;display_string=Audit&amp;VAR:KEY=YBKBIPKNIH&amp;VAR:QUERY=KEZGX0VCSVREQV9JQihBTk4sMjAxMCwsLCxTRUspQEVDQV9NRURfRUJJVERBKDIwMTAsNDA0MzUsLCwnQ1VSP","VNFSycsJ1dJTj0xMDAsUEVWPVknKSk=&amp;WINDOW=FIRST_POPUP&amp;HEIGHT=450&amp;WIDTH=450&amp;START_MAXIMIZED=FALSE&amp;VAR:CALENDAR=FIVEDAY&amp;VAR:SYMBOL=B033YF&amp;VAR:INDEX=0"}</definedName>
    <definedName name="_15800__FDSAUDITLINK__" hidden="1">{"fdsup://directions/FAT Viewer?action=UPDATE&amp;creator=factset&amp;DYN_ARGS=TRUE&amp;DOC_NAME=FAT:FQL_AUDITING_CLIENT_TEMPLATE.FAT&amp;display_string=Audit&amp;VAR:KEY=GBSRYLSHYF&amp;VAR:QUERY=KEZGX0VCSVREQV9JQihBTk4sMjAxMSwsLCxTRUspQEVDQV9NRURfRUJJVERBKDIwMTEsNDA0MzUsLCwnQ1VSP","VNFSycsJ1dJTj0xMDAsUEVWPVknKSk=&amp;WINDOW=FIRST_POPUP&amp;HEIGHT=450&amp;WIDTH=450&amp;START_MAXIMIZED=FALSE&amp;VAR:CALENDAR=FIVEDAY&amp;VAR:SYMBOL=B033YF&amp;VAR:INDEX=0"}</definedName>
    <definedName name="_15801__FDSAUDITLINK__" hidden="1">{"fdsup://directions/FAT Viewer?action=UPDATE&amp;creator=factset&amp;DYN_ARGS=TRUE&amp;DOC_NAME=FAT:FQL_AUDITING_CLIENT_TEMPLATE.FAT&amp;display_string=Audit&amp;VAR:KEY=EPIVMFEDKP&amp;VAR:QUERY=KEZGX0VCSVREQV9JQihBTk4sMjAxMiwsLCxTRUspQEVDQV9NRURfRUJJVERBKDIwMTIsNDA0MzUsLCwnQ1VSP","VNFSycsJ1dJTj0xMDAsUEVWPVknKSk=&amp;WINDOW=FIRST_POPUP&amp;HEIGHT=450&amp;WIDTH=450&amp;START_MAXIMIZED=FALSE&amp;VAR:CALENDAR=FIVEDAY&amp;VAR:SYMBOL=B033YF&amp;VAR:INDEX=0"}</definedName>
    <definedName name="_15802__FDSAUDITLINK__" hidden="1">{"fdsup://directions/FAT Viewer?action=UPDATE&amp;creator=factset&amp;DYN_ARGS=TRUE&amp;DOC_NAME=FAT:FQL_AUDITING_CLIENT_TEMPLATE.FAT&amp;display_string=Audit&amp;VAR:KEY=GPULADWXYD&amp;VAR:QUERY=KEZGX0VCSVREQV9JQihBTk4sMjAxMywsLCxTRUspQEVDQV9NRURfRUJJVERBKDIwMTMsNDA0MzUsLCwnQ1VSP","VNFSycsJ1dJTj0xMDAsUEVWPVknKSk=&amp;WINDOW=FIRST_POPUP&amp;HEIGHT=450&amp;WIDTH=450&amp;START_MAXIMIZED=FALSE&amp;VAR:CALENDAR=FIVEDAY&amp;VAR:SYMBOL=B033YF&amp;VAR:INDEX=0"}</definedName>
    <definedName name="_15803__FDSAUDITLINK__" hidden="1">{"fdsup://directions/FAT Viewer?action=UPDATE&amp;creator=factset&amp;DYN_ARGS=TRUE&amp;DOC_NAME=FAT:FQL_AUDITING_CLIENT_TEMPLATE.FAT&amp;display_string=Audit&amp;VAR:KEY=IXMDOBMRMT&amp;VAR:QUERY=RkZfRUJJVF9JQihBTk4sMjAwNywsLCxTRUspK0ZGX0FNT1JUX0NGKEFOTiwyMDA3LCwsLFNFSyk=&amp;WINDOW=F","IRST_POPUP&amp;HEIGHT=450&amp;WIDTH=450&amp;START_MAXIMIZED=FALSE&amp;VAR:CALENDAR=FIVEDAY&amp;VAR:SYMBOL=B033YF&amp;VAR:INDEX=0"}</definedName>
    <definedName name="_15804__FDSAUDITLINK__" hidden="1">{"fdsup://directions/FAT Viewer?action=UPDATE&amp;creator=factset&amp;DYN_ARGS=TRUE&amp;DOC_NAME=FAT:FQL_AUDITING_CLIENT_TEMPLATE.FAT&amp;display_string=Audit&amp;VAR:KEY=WFSVGFUXYB&amp;VAR:QUERY=RkZfRUJJVF9JQihBTk4sMjAwOCwsLCxTRUspK0ZGX0FNT1JUX0NGKEFOTiwyMDA4LCwsLFNFSyk=&amp;WINDOW=F","IRST_POPUP&amp;HEIGHT=450&amp;WIDTH=450&amp;START_MAXIMIZED=FALSE&amp;VAR:CALENDAR=FIVEDAY&amp;VAR:SYMBOL=B033YF&amp;VAR:INDEX=0"}</definedName>
    <definedName name="_15805__FDSAUDITLINK__" hidden="1">{"fdsup://directions/FAT Viewer?action=UPDATE&amp;creator=factset&amp;DYN_ARGS=TRUE&amp;DOC_NAME=FAT:FQL_AUDITING_CLIENT_TEMPLATE.FAT&amp;display_string=Audit&amp;VAR:KEY=QNAZUVORCD&amp;VAR:QUERY=RkZfRUJJVF9JQihBTk4sMjAwOSwsLCxTRUspK0ZGX0FNT1JUX0NGKEFOTiwyMDA5LCwsLFNFSyk=&amp;WINDOW=F","IRST_POPUP&amp;HEIGHT=450&amp;WIDTH=450&amp;START_MAXIMIZED=FALSE&amp;VAR:CALENDAR=FIVEDAY&amp;VAR:SYMBOL=B033YF&amp;VAR:INDEX=0"}</definedName>
    <definedName name="_15806__FDSAUDITLINK__" hidden="1">{"fdsup://directions/FAT Viewer?action=UPDATE&amp;creator=factset&amp;DYN_ARGS=TRUE&amp;DOC_NAME=FAT:FQL_AUDITING_CLIENT_TEMPLATE.FAT&amp;display_string=Audit&amp;VAR:KEY=UZOVOVAVYR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033YF&amp;VAR:INDEX=","0"}</definedName>
    <definedName name="_15807__FDSAUDITLINK__" hidden="1">{"fdsup://directions/FAT Viewer?action=UPDATE&amp;creator=factset&amp;DYN_ARGS=TRUE&amp;DOC_NAME=FAT:FQL_AUDITING_CLIENT_TEMPLATE.FAT&amp;display_string=Audit&amp;VAR:KEY=EZCVQVEXSH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033YF&amp;VAR:INDEX=","0"}</definedName>
    <definedName name="_15808__FDSAUDITLINK__" hidden="1">{"fdsup://directions/FAT Viewer?action=UPDATE&amp;creator=factset&amp;DYN_ARGS=TRUE&amp;DOC_NAME=FAT:FQL_AUDITING_CLIENT_TEMPLATE.FAT&amp;display_string=Audit&amp;VAR:KEY=SNQXKBURMN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033YF&amp;VAR:INDEX=","0"}</definedName>
    <definedName name="_15809__FDSAUDITLINK__" hidden="1">{"fdsup://directions/FAT Viewer?action=UPDATE&amp;creator=factset&amp;DYN_ARGS=TRUE&amp;DOC_NAME=FAT:FQL_AUDITING_CLIENT_TEMPLATE.FAT&amp;display_string=Audit&amp;VAR:KEY=KXMVOVWJKR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033YF&amp;VAR:INDEX=","0"}</definedName>
    <definedName name="_15810__FDSAUDITLINK__" hidden="1">{"fdsup://directions/FAT Viewer?action=UPDATE&amp;creator=factset&amp;DYN_ARGS=TRUE&amp;DOC_NAME=FAT:FQL_AUDITING_CLIENT_TEMPLATE.FAT&amp;display_string=Audit&amp;VAR:KEY=GLURKTWDKZ&amp;VAR:QUERY=RkZfRUJJVF9JQihBTk4sMjAwNywsLCxTRUsp&amp;WINDOW=FIRST_POPUP&amp;HEIGHT=450&amp;WIDTH=450&amp;START_MA","XIMIZED=FALSE&amp;VAR:CALENDAR=FIVEDAY&amp;VAR:SYMBOL=B033YF&amp;VAR:INDEX=0"}</definedName>
    <definedName name="_15811__FDSAUDITLINK__" hidden="1">{"fdsup://directions/FAT Viewer?action=UPDATE&amp;creator=factset&amp;DYN_ARGS=TRUE&amp;DOC_NAME=FAT:FQL_AUDITING_CLIENT_TEMPLATE.FAT&amp;display_string=Audit&amp;VAR:KEY=OTMZWNEXKN&amp;VAR:QUERY=RkZfRUJJVF9JQihBTk4sMjAwOCwsLCxTRUsp&amp;WINDOW=FIRST_POPUP&amp;HEIGHT=450&amp;WIDTH=450&amp;START_MA","XIMIZED=FALSE&amp;VAR:CALENDAR=FIVEDAY&amp;VAR:SYMBOL=B033YF&amp;VAR:INDEX=0"}</definedName>
    <definedName name="_15812__FDSAUDITLINK__" hidden="1">{"fdsup://directions/FAT Viewer?action=UPDATE&amp;creator=factset&amp;DYN_ARGS=TRUE&amp;DOC_NAME=FAT:FQL_AUDITING_CLIENT_TEMPLATE.FAT&amp;display_string=Audit&amp;VAR:KEY=CTGBCJALQT&amp;VAR:QUERY=RkZfRUJJVF9JQihBTk4sMjAwOSwsLCxTRUsp&amp;WINDOW=FIRST_POPUP&amp;HEIGHT=450&amp;WIDTH=450&amp;START_MA","XIMIZED=FALSE&amp;VAR:CALENDAR=FIVEDAY&amp;VAR:SYMBOL=B033YF&amp;VAR:INDEX=0"}</definedName>
    <definedName name="_15813__FDSAUDITLINK__" hidden="1">{"fdsup://directions/FAT Viewer?action=UPDATE&amp;creator=factset&amp;DYN_ARGS=TRUE&amp;DOC_NAME=FAT:FQL_AUDITING_CLIENT_TEMPLATE.FAT&amp;display_string=Audit&amp;VAR:KEY=WTCDSJKBAN&amp;VAR:QUERY=KEZGX0VCSVRfSUIoQU5OLDIwMTAsLCwsU0VLKUBFQ0FfTUVEX0VCSVQoMjAxMCw0MDQzNSwsLCdDVVI9U0VLJ","ywnV0lOPTEwMCxQRVY9WScpKQ==&amp;WINDOW=FIRST_POPUP&amp;HEIGHT=450&amp;WIDTH=450&amp;START_MAXIMIZED=FALSE&amp;VAR:CALENDAR=FIVEDAY&amp;VAR:SYMBOL=B033YF&amp;VAR:INDEX=0"}</definedName>
    <definedName name="_15814__FDSAUDITLINK__" hidden="1">{"fdsup://directions/FAT Viewer?action=UPDATE&amp;creator=factset&amp;DYN_ARGS=TRUE&amp;DOC_NAME=FAT:FQL_AUDITING_CLIENT_TEMPLATE.FAT&amp;display_string=Audit&amp;VAR:KEY=CVQFQPCFIZ&amp;VAR:QUERY=KEZGX0VCSVRfSUIoQU5OLDIwMTEsLCwsU0VLKUBFQ0FfTUVEX0VCSVQoMjAxMSw0MDQzNSwsLCdDVVI9U0VLJ","ywnV0lOPTEwMCxQRVY9WScpKQ==&amp;WINDOW=FIRST_POPUP&amp;HEIGHT=450&amp;WIDTH=450&amp;START_MAXIMIZED=FALSE&amp;VAR:CALENDAR=FIVEDAY&amp;VAR:SYMBOL=B033YF&amp;VAR:INDEX=0"}</definedName>
    <definedName name="_15815__FDSAUDITLINK__" hidden="1">{"fdsup://directions/FAT Viewer?action=UPDATE&amp;creator=factset&amp;DYN_ARGS=TRUE&amp;DOC_NAME=FAT:FQL_AUDITING_CLIENT_TEMPLATE.FAT&amp;display_string=Audit&amp;VAR:KEY=SRCBUHOVQL&amp;VAR:QUERY=KEZGX0VCSVRfSUIoQU5OLDIwMTIsLCwsU0VLKUBFQ0FfTUVEX0VCSVQoMjAxMiw0MDQzNSwsLCdDVVI9U0VLJ","ywnV0lOPTEwMCxQRVY9WScpKQ==&amp;WINDOW=FIRST_POPUP&amp;HEIGHT=450&amp;WIDTH=450&amp;START_MAXIMIZED=FALSE&amp;VAR:CALENDAR=FIVEDAY&amp;VAR:SYMBOL=B033YF&amp;VAR:INDEX=0"}</definedName>
    <definedName name="_15816__FDSAUDITLINK__" hidden="1">{"fdsup://directions/FAT Viewer?action=UPDATE&amp;creator=factset&amp;DYN_ARGS=TRUE&amp;DOC_NAME=FAT:FQL_AUDITING_CLIENT_TEMPLATE.FAT&amp;display_string=Audit&amp;VAR:KEY=CVULEFUJOF&amp;VAR:QUERY=KEZGX0VCSVRfSUIoQU5OLDIwMTMsLCwsU0VLKUBFQ0FfTUVEX0VCSVQoMjAxMyw0MDQzNSwsLCdDVVI9U0VLJ","ywnV0lOPTEwMCxQRVY9WScpKQ==&amp;WINDOW=FIRST_POPUP&amp;HEIGHT=450&amp;WIDTH=450&amp;START_MAXIMIZED=FALSE&amp;VAR:CALENDAR=FIVEDAY&amp;VAR:SYMBOL=B033YF&amp;VAR:INDEX=0"}</definedName>
    <definedName name="_15817__FDSAUDITLINK__" hidden="1">{"fdsup://directions/FAT Viewer?action=UPDATE&amp;creator=factset&amp;DYN_ARGS=TRUE&amp;DOC_NAME=FAT:FQL_AUDITING_CLIENT_TEMPLATE.FAT&amp;display_string=Audit&amp;VAR:KEY=WTCDSJKBAN&amp;VAR:QUERY=KEZGX0VCSVRfSUIoQU5OLDIwMTAsLCwsU0VLKUBFQ0FfTUVEX0VCSVQoMjAxMCw0MDQzNSwsLCdDVVI9U0VLJ","ywnV0lOPTEwMCxQRVY9WScpKQ==&amp;WINDOW=FIRST_POPUP&amp;HEIGHT=450&amp;WIDTH=450&amp;START_MAXIMIZED=FALSE&amp;VAR:CALENDAR=FIVEDAY&amp;VAR:SYMBOL=B033YF&amp;VAR:INDEX=0"}</definedName>
    <definedName name="_15818__FDSAUDITLINK__" hidden="1">{"fdsup://directions/FAT Viewer?action=UPDATE&amp;creator=factset&amp;DYN_ARGS=TRUE&amp;DOC_NAME=FAT:FQL_AUDITING_CLIENT_TEMPLATE.FAT&amp;display_string=Audit&amp;VAR:KEY=CVQFQPCFIZ&amp;VAR:QUERY=KEZGX0VCSVRfSUIoQU5OLDIwMTEsLCwsU0VLKUBFQ0FfTUVEX0VCSVQoMjAxMSw0MDQzNSwsLCdDVVI9U0VLJ","ywnV0lOPTEwMCxQRVY9WScpKQ==&amp;WINDOW=FIRST_POPUP&amp;HEIGHT=450&amp;WIDTH=450&amp;START_MAXIMIZED=FALSE&amp;VAR:CALENDAR=FIVEDAY&amp;VAR:SYMBOL=B033YF&amp;VAR:INDEX=0"}</definedName>
    <definedName name="_15819__FDSAUDITLINK__" hidden="1">{"fdsup://directions/FAT Viewer?action=UPDATE&amp;creator=factset&amp;DYN_ARGS=TRUE&amp;DOC_NAME=FAT:FQL_AUDITING_CLIENT_TEMPLATE.FAT&amp;display_string=Audit&amp;VAR:KEY=SRCBUHOVQL&amp;VAR:QUERY=KEZGX0VCSVRfSUIoQU5OLDIwMTIsLCwsU0VLKUBFQ0FfTUVEX0VCSVQoMjAxMiw0MDQzNSwsLCdDVVI9U0VLJ","ywnV0lOPTEwMCxQRVY9WScpKQ==&amp;WINDOW=FIRST_POPUP&amp;HEIGHT=450&amp;WIDTH=450&amp;START_MAXIMIZED=FALSE&amp;VAR:CALENDAR=FIVEDAY&amp;VAR:SYMBOL=B033YF&amp;VAR:INDEX=0"}</definedName>
    <definedName name="_15820__FDSAUDITLINK__" hidden="1">{"fdsup://directions/FAT Viewer?action=UPDATE&amp;creator=factset&amp;DYN_ARGS=TRUE&amp;DOC_NAME=FAT:FQL_AUDITING_CLIENT_TEMPLATE.FAT&amp;display_string=Audit&amp;VAR:KEY=CVULEFUJOF&amp;VAR:QUERY=KEZGX0VCSVRfSUIoQU5OLDIwMTMsLCwsU0VLKUBFQ0FfTUVEX0VCSVQoMjAxMyw0MDQzNSwsLCdDVVI9U0VLJ","ywnV0lOPTEwMCxQRVY9WScpKQ==&amp;WINDOW=FIRST_POPUP&amp;HEIGHT=450&amp;WIDTH=450&amp;START_MAXIMIZED=FALSE&amp;VAR:CALENDAR=FIVEDAY&amp;VAR:SYMBOL=B033YF&amp;VAR:INDEX=0"}</definedName>
    <definedName name="_15821__FDSAUDITLINK__" hidden="1">{"fdsup://directions/FAT Viewer?action=UPDATE&amp;creator=factset&amp;DYN_ARGS=TRUE&amp;DOC_NAME=FAT:FQL_AUDITING_CLIENT_TEMPLATE.FAT&amp;display_string=Audit&amp;VAR:KEY=AZMDATIFOZ&amp;VAR:QUERY=RkZfTkVUX0lOQyhBTk4sMjAwNywsLCxTRUsp&amp;WINDOW=FIRST_POPUP&amp;HEIGHT=450&amp;WIDTH=450&amp;START_MA","XIMIZED=FALSE&amp;VAR:CALENDAR=FIVEDAY&amp;VAR:SYMBOL=B033YF&amp;VAR:INDEX=0"}</definedName>
    <definedName name="_15822__FDSAUDITLINK__" hidden="1">{"fdsup://directions/FAT Viewer?action=UPDATE&amp;creator=factset&amp;DYN_ARGS=TRUE&amp;DOC_NAME=FAT:FQL_AUDITING_CLIENT_TEMPLATE.FAT&amp;display_string=Audit&amp;VAR:KEY=UZMHYPSTIJ&amp;VAR:QUERY=RkZfTkVUX0lOQyhBTk4sMjAwOCwsLCxTRUsp&amp;WINDOW=FIRST_POPUP&amp;HEIGHT=450&amp;WIDTH=450&amp;START_MA","XIMIZED=FALSE&amp;VAR:CALENDAR=FIVEDAY&amp;VAR:SYMBOL=B033YF&amp;VAR:INDEX=0"}</definedName>
    <definedName name="_15823__FDSAUDITLINK__" hidden="1">{"fdsup://directions/FAT Viewer?action=UPDATE&amp;creator=factset&amp;DYN_ARGS=TRUE&amp;DOC_NAME=FAT:FQL_AUDITING_CLIENT_TEMPLATE.FAT&amp;display_string=Audit&amp;VAR:KEY=GBAHSZUVYJ&amp;VAR:QUERY=RkZfTkVUX0lOQyhBTk4sMjAwOSwsLCxTRUsp&amp;WINDOW=FIRST_POPUP&amp;HEIGHT=450&amp;WIDTH=450&amp;START_MA","XIMIZED=FALSE&amp;VAR:CALENDAR=FIVEDAY&amp;VAR:SYMBOL=B033YF&amp;VAR:INDEX=0"}</definedName>
    <definedName name="_15824__FDSAUDITLINK__" hidden="1">{"fdsup://directions/FAT Viewer?action=UPDATE&amp;creator=factset&amp;DYN_ARGS=TRUE&amp;DOC_NAME=FAT:FQL_AUDITING_CLIENT_TEMPLATE.FAT&amp;display_string=Audit&amp;VAR:KEY=WNSVEBYRSV&amp;VAR:QUERY=KEZGX05FVF9JTkMoQU5OLDIwMTAsLCwsU0VLKUBFQ0FfTUVEX05FVCgyMDEwLDQwNDM1LCwsJ0NVUj1TRUsnL","CdXSU49MTAwLFBFVj1ZJykp&amp;WINDOW=FIRST_POPUP&amp;HEIGHT=450&amp;WIDTH=450&amp;START_MAXIMIZED=FALSE&amp;VAR:CALENDAR=FIVEDAY&amp;VAR:SYMBOL=B033YF&amp;VAR:INDEX=0"}</definedName>
    <definedName name="_15825__FDSAUDITLINK__" hidden="1">{"fdsup://directions/FAT Viewer?action=UPDATE&amp;creator=factset&amp;DYN_ARGS=TRUE&amp;DOC_NAME=FAT:FQL_AUDITING_CLIENT_TEMPLATE.FAT&amp;display_string=Audit&amp;VAR:KEY=UPENMJUDCF&amp;VAR:QUERY=KEZGX05FVF9JTkMoQU5OLDIwMTEsLCwsU0VLKUBFQ0FfTUVEX05FVCgyMDExLDQwNDM1LCwsJ0NVUj1TRUsnL","CdXSU49MTAwLFBFVj1ZJykp&amp;WINDOW=FIRST_POPUP&amp;HEIGHT=450&amp;WIDTH=450&amp;START_MAXIMIZED=FALSE&amp;VAR:CALENDAR=FIVEDAY&amp;VAR:SYMBOL=B033YF&amp;VAR:INDEX=0"}</definedName>
    <definedName name="_15826__FDSAUDITLINK__" hidden="1">{"fdsup://directions/FAT Viewer?action=UPDATE&amp;creator=factset&amp;DYN_ARGS=TRUE&amp;DOC_NAME=FAT:FQL_AUDITING_CLIENT_TEMPLATE.FAT&amp;display_string=Audit&amp;VAR:KEY=UHURAJONGB&amp;VAR:QUERY=KEZGX05FVF9JTkMoQU5OLDIwMTIsLCwsU0VLKUBFQ0FfTUVEX05FVCgyMDEyLDQwNDM1LCwsJ0NVUj1TRUsnL","CdXSU49MTAwLFBFVj1ZJykp&amp;WINDOW=FIRST_POPUP&amp;HEIGHT=450&amp;WIDTH=450&amp;START_MAXIMIZED=FALSE&amp;VAR:CALENDAR=FIVEDAY&amp;VAR:SYMBOL=B033YF&amp;VAR:INDEX=0"}</definedName>
    <definedName name="_15827__FDSAUDITLINK__" hidden="1">{"fdsup://directions/FAT Viewer?action=UPDATE&amp;creator=factset&amp;DYN_ARGS=TRUE&amp;DOC_NAME=FAT:FQL_AUDITING_CLIENT_TEMPLATE.FAT&amp;display_string=Audit&amp;VAR:KEY=YXWPANGZUP&amp;VAR:QUERY=KEZGX05FVF9JTkMoQU5OLDIwMTMsLCwsU0VLKUBFQ0FfTUVEX05FVCgyMDEzLDQwNDM1LCwsJ0NVUj1TRUsnL","CdXSU49MTAwLFBFVj1ZJykp&amp;WINDOW=FIRST_POPUP&amp;HEIGHT=450&amp;WIDTH=450&amp;START_MAXIMIZED=FALSE&amp;VAR:CALENDAR=FIVEDAY&amp;VAR:SYMBOL=B033YF&amp;VAR:INDEX=0"}</definedName>
    <definedName name="_15828__FDSAUDITLINK__" hidden="1">{"fdsup://directions/FAT Viewer?action=UPDATE&amp;creator=factset&amp;DYN_ARGS=TRUE&amp;DOC_NAME=FAT:FQL_AUDITING_CLIENT_TEMPLATE.FAT&amp;display_string=Audit&amp;VAR:KEY=MDYZYTMTWH&amp;VAR:QUERY=RkZfQ0FQRVgoQU5OLDIwMDcsLCwsU0VLKQ==&amp;WINDOW=FIRST_POPUP&amp;HEIGHT=450&amp;WIDTH=450&amp;START_MA","XIMIZED=FALSE&amp;VAR:CALENDAR=FIVEDAY&amp;VAR:SYMBOL=B033YF&amp;VAR:INDEX=0"}</definedName>
    <definedName name="_15829__FDSAUDITLINK__" hidden="1">{"fdsup://directions/FAT Viewer?action=UPDATE&amp;creator=factset&amp;DYN_ARGS=TRUE&amp;DOC_NAME=FAT:FQL_AUDITING_CLIENT_TEMPLATE.FAT&amp;display_string=Audit&amp;VAR:KEY=QHKZSBATQF&amp;VAR:QUERY=RkZfQ0FQRVgoQU5OLDIwMDgsLCwsU0VLKQ==&amp;WINDOW=FIRST_POPUP&amp;HEIGHT=450&amp;WIDTH=450&amp;START_MA","XIMIZED=FALSE&amp;VAR:CALENDAR=FIVEDAY&amp;VAR:SYMBOL=B033YF&amp;VAR:INDEX=0"}</definedName>
    <definedName name="_15830__FDSAUDITLINK__" hidden="1">{"fdsup://directions/FAT Viewer?action=UPDATE&amp;creator=factset&amp;DYN_ARGS=TRUE&amp;DOC_NAME=FAT:FQL_AUDITING_CLIENT_TEMPLATE.FAT&amp;display_string=Audit&amp;VAR:KEY=WFYBMPQHUB&amp;VAR:QUERY=RkZfQ0FQRVgoQU5OLDIwMDksLCwsU0VLKQ==&amp;WINDOW=FIRST_POPUP&amp;HEIGHT=450&amp;WIDTH=450&amp;START_MA","XIMIZED=FALSE&amp;VAR:CALENDAR=FIVEDAY&amp;VAR:SYMBOL=B033YF&amp;VAR:INDEX=0"}</definedName>
    <definedName name="_15831__FDSAUDITLINK__" hidden="1">{"fdsup://directions/FAT Viewer?action=UPDATE&amp;creator=factset&amp;DYN_ARGS=TRUE&amp;DOC_NAME=FAT:FQL_AUDITING_CLIENT_TEMPLATE.FAT&amp;display_string=Audit&amp;VAR:KEY=MBWDWBSHCL&amp;VAR:QUERY=KEZGX0NBUEVYKEFOTiwyMDEwLCwsLFNFSylARUNBX01FRF9DQVBFWCgyMDEwLDQwNDM1LCwsJ0NVUj1TRUsnL","CdXSU49MTAwLFBFVj1ZJykp&amp;WINDOW=FIRST_POPUP&amp;HEIGHT=450&amp;WIDTH=450&amp;START_MAXIMIZED=FALSE&amp;VAR:CALENDAR=FIVEDAY&amp;VAR:SYMBOL=B033YF&amp;VAR:INDEX=0"}</definedName>
    <definedName name="_15832__FDSAUDITLINK__" hidden="1">{"fdsup://directions/FAT Viewer?action=UPDATE&amp;creator=factset&amp;DYN_ARGS=TRUE&amp;DOC_NAME=FAT:FQL_AUDITING_CLIENT_TEMPLATE.FAT&amp;display_string=Audit&amp;VAR:KEY=WZMBILUNIZ&amp;VAR:QUERY=KEZGX0NBUEVYKEFOTiwyMDExLCwsLFNFSylARUNBX01FRF9DQVBFWCgyMDExLDQwNDM1LCwsJ0NVUj1TRUsnL","CdXSU49MTAwLFBFVj1ZJykp&amp;WINDOW=FIRST_POPUP&amp;HEIGHT=450&amp;WIDTH=450&amp;START_MAXIMIZED=FALSE&amp;VAR:CALENDAR=FIVEDAY&amp;VAR:SYMBOL=B033YF&amp;VAR:INDEX=0"}</definedName>
    <definedName name="_15833__FDSAUDITLINK__" hidden="1">{"fdsup://directions/FAT Viewer?action=UPDATE&amp;creator=factset&amp;DYN_ARGS=TRUE&amp;DOC_NAME=FAT:FQL_AUDITING_CLIENT_TEMPLATE.FAT&amp;display_string=Audit&amp;VAR:KEY=CRCXIPKTKB&amp;VAR:QUERY=KEZGX0NBUEVYKEFOTiwyMDEyLCwsLFNFSylARUNBX01FRF9DQVBFWCgyMDEyLDQwNDM1LCwsJ0NVUj1TRUsnL","CdXSU49MTAwLFBFVj1ZJykp&amp;WINDOW=FIRST_POPUP&amp;HEIGHT=450&amp;WIDTH=450&amp;START_MAXIMIZED=FALSE&amp;VAR:CALENDAR=FIVEDAY&amp;VAR:SYMBOL=B033YF&amp;VAR:INDEX=0"}</definedName>
    <definedName name="_15834__FDSAUDITLINK__" hidden="1">{"fdsup://directions/FAT Viewer?action=UPDATE&amp;creator=factset&amp;DYN_ARGS=TRUE&amp;DOC_NAME=FAT:FQL_AUDITING_CLIENT_TEMPLATE.FAT&amp;display_string=Audit&amp;VAR:KEY=MLYJCRUZSF&amp;VAR:QUERY=KEZGX0NBUEVYKEFOTiwyMDEzLCwsLFNFSylARUNBX01FRF9DQVBFWCgyMDEzLDQwNDM1LCwsJ0NVUj1TRUsnL","CdXSU49MTAwLFBFVj1ZJykp&amp;WINDOW=FIRST_POPUP&amp;HEIGHT=450&amp;WIDTH=450&amp;START_MAXIMIZED=FALSE&amp;VAR:CALENDAR=FIVEDAY&amp;VAR:SYMBOL=B033YF&amp;VAR:INDEX=0"}</definedName>
    <definedName name="_15835__FDSAUDITLINK__" hidden="1">{"fdsup://directions/FAT Viewer?action=UPDATE&amp;creator=factset&amp;DYN_ARGS=TRUE&amp;DOC_NAME=FAT:FQL_AUDITING_CLIENT_TEMPLATE.FAT&amp;display_string=Audit&amp;VAR:KEY=EVOPYVWPKB&amp;VAR:QUERY=KEZGX0VCSVREQV9JQihMVE1TLDAsLCwsU0VLKUBGRl9FQklUREFfSUIoTFRNU19TRU1JLDAsLCwsU0VLKSk=&amp;","WINDOW=FIRST_POPUP&amp;HEIGHT=450&amp;WIDTH=450&amp;START_MAXIMIZED=FALSE&amp;VAR:CALENDAR=FIVEDAY&amp;VAR:SYMBOL=B033YF&amp;VAR:INDEX=0"}</definedName>
    <definedName name="_15836__FDSAUDITLINK__" hidden="1">{"fdsup://directions/FAT Viewer?action=UPDATE&amp;creator=factset&amp;DYN_ARGS=TRUE&amp;DOC_NAME=FAT:FQL_AUDITING_CLIENT_TEMPLATE.FAT&amp;display_string=Audit&amp;VAR:KEY=QVUTENUZOR&amp;VAR:QUERY=RkZfU0hMRFJTX0VRKEFOTiwwLCwsLFNFSyk=&amp;WINDOW=FIRST_POPUP&amp;HEIGHT=450&amp;WIDTH=450&amp;START_MA","XIMIZED=FALSE&amp;VAR:CALENDAR=FIVEDAY&amp;VAR:SYMBOL=B033YF&amp;VAR:INDEX=0"}</definedName>
    <definedName name="_15837__FDSAUDITLINK__" hidden="1">{"fdsup://directions/FAT Viewer?action=UPDATE&amp;creator=factset&amp;DYN_ARGS=TRUE&amp;DOC_NAME=FAT:FQL_AUDITING_CLIENT_TEMPLATE.FAT&amp;display_string=Audit&amp;VAR:KEY=CBGPWLYDIR&amp;VAR:QUERY=RkZfRUJJVERBX0lCKEFOTiwyMDA3LCwsLEVVUik=&amp;WINDOW=FIRST_POPUP&amp;HEIGHT=450&amp;WIDTH=450&amp;STAR","T_MAXIMIZED=FALSE&amp;VAR:CALENDAR=FIVEDAY&amp;VAR:SYMBOL=449000&amp;VAR:INDEX=0"}</definedName>
    <definedName name="_15838__FDSAUDITLINK__" hidden="1">{"fdsup://directions/FAT Viewer?action=UPDATE&amp;creator=factset&amp;DYN_ARGS=TRUE&amp;DOC_NAME=FAT:FQL_AUDITING_CLIENT_TEMPLATE.FAT&amp;display_string=Audit&amp;VAR:KEY=UXEHQDCDQZ&amp;VAR:QUERY=RkZfRUJJVERBX0lCKEFOTiwyMDA4LCwsLEVVUik=&amp;WINDOW=FIRST_POPUP&amp;HEIGHT=450&amp;WIDTH=450&amp;STAR","T_MAXIMIZED=FALSE&amp;VAR:CALENDAR=FIVEDAY&amp;VAR:SYMBOL=449000&amp;VAR:INDEX=0"}</definedName>
    <definedName name="_15839__FDSAUDITLINK__" hidden="1">{"fdsup://directions/FAT Viewer?action=UPDATE&amp;creator=factset&amp;DYN_ARGS=TRUE&amp;DOC_NAME=FAT:FQL_AUDITING_CLIENT_TEMPLATE.FAT&amp;display_string=Audit&amp;VAR:KEY=QJQPELKPCL&amp;VAR:QUERY=RkZfRUJJVERBX0lCKEFOTiwyMDA5LCwsLEVVUik=&amp;WINDOW=FIRST_POPUP&amp;HEIGHT=450&amp;WIDTH=450&amp;STAR","T_MAXIMIZED=FALSE&amp;VAR:CALENDAR=FIVEDAY&amp;VAR:SYMBOL=449000&amp;VAR:INDEX=0"}</definedName>
    <definedName name="_15840__FDSAUDITLINK__" hidden="1">{"fdsup://directions/FAT Viewer?action=UPDATE&amp;creator=factset&amp;DYN_ARGS=TRUE&amp;DOC_NAME=FAT:FQL_AUDITING_CLIENT_TEMPLATE.FAT&amp;display_string=Audit&amp;VAR:KEY=QFALKVITKT&amp;VAR:QUERY=KEZGX0VCSVREQV9JQihBTk4sMjAxMCwsLCxFVVIpQEVDQV9NRURfRUJJVERBKDIwMTAsNDA0MzUsLCwnQ1VSP","UVVUicsJ1dJTj0xMDAsUEVWPVknKSk=&amp;WINDOW=FIRST_POPUP&amp;HEIGHT=450&amp;WIDTH=450&amp;START_MAXIMIZED=FALSE&amp;VAR:CALENDAR=FIVEDAY&amp;VAR:SYMBOL=449000&amp;VAR:INDEX=0"}</definedName>
    <definedName name="_15841__FDSAUDITLINK__" hidden="1">{"fdsup://directions/FAT Viewer?action=UPDATE&amp;creator=factset&amp;DYN_ARGS=TRUE&amp;DOC_NAME=FAT:FQL_AUDITING_CLIENT_TEMPLATE.FAT&amp;display_string=Audit&amp;VAR:KEY=OLERINKVOH&amp;VAR:QUERY=KEZGX0VCSVREQV9JQihBTk4sMjAxMSwsLCxFVVIpQEVDQV9NRURfRUJJVERBKDIwMTEsNDA0MzUsLCwnQ1VSP","UVVUicsJ1dJTj0xMDAsUEVWPVknKSk=&amp;WINDOW=FIRST_POPUP&amp;HEIGHT=450&amp;WIDTH=450&amp;START_MAXIMIZED=FALSE&amp;VAR:CALENDAR=FIVEDAY&amp;VAR:SYMBOL=449000&amp;VAR:INDEX=0"}</definedName>
    <definedName name="_15842__FDSAUDITLINK__" hidden="1">{"fdsup://directions/FAT Viewer?action=UPDATE&amp;creator=factset&amp;DYN_ARGS=TRUE&amp;DOC_NAME=FAT:FQL_AUDITING_CLIENT_TEMPLATE.FAT&amp;display_string=Audit&amp;VAR:KEY=WBUHSRYLUF&amp;VAR:QUERY=KEZGX0VCSVREQV9JQihBTk4sMjAxMiwsLCxFVVIpQEVDQV9NRURfRUJJVERBKDIwMTIsNDA0MzUsLCwnQ1VSP","UVVUicsJ1dJTj0xMDAsUEVWPVknKSk=&amp;WINDOW=FIRST_POPUP&amp;HEIGHT=450&amp;WIDTH=450&amp;START_MAXIMIZED=FALSE&amp;VAR:CALENDAR=FIVEDAY&amp;VAR:SYMBOL=449000&amp;VAR:INDEX=0"}</definedName>
    <definedName name="_15843__FDSAUDITLINK__" hidden="1">{"fdsup://directions/FAT Viewer?action=UPDATE&amp;creator=factset&amp;DYN_ARGS=TRUE&amp;DOC_NAME=FAT:FQL_AUDITING_CLIENT_TEMPLATE.FAT&amp;display_string=Audit&amp;VAR:KEY=YFKXWFEVKH&amp;VAR:QUERY=KEZGX0VCSVREQV9JQihBTk4sMjAxMywsLCxFVVIpQEVDQV9NRURfRUJJVERBKDIwMTMsNDA0MzUsLCwnQ1VSP","UVVUicsJ1dJTj0xMDAsUEVWPVknKSk=&amp;WINDOW=FIRST_POPUP&amp;HEIGHT=450&amp;WIDTH=450&amp;START_MAXIMIZED=FALSE&amp;VAR:CALENDAR=FIVEDAY&amp;VAR:SYMBOL=449000&amp;VAR:INDEX=0"}</definedName>
    <definedName name="_15844__FDSAUDITLINK__" hidden="1">{"fdsup://directions/FAT Viewer?action=UPDATE&amp;creator=factset&amp;DYN_ARGS=TRUE&amp;DOC_NAME=FAT:FQL_AUDITING_CLIENT_TEMPLATE.FAT&amp;display_string=Audit&amp;VAR:KEY=ITSBQPWFYN&amp;VAR:QUERY=RkZfRUJJVF9JQihBTk4sMjAwNywsLCxFVVIpK0ZGX0FNT1JUX0NGKEFOTiwyMDA3LCwsLEVVUik=&amp;WINDOW=F","IRST_POPUP&amp;HEIGHT=450&amp;WIDTH=450&amp;START_MAXIMIZED=FALSE&amp;VAR:CALENDAR=FIVEDAY&amp;VAR:SYMBOL=449000&amp;VAR:INDEX=0"}</definedName>
    <definedName name="_15845__FDSAUDITLINK__" hidden="1">{"fdsup://directions/FAT Viewer?action=UPDATE&amp;creator=factset&amp;DYN_ARGS=TRUE&amp;DOC_NAME=FAT:FQL_AUDITING_CLIENT_TEMPLATE.FAT&amp;display_string=Audit&amp;VAR:KEY=GTOJIJKHGN&amp;VAR:QUERY=RkZfRUJJVF9JQihBTk4sMjAwOCwsLCxFVVIpK0ZGX0FNT1JUX0NGKEFOTiwyMDA4LCwsLEVVUik=&amp;WINDOW=F","IRST_POPUP&amp;HEIGHT=450&amp;WIDTH=450&amp;START_MAXIMIZED=FALSE&amp;VAR:CALENDAR=FIVEDAY&amp;VAR:SYMBOL=449000&amp;VAR:INDEX=0"}</definedName>
    <definedName name="_15846__FDSAUDITLINK__" hidden="1">{"fdsup://directions/FAT Viewer?action=UPDATE&amp;creator=factset&amp;DYN_ARGS=TRUE&amp;DOC_NAME=FAT:FQL_AUDITING_CLIENT_TEMPLATE.FAT&amp;display_string=Audit&amp;VAR:KEY=UHWDEVWHEJ&amp;VAR:QUERY=RkZfRUJJVF9JQihBTk4sMjAwOSwsLCxFVVIpK0ZGX0FNT1JUX0NGKEFOTiwyMDA5LCwsLEVVUik=&amp;WINDOW=F","IRST_POPUP&amp;HEIGHT=450&amp;WIDTH=450&amp;START_MAXIMIZED=FALSE&amp;VAR:CALENDAR=FIVEDAY&amp;VAR:SYMBOL=449000&amp;VAR:INDEX=0"}</definedName>
    <definedName name="_15847__FDSAUDITLINK__" hidden="1">{"fdsup://directions/FAT Viewer?action=UPDATE&amp;creator=factset&amp;DYN_ARGS=TRUE&amp;DOC_NAME=FAT:FQL_AUDITING_CLIENT_TEMPLATE.FAT&amp;display_string=Audit&amp;VAR:KEY=AZAFOXKZGN&amp;VAR:QUERY=KChGRl9FQklUX0lCKEFOTiwyMDEwLCwsLEVVUikrRkZfQU1PUlRfQ0YoQU5OLDIwMTAsLCwsRVVSKSlAKEVDQ","V9NRURfRUJJVCgyMDEwLDQwNDM1LCwsJ0NVUj1FVVInLCdXSU49MTAwLFBFVj1ZJykrWkFWKEVDQV9NRURfR1coMjAxMCw0MDQzNSwsLCdDVVI9RVVSJywnV0lOPTEwMCxQRVY9WScpKSkp&amp;WINDOW=FIRST_POPUP&amp;HEIGHT=450&amp;WIDTH=450&amp;START_MAXIMIZED=FALSE&amp;VAR:CALENDAR=FIVEDAY&amp;VAR:SYMBOL=449000&amp;VAR:INDEX=","0"}</definedName>
    <definedName name="_15848__FDSAUDITLINK__" hidden="1">{"fdsup://directions/FAT Viewer?action=UPDATE&amp;creator=factset&amp;DYN_ARGS=TRUE&amp;DOC_NAME=FAT:FQL_AUDITING_CLIENT_TEMPLATE.FAT&amp;display_string=Audit&amp;VAR:KEY=QXMBQJMVWL&amp;VAR:QUERY=KChGRl9FQklUX0lCKEFOTiwyMDExLCwsLEVVUikrRkZfQU1PUlRfQ0YoQU5OLDIwMTEsLCwsRVVSKSlAKEVDQ","V9NRURfRUJJVCgyMDExLDQwNDM1LCwsJ0NVUj1FVVInLCdXSU49MTAwLFBFVj1ZJykrWkFWKEVDQV9NRURfR1coMjAxMSw0MDQzNSwsLCdDVVI9RVVSJywnV0lOPTEwMCxQRVY9WScpKSkp&amp;WINDOW=FIRST_POPUP&amp;HEIGHT=450&amp;WIDTH=450&amp;START_MAXIMIZED=FALSE&amp;VAR:CALENDAR=FIVEDAY&amp;VAR:SYMBOL=449000&amp;VAR:INDEX=","0"}</definedName>
    <definedName name="_15849__FDSAUDITLINK__" hidden="1">{"fdsup://directions/FAT Viewer?action=UPDATE&amp;creator=factset&amp;DYN_ARGS=TRUE&amp;DOC_NAME=FAT:FQL_AUDITING_CLIENT_TEMPLATE.FAT&amp;display_string=Audit&amp;VAR:KEY=YZULUTIRQR&amp;VAR:QUERY=KChGRl9FQklUX0lCKEFOTiwyMDEyLCwsLEVVUikrRkZfQU1PUlRfQ0YoQU5OLDIwMTIsLCwsRVVSKSlAKEVDQ","V9NRURfRUJJVCgyMDEyLDQwNDM1LCwsJ0NVUj1FVVInLCdXSU49MTAwLFBFVj1ZJykrWkFWKEVDQV9NRURfR1coMjAxMiw0MDQzNSwsLCdDVVI9RVVSJywnV0lOPTEwMCxQRVY9WScpKSkp&amp;WINDOW=FIRST_POPUP&amp;HEIGHT=450&amp;WIDTH=450&amp;START_MAXIMIZED=FALSE&amp;VAR:CALENDAR=FIVEDAY&amp;VAR:SYMBOL=449000&amp;VAR:INDEX=","0"}</definedName>
    <definedName name="_15850__FDSAUDITLINK__" hidden="1">{"fdsup://directions/FAT Viewer?action=UPDATE&amp;creator=factset&amp;DYN_ARGS=TRUE&amp;DOC_NAME=FAT:FQL_AUDITING_CLIENT_TEMPLATE.FAT&amp;display_string=Audit&amp;VAR:KEY=CDARGLIHSF&amp;VAR:QUERY=KChGRl9FQklUX0lCKEFOTiwyMDEzLCwsLEVVUikrRkZfQU1PUlRfQ0YoQU5OLDIwMTMsLCwsRVVSKSlAKEVDQ","V9NRURfRUJJVCgyMDEzLDQwNDM1LCwsJ0NVUj1FVVInLCdXSU49MTAwLFBFVj1ZJykrWkFWKEVDQV9NRURfR1coMjAxMyw0MDQzNSwsLCdDVVI9RVVSJywnV0lOPTEwMCxQRVY9WScpKSkp&amp;WINDOW=FIRST_POPUP&amp;HEIGHT=450&amp;WIDTH=450&amp;START_MAXIMIZED=FALSE&amp;VAR:CALENDAR=FIVEDAY&amp;VAR:SYMBOL=449000&amp;VAR:INDEX=","0"}</definedName>
    <definedName name="_15851__FDSAUDITLINK__" hidden="1">{"fdsup://directions/FAT Viewer?action=UPDATE&amp;creator=factset&amp;DYN_ARGS=TRUE&amp;DOC_NAME=FAT:FQL_AUDITING_CLIENT_TEMPLATE.FAT&amp;display_string=Audit&amp;VAR:KEY=YXKBSNGTEL&amp;VAR:QUERY=RkZfRUJJVF9JQihBTk4sMjAwNywsLCxFVVIp&amp;WINDOW=FIRST_POPUP&amp;HEIGHT=450&amp;WIDTH=450&amp;START_MA","XIMIZED=FALSE&amp;VAR:CALENDAR=FIVEDAY&amp;VAR:SYMBOL=449000&amp;VAR:INDEX=0"}</definedName>
    <definedName name="_15852__FDSAUDITLINK__" hidden="1">{"fdsup://directions/FAT Viewer?action=UPDATE&amp;creator=factset&amp;DYN_ARGS=TRUE&amp;DOC_NAME=FAT:FQL_AUDITING_CLIENT_TEMPLATE.FAT&amp;display_string=Audit&amp;VAR:KEY=MFAZGTMTCF&amp;VAR:QUERY=RkZfRUJJVF9JQihBTk4sMjAwOCwsLCxFVVIp&amp;WINDOW=FIRST_POPUP&amp;HEIGHT=450&amp;WIDTH=450&amp;START_MA","XIMIZED=FALSE&amp;VAR:CALENDAR=FIVEDAY&amp;VAR:SYMBOL=449000&amp;VAR:INDEX=0"}</definedName>
    <definedName name="_15853__FDSAUDITLINK__" hidden="1">{"fdsup://directions/FAT Viewer?action=UPDATE&amp;creator=factset&amp;DYN_ARGS=TRUE&amp;DOC_NAME=FAT:FQL_AUDITING_CLIENT_TEMPLATE.FAT&amp;display_string=Audit&amp;VAR:KEY=MVQBUTGLKP&amp;VAR:QUERY=RkZfRUJJVF9JQihBTk4sMjAwOSwsLCxFVVIp&amp;WINDOW=FIRST_POPUP&amp;HEIGHT=450&amp;WIDTH=450&amp;START_MA","XIMIZED=FALSE&amp;VAR:CALENDAR=FIVEDAY&amp;VAR:SYMBOL=449000&amp;VAR:INDEX=0"}</definedName>
    <definedName name="_15854__FDSAUDITLINK__" hidden="1">{"fdsup://directions/FAT Viewer?action=UPDATE&amp;creator=factset&amp;DYN_ARGS=TRUE&amp;DOC_NAME=FAT:FQL_AUDITING_CLIENT_TEMPLATE.FAT&amp;display_string=Audit&amp;VAR:KEY=UJCTKDIFWT&amp;VAR:QUERY=KEZGX0VCSVRfSUIoQU5OLDIwMTAsLCwsRVVSKUBFQ0FfTUVEX0VCSVQoMjAxMCw0MDQzNSwsLCdDVVI9RVVSJ","ywnV0lOPTEwMCxQRVY9WScpKQ==&amp;WINDOW=FIRST_POPUP&amp;HEIGHT=450&amp;WIDTH=450&amp;START_MAXIMIZED=FALSE&amp;VAR:CALENDAR=FIVEDAY&amp;VAR:SYMBOL=449000&amp;VAR:INDEX=0"}</definedName>
    <definedName name="_15855__FDSAUDITLINK__" hidden="1">{"fdsup://directions/FAT Viewer?action=UPDATE&amp;creator=factset&amp;DYN_ARGS=TRUE&amp;DOC_NAME=FAT:FQL_AUDITING_CLIENT_TEMPLATE.FAT&amp;display_string=Audit&amp;VAR:KEY=SPSBGLUDYZ&amp;VAR:QUERY=KEZGX0VCSVRfSUIoQU5OLDIwMTEsLCwsRVVSKUBFQ0FfTUVEX0VCSVQoMjAxMSw0MDQzNSwsLCdDVVI9RVVSJ","ywnV0lOPTEwMCxQRVY9WScpKQ==&amp;WINDOW=FIRST_POPUP&amp;HEIGHT=450&amp;WIDTH=450&amp;START_MAXIMIZED=FALSE&amp;VAR:CALENDAR=FIVEDAY&amp;VAR:SYMBOL=449000&amp;VAR:INDEX=0"}</definedName>
    <definedName name="_15856__FDSAUDITLINK__" hidden="1">{"fdsup://directions/FAT Viewer?action=UPDATE&amp;creator=factset&amp;DYN_ARGS=TRUE&amp;DOC_NAME=FAT:FQL_AUDITING_CLIENT_TEMPLATE.FAT&amp;display_string=Audit&amp;VAR:KEY=OVIHGTCFSR&amp;VAR:QUERY=KEZGX0VCSVRfSUIoQU5OLDIwMTIsLCwsRVVSKUBFQ0FfTUVEX0VCSVQoMjAxMiw0MDQzNSwsLCdDVVI9RVVSJ","ywnV0lOPTEwMCxQRVY9WScpKQ==&amp;WINDOW=FIRST_POPUP&amp;HEIGHT=450&amp;WIDTH=450&amp;START_MAXIMIZED=FALSE&amp;VAR:CALENDAR=FIVEDAY&amp;VAR:SYMBOL=449000&amp;VAR:INDEX=0"}</definedName>
    <definedName name="_15857__FDSAUDITLINK__" hidden="1">{"fdsup://directions/FAT Viewer?action=UPDATE&amp;creator=factset&amp;DYN_ARGS=TRUE&amp;DOC_NAME=FAT:FQL_AUDITING_CLIENT_TEMPLATE.FAT&amp;display_string=Audit&amp;VAR:KEY=QRYRMXKBSV&amp;VAR:QUERY=KEZGX0VCSVRfSUIoQU5OLDIwMTMsLCwsRVVSKUBFQ0FfTUVEX0VCSVQoMjAxMyw0MDQzNSwsLCdDVVI9RVVSJ","ywnV0lOPTEwMCxQRVY9WScpKQ==&amp;WINDOW=FIRST_POPUP&amp;HEIGHT=450&amp;WIDTH=450&amp;START_MAXIMIZED=FALSE&amp;VAR:CALENDAR=FIVEDAY&amp;VAR:SYMBOL=449000&amp;VAR:INDEX=0"}</definedName>
    <definedName name="_15858__FDSAUDITLINK__" hidden="1">{"fdsup://directions/FAT Viewer?action=UPDATE&amp;creator=factset&amp;DYN_ARGS=TRUE&amp;DOC_NAME=FAT:FQL_AUDITING_CLIENT_TEMPLATE.FAT&amp;display_string=Audit&amp;VAR:KEY=UJCTKDIFWT&amp;VAR:QUERY=KEZGX0VCSVRfSUIoQU5OLDIwMTAsLCwsRVVSKUBFQ0FfTUVEX0VCSVQoMjAxMCw0MDQzNSwsLCdDVVI9RVVSJ","ywnV0lOPTEwMCxQRVY9WScpKQ==&amp;WINDOW=FIRST_POPUP&amp;HEIGHT=450&amp;WIDTH=450&amp;START_MAXIMIZED=FALSE&amp;VAR:CALENDAR=FIVEDAY&amp;VAR:SYMBOL=449000&amp;VAR:INDEX=0"}</definedName>
    <definedName name="_15859__FDSAUDITLINK__" hidden="1">{"fdsup://directions/FAT Viewer?action=UPDATE&amp;creator=factset&amp;DYN_ARGS=TRUE&amp;DOC_NAME=FAT:FQL_AUDITING_CLIENT_TEMPLATE.FAT&amp;display_string=Audit&amp;VAR:KEY=SPSBGLUDYZ&amp;VAR:QUERY=KEZGX0VCSVRfSUIoQU5OLDIwMTEsLCwsRVVSKUBFQ0FfTUVEX0VCSVQoMjAxMSw0MDQzNSwsLCdDVVI9RVVSJ","ywnV0lOPTEwMCxQRVY9WScpKQ==&amp;WINDOW=FIRST_POPUP&amp;HEIGHT=450&amp;WIDTH=450&amp;START_MAXIMIZED=FALSE&amp;VAR:CALENDAR=FIVEDAY&amp;VAR:SYMBOL=449000&amp;VAR:INDEX=0"}</definedName>
    <definedName name="_15860__FDSAUDITLINK__" hidden="1">{"fdsup://directions/FAT Viewer?action=UPDATE&amp;creator=factset&amp;DYN_ARGS=TRUE&amp;DOC_NAME=FAT:FQL_AUDITING_CLIENT_TEMPLATE.FAT&amp;display_string=Audit&amp;VAR:KEY=OVIHGTCFSR&amp;VAR:QUERY=KEZGX0VCSVRfSUIoQU5OLDIwMTIsLCwsRVVSKUBFQ0FfTUVEX0VCSVQoMjAxMiw0MDQzNSwsLCdDVVI9RVVSJ","ywnV0lOPTEwMCxQRVY9WScpKQ==&amp;WINDOW=FIRST_POPUP&amp;HEIGHT=450&amp;WIDTH=450&amp;START_MAXIMIZED=FALSE&amp;VAR:CALENDAR=FIVEDAY&amp;VAR:SYMBOL=449000&amp;VAR:INDEX=0"}</definedName>
    <definedName name="_15861__FDSAUDITLINK__" hidden="1">{"fdsup://directions/FAT Viewer?action=UPDATE&amp;creator=factset&amp;DYN_ARGS=TRUE&amp;DOC_NAME=FAT:FQL_AUDITING_CLIENT_TEMPLATE.FAT&amp;display_string=Audit&amp;VAR:KEY=QRYRMXKBSV&amp;VAR:QUERY=KEZGX0VCSVRfSUIoQU5OLDIwMTMsLCwsRVVSKUBFQ0FfTUVEX0VCSVQoMjAxMyw0MDQzNSwsLCdDVVI9RVVSJ","ywnV0lOPTEwMCxQRVY9WScpKQ==&amp;WINDOW=FIRST_POPUP&amp;HEIGHT=450&amp;WIDTH=450&amp;START_MAXIMIZED=FALSE&amp;VAR:CALENDAR=FIVEDAY&amp;VAR:SYMBOL=449000&amp;VAR:INDEX=0"}</definedName>
    <definedName name="_15862__FDSAUDITLINK__" hidden="1">{"fdsup://directions/FAT Viewer?action=UPDATE&amp;creator=factset&amp;DYN_ARGS=TRUE&amp;DOC_NAME=FAT:FQL_AUDITING_CLIENT_TEMPLATE.FAT&amp;display_string=Audit&amp;VAR:KEY=QFMXUPAZGN&amp;VAR:QUERY=RkZfTkVUX0lOQyhBTk4sMjAwNywsLCxFVVIp&amp;WINDOW=FIRST_POPUP&amp;HEIGHT=450&amp;WIDTH=450&amp;START_MA","XIMIZED=FALSE&amp;VAR:CALENDAR=FIVEDAY&amp;VAR:SYMBOL=449000&amp;VAR:INDEX=0"}</definedName>
    <definedName name="_15863__FDSAUDITLINK__" hidden="1">{"fdsup://directions/FAT Viewer?action=UPDATE&amp;creator=factset&amp;DYN_ARGS=TRUE&amp;DOC_NAME=FAT:FQL_AUDITING_CLIENT_TEMPLATE.FAT&amp;display_string=Audit&amp;VAR:KEY=IHAZEPKVAX&amp;VAR:QUERY=RkZfTkVUX0lOQyhBTk4sMjAwOCwsLCxFVVIp&amp;WINDOW=FIRST_POPUP&amp;HEIGHT=450&amp;WIDTH=450&amp;START_MA","XIMIZED=FALSE&amp;VAR:CALENDAR=FIVEDAY&amp;VAR:SYMBOL=449000&amp;VAR:INDEX=0"}</definedName>
    <definedName name="_15864__FDSAUDITLINK__" hidden="1">{"fdsup://directions/FAT Viewer?action=UPDATE&amp;creator=factset&amp;DYN_ARGS=TRUE&amp;DOC_NAME=FAT:FQL_AUDITING_CLIENT_TEMPLATE.FAT&amp;display_string=Audit&amp;VAR:KEY=AJKFQVYDMJ&amp;VAR:QUERY=RkZfTkVUX0lOQyhBTk4sMjAwOSwsLCxFVVIp&amp;WINDOW=FIRST_POPUP&amp;HEIGHT=450&amp;WIDTH=450&amp;START_MA","XIMIZED=FALSE&amp;VAR:CALENDAR=FIVEDAY&amp;VAR:SYMBOL=449000&amp;VAR:INDEX=0"}</definedName>
    <definedName name="_15865__FDSAUDITLINK__" hidden="1">{"fdsup://directions/FAT Viewer?action=UPDATE&amp;creator=factset&amp;DYN_ARGS=TRUE&amp;DOC_NAME=FAT:FQL_AUDITING_CLIENT_TEMPLATE.FAT&amp;display_string=Audit&amp;VAR:KEY=EHYTOVADCB&amp;VAR:QUERY=KEZGX05FVF9JTkMoQU5OLDIwMTAsLCwsRVVSKUBFQ0FfTUVEX05FVCgyMDEwLDQwNDM1LCwsJ0NVUj1FVVInL","CdXSU49MTAwLFBFVj1ZJykp&amp;WINDOW=FIRST_POPUP&amp;HEIGHT=450&amp;WIDTH=450&amp;START_MAXIMIZED=FALSE&amp;VAR:CALENDAR=FIVEDAY&amp;VAR:SYMBOL=449000&amp;VAR:INDEX=0"}</definedName>
    <definedName name="_15866__FDSAUDITLINK__" hidden="1">{"fdsup://directions/FAT Viewer?action=UPDATE&amp;creator=factset&amp;DYN_ARGS=TRUE&amp;DOC_NAME=FAT:FQL_AUDITING_CLIENT_TEMPLATE.FAT&amp;display_string=Audit&amp;VAR:KEY=YVQJQVIDML&amp;VAR:QUERY=KEZGX05FVF9JTkMoQU5OLDIwMTEsLCwsRVVSKUBFQ0FfTUVEX05FVCgyMDExLDQwNDM1LCwsJ0NVUj1FVVInL","CdXSU49MTAwLFBFVj1ZJykp&amp;WINDOW=FIRST_POPUP&amp;HEIGHT=450&amp;WIDTH=450&amp;START_MAXIMIZED=FALSE&amp;VAR:CALENDAR=FIVEDAY&amp;VAR:SYMBOL=449000&amp;VAR:INDEX=0"}</definedName>
    <definedName name="_15867__FDSAUDITLINK__" hidden="1">{"fdsup://directions/FAT Viewer?action=UPDATE&amp;creator=factset&amp;DYN_ARGS=TRUE&amp;DOC_NAME=FAT:FQL_AUDITING_CLIENT_TEMPLATE.FAT&amp;display_string=Audit&amp;VAR:KEY=OPSNWBUBCP&amp;VAR:QUERY=KEZGX05FVF9JTkMoQU5OLDIwMTIsLCwsRVVSKUBFQ0FfTUVEX05FVCgyMDEyLDQwNDM1LCwsJ0NVUj1FVVInL","CdXSU49MTAwLFBFVj1ZJykp&amp;WINDOW=FIRST_POPUP&amp;HEIGHT=450&amp;WIDTH=450&amp;START_MAXIMIZED=FALSE&amp;VAR:CALENDAR=FIVEDAY&amp;VAR:SYMBOL=449000&amp;VAR:INDEX=0"}</definedName>
    <definedName name="_15868__FDSAUDITLINK__" hidden="1">{"fdsup://directions/FAT Viewer?action=UPDATE&amp;creator=factset&amp;DYN_ARGS=TRUE&amp;DOC_NAME=FAT:FQL_AUDITING_CLIENT_TEMPLATE.FAT&amp;display_string=Audit&amp;VAR:KEY=MLAZKRGNGV&amp;VAR:QUERY=KEZGX05FVF9JTkMoQU5OLDIwMTMsLCwsRVVSKUBFQ0FfTUVEX05FVCgyMDEzLDQwNDM1LCwsJ0NVUj1FVVInL","CdXSU49MTAwLFBFVj1ZJykp&amp;WINDOW=FIRST_POPUP&amp;HEIGHT=450&amp;WIDTH=450&amp;START_MAXIMIZED=FALSE&amp;VAR:CALENDAR=FIVEDAY&amp;VAR:SYMBOL=449000&amp;VAR:INDEX=0"}</definedName>
    <definedName name="_15869__FDSAUDITLINK__" hidden="1">{"fdsup://directions/FAT Viewer?action=UPDATE&amp;creator=factset&amp;DYN_ARGS=TRUE&amp;DOC_NAME=FAT:FQL_AUDITING_CLIENT_TEMPLATE.FAT&amp;display_string=Audit&amp;VAR:KEY=KZUHMTOJQZ&amp;VAR:QUERY=RkZfQ0FQRVgoQU5OLDIwMDcsLCwsRVVSKQ==&amp;WINDOW=FIRST_POPUP&amp;HEIGHT=450&amp;WIDTH=450&amp;START_MA","XIMIZED=FALSE&amp;VAR:CALENDAR=FIVEDAY&amp;VAR:SYMBOL=449000&amp;VAR:INDEX=0"}</definedName>
    <definedName name="_15870__FDSAUDITLINK__" hidden="1">{"fdsup://directions/FAT Viewer?action=UPDATE&amp;creator=factset&amp;DYN_ARGS=TRUE&amp;DOC_NAME=FAT:FQL_AUDITING_CLIENT_TEMPLATE.FAT&amp;display_string=Audit&amp;VAR:KEY=OLCZABQZKV&amp;VAR:QUERY=RkZfQ0FQRVgoQU5OLDIwMDgsLCwsRVVSKQ==&amp;WINDOW=FIRST_POPUP&amp;HEIGHT=450&amp;WIDTH=450&amp;START_MA","XIMIZED=FALSE&amp;VAR:CALENDAR=FIVEDAY&amp;VAR:SYMBOL=449000&amp;VAR:INDEX=0"}</definedName>
    <definedName name="_15871__FDSAUDITLINK__" hidden="1">{"fdsup://directions/FAT Viewer?action=UPDATE&amp;creator=factset&amp;DYN_ARGS=TRUE&amp;DOC_NAME=FAT:FQL_AUDITING_CLIENT_TEMPLATE.FAT&amp;display_string=Audit&amp;VAR:KEY=QDWZENSHED&amp;VAR:QUERY=RkZfQ0FQRVgoQU5OLDIwMDksLCwsRVVSKQ==&amp;WINDOW=FIRST_POPUP&amp;HEIGHT=450&amp;WIDTH=450&amp;START_MA","XIMIZED=FALSE&amp;VAR:CALENDAR=FIVEDAY&amp;VAR:SYMBOL=449000&amp;VAR:INDEX=0"}</definedName>
    <definedName name="_15872__FDSAUDITLINK__" hidden="1">{"fdsup://directions/FAT Viewer?action=UPDATE&amp;creator=factset&amp;DYN_ARGS=TRUE&amp;DOC_NAME=FAT:FQL_AUDITING_CLIENT_TEMPLATE.FAT&amp;display_string=Audit&amp;VAR:KEY=MZQHOVEFOJ&amp;VAR:QUERY=KEZGX0NBUEVYKEFOTiwyMDEwLCwsLEVVUilARUNBX01FRF9DQVBFWCgyMDEwLDQwNDM1LCwsJ0NVUj1FVVInL","CdXSU49MTAwLFBFVj1ZJykp&amp;WINDOW=FIRST_POPUP&amp;HEIGHT=450&amp;WIDTH=450&amp;START_MAXIMIZED=FALSE&amp;VAR:CALENDAR=FIVEDAY&amp;VAR:SYMBOL=449000&amp;VAR:INDEX=0"}</definedName>
    <definedName name="_15873__FDSAUDITLINK__" hidden="1">{"fdsup://directions/FAT Viewer?action=UPDATE&amp;creator=factset&amp;DYN_ARGS=TRUE&amp;DOC_NAME=FAT:FQL_AUDITING_CLIENT_TEMPLATE.FAT&amp;display_string=Audit&amp;VAR:KEY=WJUDINCFEV&amp;VAR:QUERY=KEZGX0NBUEVYKEFOTiwyMDExLCwsLEVVUilARUNBX01FRF9DQVBFWCgyMDExLDQwNDM1LCwsJ0NVUj1FVVInL","CdXSU49MTAwLFBFVj1ZJykp&amp;WINDOW=FIRST_POPUP&amp;HEIGHT=450&amp;WIDTH=450&amp;START_MAXIMIZED=FALSE&amp;VAR:CALENDAR=FIVEDAY&amp;VAR:SYMBOL=449000&amp;VAR:INDEX=0"}</definedName>
    <definedName name="_15874__FDSAUDITLINK__" hidden="1">{"fdsup://directions/FAT Viewer?action=UPDATE&amp;creator=factset&amp;DYN_ARGS=TRUE&amp;DOC_NAME=FAT:FQL_AUDITING_CLIENT_TEMPLATE.FAT&amp;display_string=Audit&amp;VAR:KEY=EPYFUVOVMZ&amp;VAR:QUERY=KEZGX0NBUEVYKEFOTiwyMDEyLCwsLEVVUilARUNBX01FRF9DQVBFWCgyMDEyLDQwNDM1LCwsJ0NVUj1FVVInL","CdXSU49MTAwLFBFVj1ZJykp&amp;WINDOW=FIRST_POPUP&amp;HEIGHT=450&amp;WIDTH=450&amp;START_MAXIMIZED=FALSE&amp;VAR:CALENDAR=FIVEDAY&amp;VAR:SYMBOL=449000&amp;VAR:INDEX=0"}</definedName>
    <definedName name="_15875__FDSAUDITLINK__" hidden="1">{"fdsup://directions/FAT Viewer?action=UPDATE&amp;creator=factset&amp;DYN_ARGS=TRUE&amp;DOC_NAME=FAT:FQL_AUDITING_CLIENT_TEMPLATE.FAT&amp;display_string=Audit&amp;VAR:KEY=SBIBORQJAR&amp;VAR:QUERY=KEZGX0NBUEVYKEFOTiwyMDEzLCwsLEVVUilARUNBX01FRF9DQVBFWCgyMDEzLDQwNDM1LCwsJ0NVUj1FVVInL","CdXSU49MTAwLFBFVj1ZJykp&amp;WINDOW=FIRST_POPUP&amp;HEIGHT=450&amp;WIDTH=450&amp;START_MAXIMIZED=FALSE&amp;VAR:CALENDAR=FIVEDAY&amp;VAR:SYMBOL=449000&amp;VAR:INDEX=0"}</definedName>
    <definedName name="_15876__FDSAUDITLINK__" hidden="1">{"fdsup://directions/FAT Viewer?action=UPDATE&amp;creator=factset&amp;DYN_ARGS=TRUE&amp;DOC_NAME=FAT:FQL_AUDITING_CLIENT_TEMPLATE.FAT&amp;display_string=Audit&amp;VAR:KEY=QPOPMNCLUB&amp;VAR:QUERY=KEZGX0VCSVREQV9JQihMVE1TLDAsLCwsRVVSKUBGRl9FQklUREFfSUIoTFRNU19TRU1JLDAsLCwsRVVSKSk=&amp;","WINDOW=FIRST_POPUP&amp;HEIGHT=450&amp;WIDTH=450&amp;START_MAXIMIZED=FALSE&amp;VAR:CALENDAR=FIVEDAY&amp;VAR:SYMBOL=449000&amp;VAR:INDEX=0"}</definedName>
    <definedName name="_15877__FDSAUDITLINK__" hidden="1">{"fdsup://directions/FAT Viewer?action=UPDATE&amp;creator=factset&amp;DYN_ARGS=TRUE&amp;DOC_NAME=FAT:FQL_AUDITING_CLIENT_TEMPLATE.FAT&amp;display_string=Audit&amp;VAR:KEY=QNOLKPMNKP&amp;VAR:QUERY=RkZfU0hMRFJTX0VRKEFOTiwwLCwsLEVVUik=&amp;WINDOW=FIRST_POPUP&amp;HEIGHT=450&amp;WIDTH=450&amp;START_MA","XIMIZED=FALSE&amp;VAR:CALENDAR=FIVEDAY&amp;VAR:SYMBOL=449000&amp;VAR:INDEX=0"}</definedName>
    <definedName name="_15878__FDSAUDITLINK__" hidden="1">{"fdsup://directions/FAT Viewer?action=UPDATE&amp;creator=factset&amp;DYN_ARGS=TRUE&amp;DOC_NAME=FAT:FQL_AUDITING_CLIENT_TEMPLATE.FAT&amp;display_string=Audit&amp;VAR:KEY=MXGBQRSLAB&amp;VAR:QUERY=RkZfRUJJVERBX0lCKEFOTiwyMDA3LCwsLFNFSyk=&amp;WINDOW=FIRST_POPUP&amp;HEIGHT=450&amp;WIDTH=450&amp;STAR","T_MAXIMIZED=FALSE&amp;VAR:CALENDAR=FIVEDAY&amp;VAR:SYMBOL=B0L8VR&amp;VAR:INDEX=0"}</definedName>
    <definedName name="_15879__FDSAUDITLINK__" hidden="1">{"fdsup://directions/FAT Viewer?action=UPDATE&amp;creator=factset&amp;DYN_ARGS=TRUE&amp;DOC_NAME=FAT:FQL_AUDITING_CLIENT_TEMPLATE.FAT&amp;display_string=Audit&amp;VAR:KEY=EZYBKLQFYH&amp;VAR:QUERY=RkZfRUJJVERBX0lCKEFOTiwyMDA4LCwsLFNFSyk=&amp;WINDOW=FIRST_POPUP&amp;HEIGHT=450&amp;WIDTH=450&amp;STAR","T_MAXIMIZED=FALSE&amp;VAR:CALENDAR=FIVEDAY&amp;VAR:SYMBOL=B0L8VR&amp;VAR:INDEX=0"}</definedName>
    <definedName name="_15880__FDSAUDITLINK__" hidden="1">{"fdsup://directions/FAT Viewer?action=UPDATE&amp;creator=factset&amp;DYN_ARGS=TRUE&amp;DOC_NAME=FAT:FQL_AUDITING_CLIENT_TEMPLATE.FAT&amp;display_string=Audit&amp;VAR:KEY=QXUJYZEPIV&amp;VAR:QUERY=RkZfRUJJVERBX0lCKEFOTiwyMDA5LCwsLFNFSyk=&amp;WINDOW=FIRST_POPUP&amp;HEIGHT=450&amp;WIDTH=450&amp;STAR","T_MAXIMIZED=FALSE&amp;VAR:CALENDAR=FIVEDAY&amp;VAR:SYMBOL=B0L8VR&amp;VAR:INDEX=0"}</definedName>
    <definedName name="_15881__FDSAUDITLINK__" hidden="1">{"fdsup://directions/FAT Viewer?action=UPDATE&amp;creator=factset&amp;DYN_ARGS=TRUE&amp;DOC_NAME=FAT:FQL_AUDITING_CLIENT_TEMPLATE.FAT&amp;display_string=Audit&amp;VAR:KEY=YZWRQFQBYL&amp;VAR:QUERY=KEZGX0VCSVREQV9JQihBTk4sMjAxMCwsLCxTRUspQEVDQV9NRURfRUJJVERBKDIwMTAsNDA0MzUsLCwnQ1VSP","VNFSycsJ1dJTj0xMDAsUEVWPVknKSk=&amp;WINDOW=FIRST_POPUP&amp;HEIGHT=450&amp;WIDTH=450&amp;START_MAXIMIZED=FALSE&amp;VAR:CALENDAR=FIVEDAY&amp;VAR:SYMBOL=B0L8VR&amp;VAR:INDEX=0"}</definedName>
    <definedName name="_15882__FDSAUDITLINK__" hidden="1">{"fdsup://directions/FAT Viewer?action=UPDATE&amp;creator=factset&amp;DYN_ARGS=TRUE&amp;DOC_NAME=FAT:FQL_AUDITING_CLIENT_TEMPLATE.FAT&amp;display_string=Audit&amp;VAR:KEY=AHOFQTQJCB&amp;VAR:QUERY=KEZGX0VCSVREQV9JQihBTk4sMjAxMSwsLCxTRUspQEVDQV9NRURfRUJJVERBKDIwMTEsNDA0MzUsLCwnQ1VSP","VNFSycsJ1dJTj0xMDAsUEVWPVknKSk=&amp;WINDOW=FIRST_POPUP&amp;HEIGHT=450&amp;WIDTH=450&amp;START_MAXIMIZED=FALSE&amp;VAR:CALENDAR=FIVEDAY&amp;VAR:SYMBOL=B0L8VR&amp;VAR:INDEX=0"}</definedName>
    <definedName name="_15883__FDSAUDITLINK__" hidden="1">{"fdsup://directions/FAT Viewer?action=UPDATE&amp;creator=factset&amp;DYN_ARGS=TRUE&amp;DOC_NAME=FAT:FQL_AUDITING_CLIENT_TEMPLATE.FAT&amp;display_string=Audit&amp;VAR:KEY=ILKPGJUJWF&amp;VAR:QUERY=KEZGX0VCSVREQV9JQihBTk4sMjAxMiwsLCxTRUspQEVDQV9NRURfRUJJVERBKDIwMTIsNDA0MzUsLCwnQ1VSP","VNFSycsJ1dJTj0xMDAsUEVWPVknKSk=&amp;WINDOW=FIRST_POPUP&amp;HEIGHT=450&amp;WIDTH=450&amp;START_MAXIMIZED=FALSE&amp;VAR:CALENDAR=FIVEDAY&amp;VAR:SYMBOL=B0L8VR&amp;VAR:INDEX=0"}</definedName>
    <definedName name="_15884__FDSAUDITLINK__" hidden="1">{"fdsup://directions/FAT Viewer?action=UPDATE&amp;creator=factset&amp;DYN_ARGS=TRUE&amp;DOC_NAME=FAT:FQL_AUDITING_CLIENT_TEMPLATE.FAT&amp;display_string=Audit&amp;VAR:KEY=YFYLYZKZMP&amp;VAR:QUERY=KEZGX0VCSVREQV9JQihBTk4sMjAxMywsLCxTRUspQEVDQV9NRURfRUJJVERBKDIwMTMsNDA0MzUsLCwnQ1VSP","VNFSycsJ1dJTj0xMDAsUEVWPVknKSk=&amp;WINDOW=FIRST_POPUP&amp;HEIGHT=450&amp;WIDTH=450&amp;START_MAXIMIZED=FALSE&amp;VAR:CALENDAR=FIVEDAY&amp;VAR:SYMBOL=B0L8VR&amp;VAR:INDEX=0"}</definedName>
    <definedName name="_15885__FDSAUDITLINK__" hidden="1">{"fdsup://directions/FAT Viewer?action=UPDATE&amp;creator=factset&amp;DYN_ARGS=TRUE&amp;DOC_NAME=FAT:FQL_AUDITING_CLIENT_TEMPLATE.FAT&amp;display_string=Audit&amp;VAR:KEY=GFUXQBARYV&amp;VAR:QUERY=RkZfRUJJVF9JQihBTk4sMjAwNywsLCxTRUspK0ZGX0FNT1JUX0NGKEFOTiwyMDA3LCwsLFNFSyk=&amp;WINDOW=F","IRST_POPUP&amp;HEIGHT=450&amp;WIDTH=450&amp;START_MAXIMIZED=FALSE&amp;VAR:CALENDAR=FIVEDAY&amp;VAR:SYMBOL=B0L8VR&amp;VAR:INDEX=0"}</definedName>
    <definedName name="_15886__FDSAUDITLINK__" hidden="1">{"fdsup://directions/FAT Viewer?action=UPDATE&amp;creator=factset&amp;DYN_ARGS=TRUE&amp;DOC_NAME=FAT:FQL_AUDITING_CLIENT_TEMPLATE.FAT&amp;display_string=Audit&amp;VAR:KEY=AHUFKRMFOZ&amp;VAR:QUERY=RkZfRUJJVF9JQihBTk4sMjAwOCwsLCxTRUspK0ZGX0FNT1JUX0NGKEFOTiwyMDA4LCwsLFNFSyk=&amp;WINDOW=F","IRST_POPUP&amp;HEIGHT=450&amp;WIDTH=450&amp;START_MAXIMIZED=FALSE&amp;VAR:CALENDAR=FIVEDAY&amp;VAR:SYMBOL=B0L8VR&amp;VAR:INDEX=0"}</definedName>
    <definedName name="_15887__FDSAUDITLINK__" hidden="1">{"fdsup://directions/FAT Viewer?action=UPDATE&amp;creator=factset&amp;DYN_ARGS=TRUE&amp;DOC_NAME=FAT:FQL_AUDITING_CLIENT_TEMPLATE.FAT&amp;display_string=Audit&amp;VAR:KEY=YBYPCFOVWN&amp;VAR:QUERY=RkZfRUJJVF9JQihBTk4sMjAwOSwsLCxTRUspK0ZGX0FNT1JUX0NGKEFOTiwyMDA5LCwsLFNFSyk=&amp;WINDOW=F","IRST_POPUP&amp;HEIGHT=450&amp;WIDTH=450&amp;START_MAXIMIZED=FALSE&amp;VAR:CALENDAR=FIVEDAY&amp;VAR:SYMBOL=B0L8VR&amp;VAR:INDEX=0"}</definedName>
    <definedName name="_15888__FDSAUDITLINK__" hidden="1">{"fdsup://directions/FAT Viewer?action=UPDATE&amp;creator=factset&amp;DYN_ARGS=TRUE&amp;DOC_NAME=FAT:FQL_AUDITING_CLIENT_TEMPLATE.FAT&amp;display_string=Audit&amp;VAR:KEY=WXQBWXOFIL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L8VR&amp;VAR:INDEX=","0"}</definedName>
    <definedName name="_15889__FDSAUDITLINK__" hidden="1">{"fdsup://directions/FAT Viewer?action=UPDATE&amp;creator=factset&amp;DYN_ARGS=TRUE&amp;DOC_NAME=FAT:FQL_AUDITING_CLIENT_TEMPLATE.FAT&amp;display_string=Audit&amp;VAR:KEY=IVCJGFYTKL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L8VR&amp;VAR:INDEX=","0"}</definedName>
    <definedName name="_15890__FDSAUDITLINK__" hidden="1">{"fdsup://directions/FAT Viewer?action=UPDATE&amp;creator=factset&amp;DYN_ARGS=TRUE&amp;DOC_NAME=FAT:FQL_AUDITING_CLIENT_TEMPLATE.FAT&amp;display_string=Audit&amp;VAR:KEY=YBWHGLAJCB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L8VR&amp;VAR:INDEX=","0"}</definedName>
    <definedName name="_15891__FDSAUDITLINK__" hidden="1">{"fdsup://directions/FAT Viewer?action=UPDATE&amp;creator=factset&amp;DYN_ARGS=TRUE&amp;DOC_NAME=FAT:FQL_AUDITING_CLIENT_TEMPLATE.FAT&amp;display_string=Audit&amp;VAR:KEY=WVIJMDYFGX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L8VR&amp;VAR:INDEX=","0"}</definedName>
    <definedName name="_15892__FDSAUDITLINK__" hidden="1">{"fdsup://directions/FAT Viewer?action=UPDATE&amp;creator=factset&amp;DYN_ARGS=TRUE&amp;DOC_NAME=FAT:FQL_AUDITING_CLIENT_TEMPLATE.FAT&amp;display_string=Audit&amp;VAR:KEY=WTKJUXMTUL&amp;VAR:QUERY=RkZfRUJJVF9JQihBTk4sMjAwNywsLCxTRUsp&amp;WINDOW=FIRST_POPUP&amp;HEIGHT=450&amp;WIDTH=450&amp;START_MA","XIMIZED=FALSE&amp;VAR:CALENDAR=FIVEDAY&amp;VAR:SYMBOL=B0L8VR&amp;VAR:INDEX=0"}</definedName>
    <definedName name="_15893__FDSAUDITLINK__" hidden="1">{"fdsup://directions/FAT Viewer?action=UPDATE&amp;creator=factset&amp;DYN_ARGS=TRUE&amp;DOC_NAME=FAT:FQL_AUDITING_CLIENT_TEMPLATE.FAT&amp;display_string=Audit&amp;VAR:KEY=GVITILYJUJ&amp;VAR:QUERY=RkZfRUJJVF9JQihBTk4sMjAwOCwsLCxTRUsp&amp;WINDOW=FIRST_POPUP&amp;HEIGHT=450&amp;WIDTH=450&amp;START_MA","XIMIZED=FALSE&amp;VAR:CALENDAR=FIVEDAY&amp;VAR:SYMBOL=B0L8VR&amp;VAR:INDEX=0"}</definedName>
    <definedName name="_15894__FDSAUDITLINK__" hidden="1">{"fdsup://directions/FAT Viewer?action=UPDATE&amp;creator=factset&amp;DYN_ARGS=TRUE&amp;DOC_NAME=FAT:FQL_AUDITING_CLIENT_TEMPLATE.FAT&amp;display_string=Audit&amp;VAR:KEY=MPCBYJSHKV&amp;VAR:QUERY=RkZfRUJJVF9JQihBTk4sMjAwOSwsLCxTRUsp&amp;WINDOW=FIRST_POPUP&amp;HEIGHT=450&amp;WIDTH=450&amp;START_MA","XIMIZED=FALSE&amp;VAR:CALENDAR=FIVEDAY&amp;VAR:SYMBOL=B0L8VR&amp;VAR:INDEX=0"}</definedName>
    <definedName name="_15895__FDSAUDITLINK__" hidden="1">{"fdsup://directions/FAT Viewer?action=UPDATE&amp;creator=factset&amp;DYN_ARGS=TRUE&amp;DOC_NAME=FAT:FQL_AUDITING_CLIENT_TEMPLATE.FAT&amp;display_string=Audit&amp;VAR:KEY=QTCXMRSFQB&amp;VAR:QUERY=KEZGX0VCSVRfSUIoQU5OLDIwMTAsLCwsU0VLKUBFQ0FfTUVEX0VCSVQoMjAxMCw0MDQzNSwsLCdDVVI9U0VLJ","ywnV0lOPTEwMCxQRVY9WScpKQ==&amp;WINDOW=FIRST_POPUP&amp;HEIGHT=450&amp;WIDTH=450&amp;START_MAXIMIZED=FALSE&amp;VAR:CALENDAR=FIVEDAY&amp;VAR:SYMBOL=B0L8VR&amp;VAR:INDEX=0"}</definedName>
    <definedName name="_15896__FDSAUDITLINK__" hidden="1">{"fdsup://directions/FAT Viewer?action=UPDATE&amp;creator=factset&amp;DYN_ARGS=TRUE&amp;DOC_NAME=FAT:FQL_AUDITING_CLIENT_TEMPLATE.FAT&amp;display_string=Audit&amp;VAR:KEY=IBMVCVMZSN&amp;VAR:QUERY=KEZGX0VCSVRfSUIoQU5OLDIwMTEsLCwsU0VLKUBFQ0FfTUVEX0VCSVQoMjAxMSw0MDQzNSwsLCdDVVI9U0VLJ","ywnV0lOPTEwMCxQRVY9WScpKQ==&amp;WINDOW=FIRST_POPUP&amp;HEIGHT=450&amp;WIDTH=450&amp;START_MAXIMIZED=FALSE&amp;VAR:CALENDAR=FIVEDAY&amp;VAR:SYMBOL=B0L8VR&amp;VAR:INDEX=0"}</definedName>
    <definedName name="_15897__FDSAUDITLINK__" hidden="1">{"fdsup://directions/FAT Viewer?action=UPDATE&amp;creator=factset&amp;DYN_ARGS=TRUE&amp;DOC_NAME=FAT:FQL_AUDITING_CLIENT_TEMPLATE.FAT&amp;display_string=Audit&amp;VAR:KEY=GFWLOTOBOJ&amp;VAR:QUERY=KEZGX0VCSVRfSUIoQU5OLDIwMTIsLCwsU0VLKUBFQ0FfTUVEX0VCSVQoMjAxMiw0MDQzNSwsLCdDVVI9U0VLJ","ywnV0lOPTEwMCxQRVY9WScpKQ==&amp;WINDOW=FIRST_POPUP&amp;HEIGHT=450&amp;WIDTH=450&amp;START_MAXIMIZED=FALSE&amp;VAR:CALENDAR=FIVEDAY&amp;VAR:SYMBOL=B0L8VR&amp;VAR:INDEX=0"}</definedName>
    <definedName name="_15898__FDSAUDITLINK__" hidden="1">{"fdsup://directions/FAT Viewer?action=UPDATE&amp;creator=factset&amp;DYN_ARGS=TRUE&amp;DOC_NAME=FAT:FQL_AUDITING_CLIENT_TEMPLATE.FAT&amp;display_string=Audit&amp;VAR:KEY=KHOHWTMDIN&amp;VAR:QUERY=KEZGX0VCSVRfSUIoQU5OLDIwMTMsLCwsU0VLKUBFQ0FfTUVEX0VCSVQoMjAxMyw0MDQzNSwsLCdDVVI9U0VLJ","ywnV0lOPTEwMCxQRVY9WScpKQ==&amp;WINDOW=FIRST_POPUP&amp;HEIGHT=450&amp;WIDTH=450&amp;START_MAXIMIZED=FALSE&amp;VAR:CALENDAR=FIVEDAY&amp;VAR:SYMBOL=B0L8VR&amp;VAR:INDEX=0"}</definedName>
    <definedName name="_15899__FDSAUDITLINK__" hidden="1">{"fdsup://directions/FAT Viewer?action=UPDATE&amp;creator=factset&amp;DYN_ARGS=TRUE&amp;DOC_NAME=FAT:FQL_AUDITING_CLIENT_TEMPLATE.FAT&amp;display_string=Audit&amp;VAR:KEY=QTCXMRSFQB&amp;VAR:QUERY=KEZGX0VCSVRfSUIoQU5OLDIwMTAsLCwsU0VLKUBFQ0FfTUVEX0VCSVQoMjAxMCw0MDQzNSwsLCdDVVI9U0VLJ","ywnV0lOPTEwMCxQRVY9WScpKQ==&amp;WINDOW=FIRST_POPUP&amp;HEIGHT=450&amp;WIDTH=450&amp;START_MAXIMIZED=FALSE&amp;VAR:CALENDAR=FIVEDAY&amp;VAR:SYMBOL=B0L8VR&amp;VAR:INDEX=0"}</definedName>
    <definedName name="_15900__FDSAUDITLINK__" hidden="1">{"fdsup://directions/FAT Viewer?action=UPDATE&amp;creator=factset&amp;DYN_ARGS=TRUE&amp;DOC_NAME=FAT:FQL_AUDITING_CLIENT_TEMPLATE.FAT&amp;display_string=Audit&amp;VAR:KEY=IBMVCVMZSN&amp;VAR:QUERY=KEZGX0VCSVRfSUIoQU5OLDIwMTEsLCwsU0VLKUBFQ0FfTUVEX0VCSVQoMjAxMSw0MDQzNSwsLCdDVVI9U0VLJ","ywnV0lOPTEwMCxQRVY9WScpKQ==&amp;WINDOW=FIRST_POPUP&amp;HEIGHT=450&amp;WIDTH=450&amp;START_MAXIMIZED=FALSE&amp;VAR:CALENDAR=FIVEDAY&amp;VAR:SYMBOL=B0L8VR&amp;VAR:INDEX=0"}</definedName>
    <definedName name="_15901__FDSAUDITLINK__" hidden="1">{"fdsup://directions/FAT Viewer?action=UPDATE&amp;creator=factset&amp;DYN_ARGS=TRUE&amp;DOC_NAME=FAT:FQL_AUDITING_CLIENT_TEMPLATE.FAT&amp;display_string=Audit&amp;VAR:KEY=GFWLOTOBOJ&amp;VAR:QUERY=KEZGX0VCSVRfSUIoQU5OLDIwMTIsLCwsU0VLKUBFQ0FfTUVEX0VCSVQoMjAxMiw0MDQzNSwsLCdDVVI9U0VLJ","ywnV0lOPTEwMCxQRVY9WScpKQ==&amp;WINDOW=FIRST_POPUP&amp;HEIGHT=450&amp;WIDTH=450&amp;START_MAXIMIZED=FALSE&amp;VAR:CALENDAR=FIVEDAY&amp;VAR:SYMBOL=B0L8VR&amp;VAR:INDEX=0"}</definedName>
    <definedName name="_15902__FDSAUDITLINK__" hidden="1">{"fdsup://directions/FAT Viewer?action=UPDATE&amp;creator=factset&amp;DYN_ARGS=TRUE&amp;DOC_NAME=FAT:FQL_AUDITING_CLIENT_TEMPLATE.FAT&amp;display_string=Audit&amp;VAR:KEY=KHOHWTMDIN&amp;VAR:QUERY=KEZGX0VCSVRfSUIoQU5OLDIwMTMsLCwsU0VLKUBFQ0FfTUVEX0VCSVQoMjAxMyw0MDQzNSwsLCdDVVI9U0VLJ","ywnV0lOPTEwMCxQRVY9WScpKQ==&amp;WINDOW=FIRST_POPUP&amp;HEIGHT=450&amp;WIDTH=450&amp;START_MAXIMIZED=FALSE&amp;VAR:CALENDAR=FIVEDAY&amp;VAR:SYMBOL=B0L8VR&amp;VAR:INDEX=0"}</definedName>
    <definedName name="_15903__FDSAUDITLINK__" hidden="1">{"fdsup://directions/FAT Viewer?action=UPDATE&amp;creator=factset&amp;DYN_ARGS=TRUE&amp;DOC_NAME=FAT:FQL_AUDITING_CLIENT_TEMPLATE.FAT&amp;display_string=Audit&amp;VAR:KEY=KXIJSVKTUN&amp;VAR:QUERY=RkZfTkVUX0lOQyhBTk4sMjAwNywsLCxTRUsp&amp;WINDOW=FIRST_POPUP&amp;HEIGHT=450&amp;WIDTH=450&amp;START_MA","XIMIZED=FALSE&amp;VAR:CALENDAR=FIVEDAY&amp;VAR:SYMBOL=B0L8VR&amp;VAR:INDEX=0"}</definedName>
    <definedName name="_15904__FDSAUDITLINK__" hidden="1">{"fdsup://directions/FAT Viewer?action=UPDATE&amp;creator=factset&amp;DYN_ARGS=TRUE&amp;DOC_NAME=FAT:FQL_AUDITING_CLIENT_TEMPLATE.FAT&amp;display_string=Audit&amp;VAR:KEY=SXAPGJCRYD&amp;VAR:QUERY=RkZfTkVUX0lOQyhBTk4sMjAwOCwsLCxTRUsp&amp;WINDOW=FIRST_POPUP&amp;HEIGHT=450&amp;WIDTH=450&amp;START_MA","XIMIZED=FALSE&amp;VAR:CALENDAR=FIVEDAY&amp;VAR:SYMBOL=B0L8VR&amp;VAR:INDEX=0"}</definedName>
    <definedName name="_15905__FDSAUDITLINK__" hidden="1">{"fdsup://directions/FAT Viewer?action=UPDATE&amp;creator=factset&amp;DYN_ARGS=TRUE&amp;DOC_NAME=FAT:FQL_AUDITING_CLIENT_TEMPLATE.FAT&amp;display_string=Audit&amp;VAR:KEY=MJQJOTMTQX&amp;VAR:QUERY=RkZfTkVUX0lOQyhBTk4sMjAwOSwsLCxTRUsp&amp;WINDOW=FIRST_POPUP&amp;HEIGHT=450&amp;WIDTH=450&amp;START_MA","XIMIZED=FALSE&amp;VAR:CALENDAR=FIVEDAY&amp;VAR:SYMBOL=B0L8VR&amp;VAR:INDEX=0"}</definedName>
    <definedName name="_15906__FDSAUDITLINK__" hidden="1">{"fdsup://directions/FAT Viewer?action=UPDATE&amp;creator=factset&amp;DYN_ARGS=TRUE&amp;DOC_NAME=FAT:FQL_AUDITING_CLIENT_TEMPLATE.FAT&amp;display_string=Audit&amp;VAR:KEY=KVIJMBUFUB&amp;VAR:QUERY=KEZGX05FVF9JTkMoQU5OLDIwMTAsLCwsU0VLKUBFQ0FfTUVEX05FVCgyMDEwLDQwNDM1LCwsJ0NVUj1TRUsnL","CdXSU49MTAwLFBFVj1ZJykp&amp;WINDOW=FIRST_POPUP&amp;HEIGHT=450&amp;WIDTH=450&amp;START_MAXIMIZED=FALSE&amp;VAR:CALENDAR=FIVEDAY&amp;VAR:SYMBOL=B0L8VR&amp;VAR:INDEX=0"}</definedName>
    <definedName name="_15907__FDSAUDITLINK__" hidden="1">{"fdsup://directions/FAT Viewer?action=UPDATE&amp;creator=factset&amp;DYN_ARGS=TRUE&amp;DOC_NAME=FAT:FQL_AUDITING_CLIENT_TEMPLATE.FAT&amp;display_string=Audit&amp;VAR:KEY=IBMBQXIXOL&amp;VAR:QUERY=KEZGX05FVF9JTkMoQU5OLDIwMTEsLCwsU0VLKUBFQ0FfTUVEX05FVCgyMDExLDQwNDM1LCwsJ0NVUj1TRUsnL","CdXSU49MTAwLFBFVj1ZJykp&amp;WINDOW=FIRST_POPUP&amp;HEIGHT=450&amp;WIDTH=450&amp;START_MAXIMIZED=FALSE&amp;VAR:CALENDAR=FIVEDAY&amp;VAR:SYMBOL=B0L8VR&amp;VAR:INDEX=0"}</definedName>
    <definedName name="_15908__FDSAUDITLINK__" hidden="1">{"fdsup://directions/FAT Viewer?action=UPDATE&amp;creator=factset&amp;DYN_ARGS=TRUE&amp;DOC_NAME=FAT:FQL_AUDITING_CLIENT_TEMPLATE.FAT&amp;display_string=Audit&amp;VAR:KEY=YRIPSNYNKR&amp;VAR:QUERY=KEZGX05FVF9JTkMoQU5OLDIwMTIsLCwsU0VLKUBFQ0FfTUVEX05FVCgyMDEyLDQwNDM1LCwsJ0NVUj1TRUsnL","CdXSU49MTAwLFBFVj1ZJykp&amp;WINDOW=FIRST_POPUP&amp;HEIGHT=450&amp;WIDTH=450&amp;START_MAXIMIZED=FALSE&amp;VAR:CALENDAR=FIVEDAY&amp;VAR:SYMBOL=B0L8VR&amp;VAR:INDEX=0"}</definedName>
    <definedName name="_15909__FDSAUDITLINK__" hidden="1">{"fdsup://directions/FAT Viewer?action=UPDATE&amp;creator=factset&amp;DYN_ARGS=TRUE&amp;DOC_NAME=FAT:FQL_AUDITING_CLIENT_TEMPLATE.FAT&amp;display_string=Audit&amp;VAR:KEY=OLEBGZGTIT&amp;VAR:QUERY=KEZGX05FVF9JTkMoQU5OLDIwMTMsLCwsU0VLKUBFQ0FfTUVEX05FVCgyMDEzLDQwNDM1LCwsJ0NVUj1TRUsnL","CdXSU49MTAwLFBFVj1ZJykp&amp;WINDOW=FIRST_POPUP&amp;HEIGHT=450&amp;WIDTH=450&amp;START_MAXIMIZED=FALSE&amp;VAR:CALENDAR=FIVEDAY&amp;VAR:SYMBOL=B0L8VR&amp;VAR:INDEX=0"}</definedName>
    <definedName name="_15910__FDSAUDITLINK__" hidden="1">{"fdsup://directions/FAT Viewer?action=UPDATE&amp;creator=factset&amp;DYN_ARGS=TRUE&amp;DOC_NAME=FAT:FQL_AUDITING_CLIENT_TEMPLATE.FAT&amp;display_string=Audit&amp;VAR:KEY=YVOPWZYVOX&amp;VAR:QUERY=RkZfQ0FQRVgoQU5OLDIwMDcsLCwsU0VLKQ==&amp;WINDOW=FIRST_POPUP&amp;HEIGHT=450&amp;WIDTH=450&amp;START_MA","XIMIZED=FALSE&amp;VAR:CALENDAR=FIVEDAY&amp;VAR:SYMBOL=B0L8VR&amp;VAR:INDEX=0"}</definedName>
    <definedName name="_15911__FDSAUDITLINK__" hidden="1">{"fdsup://directions/FAT Viewer?action=UPDATE&amp;creator=factset&amp;DYN_ARGS=TRUE&amp;DOC_NAME=FAT:FQL_AUDITING_CLIENT_TEMPLATE.FAT&amp;display_string=Audit&amp;VAR:KEY=KJGBMBWDEP&amp;VAR:QUERY=RkZfQ0FQRVgoQU5OLDIwMDgsLCwsU0VLKQ==&amp;WINDOW=FIRST_POPUP&amp;HEIGHT=450&amp;WIDTH=450&amp;START_MA","XIMIZED=FALSE&amp;VAR:CALENDAR=FIVEDAY&amp;VAR:SYMBOL=B0L8VR&amp;VAR:INDEX=0"}</definedName>
    <definedName name="_15912__FDSAUDITLINK__" hidden="1">{"fdsup://directions/FAT Viewer?action=UPDATE&amp;creator=factset&amp;DYN_ARGS=TRUE&amp;DOC_NAME=FAT:FQL_AUDITING_CLIENT_TEMPLATE.FAT&amp;display_string=Audit&amp;VAR:KEY=MHMBKDYPED&amp;VAR:QUERY=RkZfQ0FQRVgoQU5OLDIwMDksLCwsU0VLKQ==&amp;WINDOW=FIRST_POPUP&amp;HEIGHT=450&amp;WIDTH=450&amp;START_MA","XIMIZED=FALSE&amp;VAR:CALENDAR=FIVEDAY&amp;VAR:SYMBOL=B0L8VR&amp;VAR:INDEX=0"}</definedName>
    <definedName name="_15913__FDSAUDITLINK__" hidden="1">{"fdsup://directions/FAT Viewer?action=UPDATE&amp;creator=factset&amp;DYN_ARGS=TRUE&amp;DOC_NAME=FAT:FQL_AUDITING_CLIENT_TEMPLATE.FAT&amp;display_string=Audit&amp;VAR:KEY=YXUJMTAXUZ&amp;VAR:QUERY=KEZGX0NBUEVYKEFOTiwyMDEwLCwsLFNFSylARUNBX01FRF9DQVBFWCgyMDEwLDQwNDM1LCwsJ0NVUj1TRUsnL","CdXSU49MTAwLFBFVj1ZJykp&amp;WINDOW=FIRST_POPUP&amp;HEIGHT=450&amp;WIDTH=450&amp;START_MAXIMIZED=FALSE&amp;VAR:CALENDAR=FIVEDAY&amp;VAR:SYMBOL=B0L8VR&amp;VAR:INDEX=0"}</definedName>
    <definedName name="_15914__FDSAUDITLINK__" hidden="1">{"fdsup://directions/FAT Viewer?action=UPDATE&amp;creator=factset&amp;DYN_ARGS=TRUE&amp;DOC_NAME=FAT:FQL_AUDITING_CLIENT_TEMPLATE.FAT&amp;display_string=Audit&amp;VAR:KEY=MHKNMDWXEP&amp;VAR:QUERY=KEZGX0NBUEVYKEFOTiwyMDExLCwsLFNFSylARUNBX01FRF9DQVBFWCgyMDExLDQwNDM1LCwsJ0NVUj1TRUsnL","CdXSU49MTAwLFBFVj1ZJykp&amp;WINDOW=FIRST_POPUP&amp;HEIGHT=450&amp;WIDTH=450&amp;START_MAXIMIZED=FALSE&amp;VAR:CALENDAR=FIVEDAY&amp;VAR:SYMBOL=B0L8VR&amp;VAR:INDEX=0"}</definedName>
    <definedName name="_15915__FDSAUDITLINK__" hidden="1">{"fdsup://directions/FAT Viewer?action=UPDATE&amp;creator=factset&amp;DYN_ARGS=TRUE&amp;DOC_NAME=FAT:FQL_AUDITING_CLIENT_TEMPLATE.FAT&amp;display_string=Audit&amp;VAR:KEY=UPALWHSTIL&amp;VAR:QUERY=KEZGX0NBUEVYKEFOTiwyMDEyLCwsLFNFSylARUNBX01FRF9DQVBFWCgyMDEyLDQwNDM1LCwsJ0NVUj1TRUsnL","CdXSU49MTAwLFBFVj1ZJykp&amp;WINDOW=FIRST_POPUP&amp;HEIGHT=450&amp;WIDTH=450&amp;START_MAXIMIZED=FALSE&amp;VAR:CALENDAR=FIVEDAY&amp;VAR:SYMBOL=B0L8VR&amp;VAR:INDEX=0"}</definedName>
    <definedName name="_15916__FDSAUDITLINK__" hidden="1">{"fdsup://directions/FAT Viewer?action=UPDATE&amp;creator=factset&amp;DYN_ARGS=TRUE&amp;DOC_NAME=FAT:FQL_AUDITING_CLIENT_TEMPLATE.FAT&amp;display_string=Audit&amp;VAR:KEY=ONAPQPKRAF&amp;VAR:QUERY=KEZGX0NBUEVYKEFOTiwyMDEzLCwsLFNFSylARUNBX01FRF9DQVBFWCgyMDEzLDQwNDM1LCwsJ0NVUj1TRUsnL","CdXSU49MTAwLFBFVj1ZJykp&amp;WINDOW=FIRST_POPUP&amp;HEIGHT=450&amp;WIDTH=450&amp;START_MAXIMIZED=FALSE&amp;VAR:CALENDAR=FIVEDAY&amp;VAR:SYMBOL=B0L8VR&amp;VAR:INDEX=0"}</definedName>
    <definedName name="_15917__FDSAUDITLINK__" hidden="1">{"fdsup://directions/FAT Viewer?action=UPDATE&amp;creator=factset&amp;DYN_ARGS=TRUE&amp;DOC_NAME=FAT:FQL_AUDITING_CLIENT_TEMPLATE.FAT&amp;display_string=Audit&amp;VAR:KEY=ODQLOHCLOP&amp;VAR:QUERY=KEZGX0VCSVREQV9JQihMVE1TLDAsLCwsU0VLKUBGRl9FQklUREFfSUIoTFRNU19TRU1JLDAsLCwsU0VLKSk=&amp;","WINDOW=FIRST_POPUP&amp;HEIGHT=450&amp;WIDTH=450&amp;START_MAXIMIZED=FALSE&amp;VAR:CALENDAR=FIVEDAY&amp;VAR:SYMBOL=B0L8VR&amp;VAR:INDEX=0"}</definedName>
    <definedName name="_15918__FDSAUDITLINK__" hidden="1">{"fdsup://directions/FAT Viewer?action=UPDATE&amp;creator=factset&amp;DYN_ARGS=TRUE&amp;DOC_NAME=FAT:FQL_AUDITING_CLIENT_TEMPLATE.FAT&amp;display_string=Audit&amp;VAR:KEY=IBCJGROJAF&amp;VAR:QUERY=RkZfU0hMRFJTX0VRKEFOTiwwLCwsLFNFSyk=&amp;WINDOW=FIRST_POPUP&amp;HEIGHT=450&amp;WIDTH=450&amp;START_MA","XIMIZED=FALSE&amp;VAR:CALENDAR=FIVEDAY&amp;VAR:SYMBOL=B0L8VR&amp;VAR:INDEX=0"}</definedName>
    <definedName name="_15919__FDSAUDITLINK__" hidden="1">{"fdsup://directions/FAT Viewer?action=UPDATE&amp;creator=factset&amp;DYN_ARGS=TRUE&amp;DOC_NAME=FAT:FQL_AUDITING_CLIENT_TEMPLATE.FAT&amp;display_string=Audit&amp;VAR:KEY=MJGNMZKDOD&amp;VAR:QUERY=RkZfRUJJVERBX0lCKEFOTiwyMDA3LCwsLEVVUik=&amp;WINDOW=FIRST_POPUP&amp;HEIGHT=450&amp;WIDTH=450&amp;STAR","T_MAXIMIZED=FALSE&amp;VAR:CALENDAR=FIVEDAY&amp;VAR:SYMBOL=546239&amp;VAR:INDEX=0"}</definedName>
    <definedName name="_15920__FDSAUDITLINK__" hidden="1">{"fdsup://directions/FAT Viewer?action=UPDATE&amp;creator=factset&amp;DYN_ARGS=TRUE&amp;DOC_NAME=FAT:FQL_AUDITING_CLIENT_TEMPLATE.FAT&amp;display_string=Audit&amp;VAR:KEY=OPGNAHCLML&amp;VAR:QUERY=RkZfRUJJVERBX0lCKEFOTiwyMDA4LCwsLEVVUik=&amp;WINDOW=FIRST_POPUP&amp;HEIGHT=450&amp;WIDTH=450&amp;STAR","T_MAXIMIZED=FALSE&amp;VAR:CALENDAR=FIVEDAY&amp;VAR:SYMBOL=546239&amp;VAR:INDEX=0"}</definedName>
    <definedName name="_15921__FDSAUDITLINK__" hidden="1">{"fdsup://directions/FAT Viewer?action=UPDATE&amp;creator=factset&amp;DYN_ARGS=TRUE&amp;DOC_NAME=FAT:FQL_AUDITING_CLIENT_TEMPLATE.FAT&amp;display_string=Audit&amp;VAR:KEY=KBCVIDCTMF&amp;VAR:QUERY=RkZfRUJJVERBX0lCKEFOTiwyMDA5LCwsLEVVUik=&amp;WINDOW=FIRST_POPUP&amp;HEIGHT=450&amp;WIDTH=450&amp;STAR","T_MAXIMIZED=FALSE&amp;VAR:CALENDAR=FIVEDAY&amp;VAR:SYMBOL=546239&amp;VAR:INDEX=0"}</definedName>
    <definedName name="_15922__FDSAUDITLINK__" hidden="1">{"fdsup://directions/FAT Viewer?action=UPDATE&amp;creator=factset&amp;DYN_ARGS=TRUE&amp;DOC_NAME=FAT:FQL_AUDITING_CLIENT_TEMPLATE.FAT&amp;display_string=Audit&amp;VAR:KEY=QHSNIXKZAX&amp;VAR:QUERY=KEZGX0VCSVREQV9JQihBTk4sMjAxMCwsLCxFVVIpQEVDQV9NRURfRUJJVERBKDIwMTAsNDA0MzUsLCwnQ1VSP","UVVUicsJ1dJTj0xMDAsUEVWPVknKSk=&amp;WINDOW=FIRST_POPUP&amp;HEIGHT=450&amp;WIDTH=450&amp;START_MAXIMIZED=FALSE&amp;VAR:CALENDAR=FIVEDAY&amp;VAR:SYMBOL=546239&amp;VAR:INDEX=0"}</definedName>
    <definedName name="_15923__FDSAUDITLINK__" hidden="1">{"fdsup://directions/FAT Viewer?action=UPDATE&amp;creator=factset&amp;DYN_ARGS=TRUE&amp;DOC_NAME=FAT:FQL_AUDITING_CLIENT_TEMPLATE.FAT&amp;display_string=Audit&amp;VAR:KEY=OPONQRYVKN&amp;VAR:QUERY=KEZGX0VCSVREQV9JQihBTk4sMjAxMSwsLCxFVVIpQEVDQV9NRURfRUJJVERBKDIwMTEsNDA0MzUsLCwnQ1VSP","UVVUicsJ1dJTj0xMDAsUEVWPVknKSk=&amp;WINDOW=FIRST_POPUP&amp;HEIGHT=450&amp;WIDTH=450&amp;START_MAXIMIZED=FALSE&amp;VAR:CALENDAR=FIVEDAY&amp;VAR:SYMBOL=546239&amp;VAR:INDEX=0"}</definedName>
    <definedName name="_15924__FDSAUDITLINK__" hidden="1">{"fdsup://directions/FAT Viewer?action=UPDATE&amp;creator=factset&amp;DYN_ARGS=TRUE&amp;DOC_NAME=FAT:FQL_AUDITING_CLIENT_TEMPLATE.FAT&amp;display_string=Audit&amp;VAR:KEY=SHAVMJEXWP&amp;VAR:QUERY=KEZGX0VCSVREQV9JQihBTk4sMjAxMiwsLCxFVVIpQEVDQV9NRURfRUJJVERBKDIwMTIsNDA0MzUsLCwnQ1VSP","UVVUicsJ1dJTj0xMDAsUEVWPVknKSk=&amp;WINDOW=FIRST_POPUP&amp;HEIGHT=450&amp;WIDTH=450&amp;START_MAXIMIZED=FALSE&amp;VAR:CALENDAR=FIVEDAY&amp;VAR:SYMBOL=546239&amp;VAR:INDEX=0"}</definedName>
    <definedName name="_15925__FDSAUDITLINK__" hidden="1">{"fdsup://directions/FAT Viewer?action=UPDATE&amp;creator=factset&amp;DYN_ARGS=TRUE&amp;DOC_NAME=FAT:FQL_AUDITING_CLIENT_TEMPLATE.FAT&amp;display_string=Audit&amp;VAR:KEY=IJMXSVSVUT&amp;VAR:QUERY=KEZGX0VCSVREQV9JQihBTk4sMjAxMywsLCxFVVIpQEVDQV9NRURfRUJJVERBKDIwMTMsNDA0MzUsLCwnQ1VSP","UVVUicsJ1dJTj0xMDAsUEVWPVknKSk=&amp;WINDOW=FIRST_POPUP&amp;HEIGHT=450&amp;WIDTH=450&amp;START_MAXIMIZED=FALSE&amp;VAR:CALENDAR=FIVEDAY&amp;VAR:SYMBOL=546239&amp;VAR:INDEX=0"}</definedName>
    <definedName name="_15926__FDSAUDITLINK__" hidden="1">{"fdsup://directions/FAT Viewer?action=UPDATE&amp;creator=factset&amp;DYN_ARGS=TRUE&amp;DOC_NAME=FAT:FQL_AUDITING_CLIENT_TEMPLATE.FAT&amp;display_string=Audit&amp;VAR:KEY=GXIPMZUXGR&amp;VAR:QUERY=RkZfRUJJVF9JQihBTk4sMjAwNywsLCxFVVIpK0ZGX0FNT1JUX0NGKEFOTiwyMDA3LCwsLEVVUik=&amp;WINDOW=F","IRST_POPUP&amp;HEIGHT=450&amp;WIDTH=450&amp;START_MAXIMIZED=FALSE&amp;VAR:CALENDAR=FIVEDAY&amp;VAR:SYMBOL=546239&amp;VAR:INDEX=0"}</definedName>
    <definedName name="_15927__FDSAUDITLINK__" hidden="1">{"fdsup://directions/FAT Viewer?action=UPDATE&amp;creator=factset&amp;DYN_ARGS=TRUE&amp;DOC_NAME=FAT:FQL_AUDITING_CLIENT_TEMPLATE.FAT&amp;display_string=Audit&amp;VAR:KEY=YTINQTWNOZ&amp;VAR:QUERY=RkZfRUJJVF9JQihBTk4sMjAwOCwsLCxFVVIpK0ZGX0FNT1JUX0NGKEFOTiwyMDA4LCwsLEVVUik=&amp;WINDOW=F","IRST_POPUP&amp;HEIGHT=450&amp;WIDTH=450&amp;START_MAXIMIZED=FALSE&amp;VAR:CALENDAR=FIVEDAY&amp;VAR:SYMBOL=546239&amp;VAR:INDEX=0"}</definedName>
    <definedName name="_15928__FDSAUDITLINK__" hidden="1">{"fdsup://directions/FAT Viewer?action=UPDATE&amp;creator=factset&amp;DYN_ARGS=TRUE&amp;DOC_NAME=FAT:FQL_AUDITING_CLIENT_TEMPLATE.FAT&amp;display_string=Audit&amp;VAR:KEY=OTANUFIBKJ&amp;VAR:QUERY=RkZfRUJJVF9JQihBTk4sMjAwOSwsLCxFVVIpK0ZGX0FNT1JUX0NGKEFOTiwyMDA5LCwsLEVVUik=&amp;WINDOW=F","IRST_POPUP&amp;HEIGHT=450&amp;WIDTH=450&amp;START_MAXIMIZED=FALSE&amp;VAR:CALENDAR=FIVEDAY&amp;VAR:SYMBOL=546239&amp;VAR:INDEX=0"}</definedName>
    <definedName name="_15929__FDSAUDITLINK__" hidden="1">{"fdsup://directions/FAT Viewer?action=UPDATE&amp;creator=factset&amp;DYN_ARGS=TRUE&amp;DOC_NAME=FAT:FQL_AUDITING_CLIENT_TEMPLATE.FAT&amp;display_string=Audit&amp;VAR:KEY=STYZIRGHMD&amp;VAR:QUERY=KChGRl9FQklUX0lCKEFOTiwyMDEwLCwsLEVVUikrRkZfQU1PUlRfQ0YoQU5OLDIwMTAsLCwsRVVSKSlAKEVDQ","V9NRURfRUJJVCgyMDEwLDQwNDM1LCwsJ0NVUj1FVVInLCdXSU49MTAwLFBFVj1ZJykrWkFWKEVDQV9NRURfR1coMjAxMCw0MDQzNSwsLCdDVVI9RVVSJywnV0lOPTEwMCxQRVY9WScpKSkp&amp;WINDOW=FIRST_POPUP&amp;HEIGHT=450&amp;WIDTH=450&amp;START_MAXIMIZED=FALSE&amp;VAR:CALENDAR=FIVEDAY&amp;VAR:SYMBOL=546239&amp;VAR:INDEX=","0"}</definedName>
    <definedName name="_15930__FDSAUDITLINK__" hidden="1">{"fdsup://directions/FAT Viewer?action=UPDATE&amp;creator=factset&amp;DYN_ARGS=TRUE&amp;DOC_NAME=FAT:FQL_AUDITING_CLIENT_TEMPLATE.FAT&amp;display_string=Audit&amp;VAR:KEY=WJKNUHETKV&amp;VAR:QUERY=KChGRl9FQklUX0lCKEFOTiwyMDExLCwsLEVVUikrRkZfQU1PUlRfQ0YoQU5OLDIwMTEsLCwsRVVSKSlAKEVDQ","V9NRURfRUJJVCgyMDExLDQwNDM1LCwsJ0NVUj1FVVInLCdXSU49MTAwLFBFVj1ZJykrWkFWKEVDQV9NRURfR1coMjAxMSw0MDQzNSwsLCdDVVI9RVVSJywnV0lOPTEwMCxQRVY9WScpKSkp&amp;WINDOW=FIRST_POPUP&amp;HEIGHT=450&amp;WIDTH=450&amp;START_MAXIMIZED=FALSE&amp;VAR:CALENDAR=FIVEDAY&amp;VAR:SYMBOL=546239&amp;VAR:INDEX=","0"}</definedName>
    <definedName name="_15931__FDSAUDITLINK__" hidden="1">{"fdsup://directions/FAT Viewer?action=UPDATE&amp;creator=factset&amp;DYN_ARGS=TRUE&amp;DOC_NAME=FAT:FQL_AUDITING_CLIENT_TEMPLATE.FAT&amp;display_string=Audit&amp;VAR:KEY=OPSXIJSFCD&amp;VAR:QUERY=KChGRl9FQklUX0lCKEFOTiwyMDEyLCwsLEVVUikrRkZfQU1PUlRfQ0YoQU5OLDIwMTIsLCwsRVVSKSlAKEVDQ","V9NRURfRUJJVCgyMDEyLDQwNDM1LCwsJ0NVUj1FVVInLCdXSU49MTAwLFBFVj1ZJykrWkFWKEVDQV9NRURfR1coMjAxMiw0MDQzNSwsLCdDVVI9RVVSJywnV0lOPTEwMCxQRVY9WScpKSkp&amp;WINDOW=FIRST_POPUP&amp;HEIGHT=450&amp;WIDTH=450&amp;START_MAXIMIZED=FALSE&amp;VAR:CALENDAR=FIVEDAY&amp;VAR:SYMBOL=546239&amp;VAR:INDEX=","0"}</definedName>
    <definedName name="_15932__FDSAUDITLINK__" hidden="1">{"fdsup://directions/FAT Viewer?action=UPDATE&amp;creator=factset&amp;DYN_ARGS=TRUE&amp;DOC_NAME=FAT:FQL_AUDITING_CLIENT_TEMPLATE.FAT&amp;display_string=Audit&amp;VAR:KEY=MDIXAFSHUP&amp;VAR:QUERY=KChGRl9FQklUX0lCKEFOTiwyMDEzLCwsLEVVUikrRkZfQU1PUlRfQ0YoQU5OLDIwMTMsLCwsRVVSKSlAKEVDQ","V9NRURfRUJJVCgyMDEzLDQwNDM1LCwsJ0NVUj1FVVInLCdXSU49MTAwLFBFVj1ZJykrWkFWKEVDQV9NRURfR1coMjAxMyw0MDQzNSwsLCdDVVI9RVVSJywnV0lOPTEwMCxQRVY9WScpKSkp&amp;WINDOW=FIRST_POPUP&amp;HEIGHT=450&amp;WIDTH=450&amp;START_MAXIMIZED=FALSE&amp;VAR:CALENDAR=FIVEDAY&amp;VAR:SYMBOL=546239&amp;VAR:INDEX=","0"}</definedName>
    <definedName name="_15933__FDSAUDITLINK__" hidden="1">{"fdsup://directions/FAT Viewer?action=UPDATE&amp;creator=factset&amp;DYN_ARGS=TRUE&amp;DOC_NAME=FAT:FQL_AUDITING_CLIENT_TEMPLATE.FAT&amp;display_string=Audit&amp;VAR:KEY=KVOVOLSXON&amp;VAR:QUERY=RkZfRUJJVF9JQihBTk4sMjAwNywsLCxFVVIp&amp;WINDOW=FIRST_POPUP&amp;HEIGHT=450&amp;WIDTH=450&amp;START_MA","XIMIZED=FALSE&amp;VAR:CALENDAR=FIVEDAY&amp;VAR:SYMBOL=546239&amp;VAR:INDEX=0"}</definedName>
    <definedName name="_15934__FDSAUDITLINK__" hidden="1">{"fdsup://directions/FAT Viewer?action=UPDATE&amp;creator=factset&amp;DYN_ARGS=TRUE&amp;DOC_NAME=FAT:FQL_AUDITING_CLIENT_TEMPLATE.FAT&amp;display_string=Audit&amp;VAR:KEY=OVMJUJMRSX&amp;VAR:QUERY=RkZfRUJJVF9JQihBTk4sMjAwOCwsLCxFVVIp&amp;WINDOW=FIRST_POPUP&amp;HEIGHT=450&amp;WIDTH=450&amp;START_MA","XIMIZED=FALSE&amp;VAR:CALENDAR=FIVEDAY&amp;VAR:SYMBOL=546239&amp;VAR:INDEX=0"}</definedName>
    <definedName name="_15935__FDSAUDITLINK__" hidden="1">{"fdsup://directions/FAT Viewer?action=UPDATE&amp;creator=factset&amp;DYN_ARGS=TRUE&amp;DOC_NAME=FAT:FQL_AUDITING_CLIENT_TEMPLATE.FAT&amp;display_string=Audit&amp;VAR:KEY=UBQVCZUZMX&amp;VAR:QUERY=RkZfRUJJVF9JQihBTk4sMjAwOSwsLCxFVVIp&amp;WINDOW=FIRST_POPUP&amp;HEIGHT=450&amp;WIDTH=450&amp;START_MA","XIMIZED=FALSE&amp;VAR:CALENDAR=FIVEDAY&amp;VAR:SYMBOL=546239&amp;VAR:INDEX=0"}</definedName>
    <definedName name="_15936__FDSAUDITLINK__" hidden="1">{"fdsup://directions/FAT Viewer?action=UPDATE&amp;creator=factset&amp;DYN_ARGS=TRUE&amp;DOC_NAME=FAT:FQL_AUDITING_CLIENT_TEMPLATE.FAT&amp;display_string=Audit&amp;VAR:KEY=CNUZSZIBUP&amp;VAR:QUERY=KEZGX0VCSVRfSUIoQU5OLDIwMTAsLCwsRVVSKUBFQ0FfTUVEX0VCSVQoMjAxMCw0MDQzNSwsLCdDVVI9RVVSJ","ywnV0lOPTEwMCxQRVY9WScpKQ==&amp;WINDOW=FIRST_POPUP&amp;HEIGHT=450&amp;WIDTH=450&amp;START_MAXIMIZED=FALSE&amp;VAR:CALENDAR=FIVEDAY&amp;VAR:SYMBOL=546239&amp;VAR:INDEX=0"}</definedName>
    <definedName name="_15937__FDSAUDITLINK__" hidden="1">{"fdsup://directions/FAT Viewer?action=UPDATE&amp;creator=factset&amp;DYN_ARGS=TRUE&amp;DOC_NAME=FAT:FQL_AUDITING_CLIENT_TEMPLATE.FAT&amp;display_string=Audit&amp;VAR:KEY=EZINOVQVAF&amp;VAR:QUERY=KEZGX0VCSVRfSUIoQU5OLDIwMTEsLCwsRVVSKUBFQ0FfTUVEX0VCSVQoMjAxMSw0MDQzNSwsLCdDVVI9RVVSJ","ywnV0lOPTEwMCxQRVY9WScpKQ==&amp;WINDOW=FIRST_POPUP&amp;HEIGHT=450&amp;WIDTH=450&amp;START_MAXIMIZED=FALSE&amp;VAR:CALENDAR=FIVEDAY&amp;VAR:SYMBOL=546239&amp;VAR:INDEX=0"}</definedName>
    <definedName name="_15938__FDSAUDITLINK__" hidden="1">{"fdsup://directions/FAT Viewer?action=UPDATE&amp;creator=factset&amp;DYN_ARGS=TRUE&amp;DOC_NAME=FAT:FQL_AUDITING_CLIENT_TEMPLATE.FAT&amp;display_string=Audit&amp;VAR:KEY=WLCNCVYVKD&amp;VAR:QUERY=KEZGX0VCSVRfSUIoQU5OLDIwMTIsLCwsRVVSKUBFQ0FfTUVEX0VCSVQoMjAxMiw0MDQzNSwsLCdDVVI9RVVSJ","ywnV0lOPTEwMCxQRVY9WScpKQ==&amp;WINDOW=FIRST_POPUP&amp;HEIGHT=450&amp;WIDTH=450&amp;START_MAXIMIZED=FALSE&amp;VAR:CALENDAR=FIVEDAY&amp;VAR:SYMBOL=546239&amp;VAR:INDEX=0"}</definedName>
    <definedName name="_15939__FDSAUDITLINK__" hidden="1">{"fdsup://directions/FAT Viewer?action=UPDATE&amp;creator=factset&amp;DYN_ARGS=TRUE&amp;DOC_NAME=FAT:FQL_AUDITING_CLIENT_TEMPLATE.FAT&amp;display_string=Audit&amp;VAR:KEY=SNOZKTCRED&amp;VAR:QUERY=KEZGX0VCSVRfSUIoQU5OLDIwMTMsLCwsRVVSKUBFQ0FfTUVEX0VCSVQoMjAxMyw0MDQzNSwsLCdDVVI9RVVSJ","ywnV0lOPTEwMCxQRVY9WScpKQ==&amp;WINDOW=FIRST_POPUP&amp;HEIGHT=450&amp;WIDTH=450&amp;START_MAXIMIZED=FALSE&amp;VAR:CALENDAR=FIVEDAY&amp;VAR:SYMBOL=546239&amp;VAR:INDEX=0"}</definedName>
    <definedName name="_15940__FDSAUDITLINK__" hidden="1">{"fdsup://directions/FAT Viewer?action=UPDATE&amp;creator=factset&amp;DYN_ARGS=TRUE&amp;DOC_NAME=FAT:FQL_AUDITING_CLIENT_TEMPLATE.FAT&amp;display_string=Audit&amp;VAR:KEY=CNUZSZIBUP&amp;VAR:QUERY=KEZGX0VCSVRfSUIoQU5OLDIwMTAsLCwsRVVSKUBFQ0FfTUVEX0VCSVQoMjAxMCw0MDQzNSwsLCdDVVI9RVVSJ","ywnV0lOPTEwMCxQRVY9WScpKQ==&amp;WINDOW=FIRST_POPUP&amp;HEIGHT=450&amp;WIDTH=450&amp;START_MAXIMIZED=FALSE&amp;VAR:CALENDAR=FIVEDAY&amp;VAR:SYMBOL=546239&amp;VAR:INDEX=0"}</definedName>
    <definedName name="_15941__FDSAUDITLINK__" hidden="1">{"fdsup://directions/FAT Viewer?action=UPDATE&amp;creator=factset&amp;DYN_ARGS=TRUE&amp;DOC_NAME=FAT:FQL_AUDITING_CLIENT_TEMPLATE.FAT&amp;display_string=Audit&amp;VAR:KEY=EZINOVQVAF&amp;VAR:QUERY=KEZGX0VCSVRfSUIoQU5OLDIwMTEsLCwsRVVSKUBFQ0FfTUVEX0VCSVQoMjAxMSw0MDQzNSwsLCdDVVI9RVVSJ","ywnV0lOPTEwMCxQRVY9WScpKQ==&amp;WINDOW=FIRST_POPUP&amp;HEIGHT=450&amp;WIDTH=450&amp;START_MAXIMIZED=FALSE&amp;VAR:CALENDAR=FIVEDAY&amp;VAR:SYMBOL=546239&amp;VAR:INDEX=0"}</definedName>
    <definedName name="_15942__FDSAUDITLINK__" hidden="1">{"fdsup://directions/FAT Viewer?action=UPDATE&amp;creator=factset&amp;DYN_ARGS=TRUE&amp;DOC_NAME=FAT:FQL_AUDITING_CLIENT_TEMPLATE.FAT&amp;display_string=Audit&amp;VAR:KEY=WLCNCVYVKD&amp;VAR:QUERY=KEZGX0VCSVRfSUIoQU5OLDIwMTIsLCwsRVVSKUBFQ0FfTUVEX0VCSVQoMjAxMiw0MDQzNSwsLCdDVVI9RVVSJ","ywnV0lOPTEwMCxQRVY9WScpKQ==&amp;WINDOW=FIRST_POPUP&amp;HEIGHT=450&amp;WIDTH=450&amp;START_MAXIMIZED=FALSE&amp;VAR:CALENDAR=FIVEDAY&amp;VAR:SYMBOL=546239&amp;VAR:INDEX=0"}</definedName>
    <definedName name="_15943__FDSAUDITLINK__" hidden="1">{"fdsup://directions/FAT Viewer?action=UPDATE&amp;creator=factset&amp;DYN_ARGS=TRUE&amp;DOC_NAME=FAT:FQL_AUDITING_CLIENT_TEMPLATE.FAT&amp;display_string=Audit&amp;VAR:KEY=SNOZKTCRED&amp;VAR:QUERY=KEZGX0VCSVRfSUIoQU5OLDIwMTMsLCwsRVVSKUBFQ0FfTUVEX0VCSVQoMjAxMyw0MDQzNSwsLCdDVVI9RVVSJ","ywnV0lOPTEwMCxQRVY9WScpKQ==&amp;WINDOW=FIRST_POPUP&amp;HEIGHT=450&amp;WIDTH=450&amp;START_MAXIMIZED=FALSE&amp;VAR:CALENDAR=FIVEDAY&amp;VAR:SYMBOL=546239&amp;VAR:INDEX=0"}</definedName>
    <definedName name="_15944__FDSAUDITLINK__" hidden="1">{"fdsup://directions/FAT Viewer?action=UPDATE&amp;creator=factset&amp;DYN_ARGS=TRUE&amp;DOC_NAME=FAT:FQL_AUDITING_CLIENT_TEMPLATE.FAT&amp;display_string=Audit&amp;VAR:KEY=KPAVOFUDKN&amp;VAR:QUERY=RkZfTkVUX0lOQyhBTk4sMjAwNywsLCxFVVIp&amp;WINDOW=FIRST_POPUP&amp;HEIGHT=450&amp;WIDTH=450&amp;START_MA","XIMIZED=FALSE&amp;VAR:CALENDAR=FIVEDAY&amp;VAR:SYMBOL=546239&amp;VAR:INDEX=0"}</definedName>
    <definedName name="_15945__FDSAUDITLINK__" hidden="1">{"fdsup://directions/FAT Viewer?action=UPDATE&amp;creator=factset&amp;DYN_ARGS=TRUE&amp;DOC_NAME=FAT:FQL_AUDITING_CLIENT_TEMPLATE.FAT&amp;display_string=Audit&amp;VAR:KEY=UTOTQLSZOL&amp;VAR:QUERY=RkZfTkVUX0lOQyhBTk4sMjAwOCwsLCxFVVIp&amp;WINDOW=FIRST_POPUP&amp;HEIGHT=450&amp;WIDTH=450&amp;START_MA","XIMIZED=FALSE&amp;VAR:CALENDAR=FIVEDAY&amp;VAR:SYMBOL=546239&amp;VAR:INDEX=0"}</definedName>
    <definedName name="_15946__FDSAUDITLINK__" hidden="1">{"fdsup://directions/FAT Viewer?action=UPDATE&amp;creator=factset&amp;DYN_ARGS=TRUE&amp;DOC_NAME=FAT:FQL_AUDITING_CLIENT_TEMPLATE.FAT&amp;display_string=Audit&amp;VAR:KEY=YBUPGLAFOZ&amp;VAR:QUERY=RkZfTkVUX0lOQyhBTk4sMjAwOSwsLCxFVVIp&amp;WINDOW=FIRST_POPUP&amp;HEIGHT=450&amp;WIDTH=450&amp;START_MA","XIMIZED=FALSE&amp;VAR:CALENDAR=FIVEDAY&amp;VAR:SYMBOL=546239&amp;VAR:INDEX=0"}</definedName>
    <definedName name="_15947__FDSAUDITLINK__" hidden="1">{"fdsup://directions/FAT Viewer?action=UPDATE&amp;creator=factset&amp;DYN_ARGS=TRUE&amp;DOC_NAME=FAT:FQL_AUDITING_CLIENT_TEMPLATE.FAT&amp;display_string=Audit&amp;VAR:KEY=AXQFODUXSR&amp;VAR:QUERY=KEZGX05FVF9JTkMoQU5OLDIwMTAsLCwsRVVSKUBFQ0FfTUVEX05FVCgyMDEwLDQwNDM1LCwsJ0NVUj1FVVInL","CdXSU49MTAwLFBFVj1ZJykp&amp;WINDOW=FIRST_POPUP&amp;HEIGHT=450&amp;WIDTH=450&amp;START_MAXIMIZED=FALSE&amp;VAR:CALENDAR=FIVEDAY&amp;VAR:SYMBOL=546239&amp;VAR:INDEX=0"}</definedName>
    <definedName name="_15948__FDSAUDITLINK__" hidden="1">{"fdsup://directions/FAT Viewer?action=UPDATE&amp;creator=factset&amp;DYN_ARGS=TRUE&amp;DOC_NAME=FAT:FQL_AUDITING_CLIENT_TEMPLATE.FAT&amp;display_string=Audit&amp;VAR:KEY=INKLQTCRUN&amp;VAR:QUERY=KEZGX05FVF9JTkMoQU5OLDIwMTEsLCwsRVVSKUBFQ0FfTUVEX05FVCgyMDExLDQwNDM1LCwsJ0NVUj1FVVInL","CdXSU49MTAwLFBFVj1ZJykp&amp;WINDOW=FIRST_POPUP&amp;HEIGHT=450&amp;WIDTH=450&amp;START_MAXIMIZED=FALSE&amp;VAR:CALENDAR=FIVEDAY&amp;VAR:SYMBOL=546239&amp;VAR:INDEX=0"}</definedName>
    <definedName name="_15949__FDSAUDITLINK__" hidden="1">{"fdsup://directions/FAT Viewer?action=UPDATE&amp;creator=factset&amp;DYN_ARGS=TRUE&amp;DOC_NAME=FAT:FQL_AUDITING_CLIENT_TEMPLATE.FAT&amp;display_string=Audit&amp;VAR:KEY=AFGXCFCXAZ&amp;VAR:QUERY=KEZGX05FVF9JTkMoQU5OLDIwMTIsLCwsRVVSKUBFQ0FfTUVEX05FVCgyMDEyLDQwNDM1LCwsJ0NVUj1FVVInL","CdXSU49MTAwLFBFVj1ZJykp&amp;WINDOW=FIRST_POPUP&amp;HEIGHT=450&amp;WIDTH=450&amp;START_MAXIMIZED=FALSE&amp;VAR:CALENDAR=FIVEDAY&amp;VAR:SYMBOL=546239&amp;VAR:INDEX=0"}</definedName>
    <definedName name="_15950__FDSAUDITLINK__" hidden="1">{"fdsup://directions/FAT Viewer?action=UPDATE&amp;creator=factset&amp;DYN_ARGS=TRUE&amp;DOC_NAME=FAT:FQL_AUDITING_CLIENT_TEMPLATE.FAT&amp;display_string=Audit&amp;VAR:KEY=YHCJSHOHGR&amp;VAR:QUERY=KEZGX05FVF9JTkMoQU5OLDIwMTMsLCwsRVVSKUBFQ0FfTUVEX05FVCgyMDEzLDQwNDM1LCwsJ0NVUj1FVVInL","CdXSU49MTAwLFBFVj1ZJykp&amp;WINDOW=FIRST_POPUP&amp;HEIGHT=450&amp;WIDTH=450&amp;START_MAXIMIZED=FALSE&amp;VAR:CALENDAR=FIVEDAY&amp;VAR:SYMBOL=546239&amp;VAR:INDEX=0"}</definedName>
    <definedName name="_15951__FDSAUDITLINK__" hidden="1">{"fdsup://directions/FAT Viewer?action=UPDATE&amp;creator=factset&amp;DYN_ARGS=TRUE&amp;DOC_NAME=FAT:FQL_AUDITING_CLIENT_TEMPLATE.FAT&amp;display_string=Audit&amp;VAR:KEY=WXCPAHKRSR&amp;VAR:QUERY=RkZfQ0FQRVgoQU5OLDIwMDcsLCwsRVVSKQ==&amp;WINDOW=FIRST_POPUP&amp;HEIGHT=450&amp;WIDTH=450&amp;START_MA","XIMIZED=FALSE&amp;VAR:CALENDAR=FIVEDAY&amp;VAR:SYMBOL=546239&amp;VAR:INDEX=0"}</definedName>
    <definedName name="_15952__FDSAUDITLINK__" hidden="1">{"fdsup://directions/FAT Viewer?action=UPDATE&amp;creator=factset&amp;DYN_ARGS=TRUE&amp;DOC_NAME=FAT:FQL_AUDITING_CLIENT_TEMPLATE.FAT&amp;display_string=Audit&amp;VAR:KEY=YBIDQNSBID&amp;VAR:QUERY=RkZfQ0FQRVgoQU5OLDIwMDgsLCwsRVVSKQ==&amp;WINDOW=FIRST_POPUP&amp;HEIGHT=450&amp;WIDTH=450&amp;START_MA","XIMIZED=FALSE&amp;VAR:CALENDAR=FIVEDAY&amp;VAR:SYMBOL=546239&amp;VAR:INDEX=0"}</definedName>
    <definedName name="_15953__FDSAUDITLINK__" hidden="1">{"fdsup://directions/FAT Viewer?action=UPDATE&amp;creator=factset&amp;DYN_ARGS=TRUE&amp;DOC_NAME=FAT:FQL_AUDITING_CLIENT_TEMPLATE.FAT&amp;display_string=Audit&amp;VAR:KEY=GJODKXWNYD&amp;VAR:QUERY=RkZfQ0FQRVgoQU5OLDIwMDksLCwsRVVSKQ==&amp;WINDOW=FIRST_POPUP&amp;HEIGHT=450&amp;WIDTH=450&amp;START_MA","XIMIZED=FALSE&amp;VAR:CALENDAR=FIVEDAY&amp;VAR:SYMBOL=546239&amp;VAR:INDEX=0"}</definedName>
    <definedName name="_15954__FDSAUDITLINK__" hidden="1">{"fdsup://directions/FAT Viewer?action=UPDATE&amp;creator=factset&amp;DYN_ARGS=TRUE&amp;DOC_NAME=FAT:FQL_AUDITING_CLIENT_TEMPLATE.FAT&amp;display_string=Audit&amp;VAR:KEY=CZGHIDQLGN&amp;VAR:QUERY=KEZGX0NBUEVYKEFOTiwyMDEwLCwsLEVVUilARUNBX01FRF9DQVBFWCgyMDEwLDQwNDM1LCwsJ0NVUj1FVVInL","CdXSU49MTAwLFBFVj1ZJykp&amp;WINDOW=FIRST_POPUP&amp;HEIGHT=450&amp;WIDTH=450&amp;START_MAXIMIZED=FALSE&amp;VAR:CALENDAR=FIVEDAY&amp;VAR:SYMBOL=546239&amp;VAR:INDEX=0"}</definedName>
    <definedName name="_15955__FDSAUDITLINK__" hidden="1">{"fdsup://directions/FAT Viewer?action=UPDATE&amp;creator=factset&amp;DYN_ARGS=TRUE&amp;DOC_NAME=FAT:FQL_AUDITING_CLIENT_TEMPLATE.FAT&amp;display_string=Audit&amp;VAR:KEY=SNQPOHCPSP&amp;VAR:QUERY=KEZGX0NBUEVYKEFOTiwyMDExLCwsLEVVUilARUNBX01FRF9DQVBFWCgyMDExLDQwNDM1LCwsJ0NVUj1FVVInL","CdXSU49MTAwLFBFVj1ZJykp&amp;WINDOW=FIRST_POPUP&amp;HEIGHT=450&amp;WIDTH=450&amp;START_MAXIMIZED=FALSE&amp;VAR:CALENDAR=FIVEDAY&amp;VAR:SYMBOL=546239&amp;VAR:INDEX=0"}</definedName>
    <definedName name="_15956__FDSAUDITLINK__" hidden="1">{"fdsup://directions/FAT Viewer?action=UPDATE&amp;creator=factset&amp;DYN_ARGS=TRUE&amp;DOC_NAME=FAT:FQL_AUDITING_CLIENT_TEMPLATE.FAT&amp;display_string=Audit&amp;VAR:KEY=IHKFCBERYB&amp;VAR:QUERY=KEZGX0NBUEVYKEFOTiwyMDEyLCwsLEVVUilARUNBX01FRF9DQVBFWCgyMDEyLDQwNDM1LCwsJ0NVUj1FVVInL","CdXSU49MTAwLFBFVj1ZJykp&amp;WINDOW=FIRST_POPUP&amp;HEIGHT=450&amp;WIDTH=450&amp;START_MAXIMIZED=FALSE&amp;VAR:CALENDAR=FIVEDAY&amp;VAR:SYMBOL=546239&amp;VAR:INDEX=0"}</definedName>
    <definedName name="_15957__FDSAUDITLINK__" hidden="1">{"fdsup://directions/FAT Viewer?action=UPDATE&amp;creator=factset&amp;DYN_ARGS=TRUE&amp;DOC_NAME=FAT:FQL_AUDITING_CLIENT_TEMPLATE.FAT&amp;display_string=Audit&amp;VAR:KEY=QXKFOZWRSH&amp;VAR:QUERY=KEZGX0NBUEVYKEFOTiwyMDEzLCwsLEVVUilARUNBX01FRF9DQVBFWCgyMDEzLDQwNDM1LCwsJ0NVUj1FVVInL","CdXSU49MTAwLFBFVj1ZJykp&amp;WINDOW=FIRST_POPUP&amp;HEIGHT=450&amp;WIDTH=450&amp;START_MAXIMIZED=FALSE&amp;VAR:CALENDAR=FIVEDAY&amp;VAR:SYMBOL=546239&amp;VAR:INDEX=0"}</definedName>
    <definedName name="_15958__FDSAUDITLINK__" hidden="1">{"fdsup://directions/FAT Viewer?action=UPDATE&amp;creator=factset&amp;DYN_ARGS=TRUE&amp;DOC_NAME=FAT:FQL_AUDITING_CLIENT_TEMPLATE.FAT&amp;display_string=Audit&amp;VAR:KEY=YBYNKVGRMF&amp;VAR:QUERY=KEZGX0VCSVREQV9JQihMVE1TLDAsLCwsRVVSKUBGRl9FQklUREFfSUIoTFRNU19TRU1JLDAsLCwsRVVSKSk=&amp;","WINDOW=FIRST_POPUP&amp;HEIGHT=450&amp;WIDTH=450&amp;START_MAXIMIZED=FALSE&amp;VAR:CALENDAR=FIVEDAY&amp;VAR:SYMBOL=546239&amp;VAR:INDEX=0"}</definedName>
    <definedName name="_15959__FDSAUDITLINK__" hidden="1">{"fdsup://directions/FAT Viewer?action=UPDATE&amp;creator=factset&amp;DYN_ARGS=TRUE&amp;DOC_NAME=FAT:FQL_AUDITING_CLIENT_TEMPLATE.FAT&amp;display_string=Audit&amp;VAR:KEY=WJANYBYXYD&amp;VAR:QUERY=RkZfU0hMRFJTX0VRKEFOTiwwLCwsLEVVUik=&amp;WINDOW=FIRST_POPUP&amp;HEIGHT=450&amp;WIDTH=450&amp;START_MA","XIMIZED=FALSE&amp;VAR:CALENDAR=FIVEDAY&amp;VAR:SYMBOL=546239&amp;VAR:INDEX=0"}</definedName>
    <definedName name="_15960__FDSAUDITLINK__" hidden="1">{"fdsup://directions/FAT Viewer?action=UPDATE&amp;creator=factset&amp;DYN_ARGS=TRUE&amp;DOC_NAME=FAT:FQL_AUDITING_CLIENT_TEMPLATE.FAT&amp;display_string=Audit&amp;VAR:KEY=UXSBSHGFCF&amp;VAR:QUERY=RkZfRUJJVERBX0lCKEFOTiwyMDA3LCwsLFNFSyk=&amp;WINDOW=FIRST_POPUP&amp;HEIGHT=450&amp;WIDTH=450&amp;STAR","T_MAXIMIZED=FALSE&amp;VAR:CALENDAR=FIVEDAY&amp;VAR:SYMBOL=B0FLGQ&amp;VAR:INDEX=0"}</definedName>
    <definedName name="_15961__FDSAUDITLINK__" hidden="1">{"fdsup://directions/FAT Viewer?action=UPDATE&amp;creator=factset&amp;DYN_ARGS=TRUE&amp;DOC_NAME=FAT:FQL_AUDITING_CLIENT_TEMPLATE.FAT&amp;display_string=Audit&amp;VAR:KEY=CRWJEHIFAZ&amp;VAR:QUERY=RkZfRUJJVERBX0lCKEFOTiwyMDA4LCwsLFNFSyk=&amp;WINDOW=FIRST_POPUP&amp;HEIGHT=450&amp;WIDTH=450&amp;STAR","T_MAXIMIZED=FALSE&amp;VAR:CALENDAR=FIVEDAY&amp;VAR:SYMBOL=B0FLGQ&amp;VAR:INDEX=0"}</definedName>
    <definedName name="_15962__FDSAUDITLINK__" hidden="1">{"fdsup://directions/FAT Viewer?action=UPDATE&amp;creator=factset&amp;DYN_ARGS=TRUE&amp;DOC_NAME=FAT:FQL_AUDITING_CLIENT_TEMPLATE.FAT&amp;display_string=Audit&amp;VAR:KEY=CRUVILYNAR&amp;VAR:QUERY=RkZfRUJJVERBX0lCKEFOTiwyMDA5LCwsLFNFSyk=&amp;WINDOW=FIRST_POPUP&amp;HEIGHT=450&amp;WIDTH=450&amp;STAR","T_MAXIMIZED=FALSE&amp;VAR:CALENDAR=FIVEDAY&amp;VAR:SYMBOL=B0FLGQ&amp;VAR:INDEX=0"}</definedName>
    <definedName name="_15963__FDSAUDITLINK__" hidden="1">{"fdsup://directions/FAT Viewer?action=UPDATE&amp;creator=factset&amp;DYN_ARGS=TRUE&amp;DOC_NAME=FAT:FQL_AUDITING_CLIENT_TEMPLATE.FAT&amp;display_string=Audit&amp;VAR:KEY=CXGBMRMVYD&amp;VAR:QUERY=KEZGX0VCSVREQV9JQihBTk4sMjAxMCwsLCxTRUspQEVDQV9NRURfRUJJVERBKDIwMTAsNDA0MzUsLCwnQ1VSP","VNFSycsJ1dJTj0xMDAsUEVWPVknKSk=&amp;WINDOW=FIRST_POPUP&amp;HEIGHT=450&amp;WIDTH=450&amp;START_MAXIMIZED=FALSE&amp;VAR:CALENDAR=FIVEDAY&amp;VAR:SYMBOL=B0FLGQ&amp;VAR:INDEX=0"}</definedName>
    <definedName name="_15964__FDSAUDITLINK__" hidden="1">{"fdsup://directions/FAT Viewer?action=UPDATE&amp;creator=factset&amp;DYN_ARGS=TRUE&amp;DOC_NAME=FAT:FQL_AUDITING_CLIENT_TEMPLATE.FAT&amp;display_string=Audit&amp;VAR:KEY=UZMLQTYRYJ&amp;VAR:QUERY=KEZGX0VCSVREQV9JQihBTk4sMjAxMSwsLCxTRUspQEVDQV9NRURfRUJJVERBKDIwMTEsNDA0MzUsLCwnQ1VSP","VNFSycsJ1dJTj0xMDAsUEVWPVknKSk=&amp;WINDOW=FIRST_POPUP&amp;HEIGHT=450&amp;WIDTH=450&amp;START_MAXIMIZED=FALSE&amp;VAR:CALENDAR=FIVEDAY&amp;VAR:SYMBOL=B0FLGQ&amp;VAR:INDEX=0"}</definedName>
    <definedName name="_15965__FDSAUDITLINK__" hidden="1">{"fdsup://directions/FAT Viewer?action=UPDATE&amp;creator=factset&amp;DYN_ARGS=TRUE&amp;DOC_NAME=FAT:FQL_AUDITING_CLIENT_TEMPLATE.FAT&amp;display_string=Audit&amp;VAR:KEY=CDWVIVYVOT&amp;VAR:QUERY=KEZGX0VCSVREQV9JQihBTk4sMjAxMiwsLCxTRUspQEVDQV9NRURfRUJJVERBKDIwMTIsNDA0MzUsLCwnQ1VSP","VNFSycsJ1dJTj0xMDAsUEVWPVknKSk=&amp;WINDOW=FIRST_POPUP&amp;HEIGHT=450&amp;WIDTH=450&amp;START_MAXIMIZED=FALSE&amp;VAR:CALENDAR=FIVEDAY&amp;VAR:SYMBOL=B0FLGQ&amp;VAR:INDEX=0"}</definedName>
    <definedName name="_15966__FDSAUDITLINK__" hidden="1">{"fdsup://directions/FAT Viewer?action=UPDATE&amp;creator=factset&amp;DYN_ARGS=TRUE&amp;DOC_NAME=FAT:FQL_AUDITING_CLIENT_TEMPLATE.FAT&amp;display_string=Audit&amp;VAR:KEY=YVERCRQTYF&amp;VAR:QUERY=KEZGX0VCSVREQV9JQihBTk4sMjAxMywsLCxTRUspQEVDQV9NRURfRUJJVERBKDIwMTMsNDA0MzUsLCwnQ1VSP","VNFSycsJ1dJTj0xMDAsUEVWPVknKSk=&amp;WINDOW=FIRST_POPUP&amp;HEIGHT=450&amp;WIDTH=450&amp;START_MAXIMIZED=FALSE&amp;VAR:CALENDAR=FIVEDAY&amp;VAR:SYMBOL=B0FLGQ&amp;VAR:INDEX=0"}</definedName>
    <definedName name="_15967__FDSAUDITLINK__" hidden="1">{"fdsup://directions/FAT Viewer?action=UPDATE&amp;creator=factset&amp;DYN_ARGS=TRUE&amp;DOC_NAME=FAT:FQL_AUDITING_CLIENT_TEMPLATE.FAT&amp;display_string=Audit&amp;VAR:KEY=WHKJGZCVGX&amp;VAR:QUERY=RkZfRUJJVF9JQihBTk4sMjAwNywsLCxTRUspK0ZGX0FNT1JUX0NGKEFOTiwyMDA3LCwsLFNFSyk=&amp;WINDOW=F","IRST_POPUP&amp;HEIGHT=450&amp;WIDTH=450&amp;START_MAXIMIZED=FALSE&amp;VAR:CALENDAR=FIVEDAY&amp;VAR:SYMBOL=B0FLGQ&amp;VAR:INDEX=0"}</definedName>
    <definedName name="_15968__FDSAUDITLINK__" hidden="1">{"fdsup://directions/FAT Viewer?action=UPDATE&amp;creator=factset&amp;DYN_ARGS=TRUE&amp;DOC_NAME=FAT:FQL_AUDITING_CLIENT_TEMPLATE.FAT&amp;display_string=Audit&amp;VAR:KEY=INKLYBGHAZ&amp;VAR:QUERY=RkZfRUJJVF9JQihBTk4sMjAwOCwsLCxTRUspK0ZGX0FNT1JUX0NGKEFOTiwyMDA4LCwsLFNFSyk=&amp;WINDOW=F","IRST_POPUP&amp;HEIGHT=450&amp;WIDTH=450&amp;START_MAXIMIZED=FALSE&amp;VAR:CALENDAR=FIVEDAY&amp;VAR:SYMBOL=B0FLGQ&amp;VAR:INDEX=0"}</definedName>
    <definedName name="_15969__FDSAUDITLINK__" hidden="1">{"fdsup://directions/FAT Viewer?action=UPDATE&amp;creator=factset&amp;DYN_ARGS=TRUE&amp;DOC_NAME=FAT:FQL_AUDITING_CLIENT_TEMPLATE.FAT&amp;display_string=Audit&amp;VAR:KEY=ADALWJMDQD&amp;VAR:QUERY=RkZfRUJJVF9JQihBTk4sMjAwOSwsLCxTRUspK0ZGX0FNT1JUX0NGKEFOTiwyMDA5LCwsLFNFSyk=&amp;WINDOW=F","IRST_POPUP&amp;HEIGHT=450&amp;WIDTH=450&amp;START_MAXIMIZED=FALSE&amp;VAR:CALENDAR=FIVEDAY&amp;VAR:SYMBOL=B0FLGQ&amp;VAR:INDEX=0"}</definedName>
    <definedName name="_15970__FDSAUDITLINK__" hidden="1">{"fdsup://directions/FAT Viewer?action=UPDATE&amp;creator=factset&amp;DYN_ARGS=TRUE&amp;DOC_NAME=FAT:FQL_AUDITING_CLIENT_TEMPLATE.FAT&amp;display_string=Audit&amp;VAR:KEY=MJWTMNETCL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FLGQ&amp;VAR:INDEX=","0"}</definedName>
    <definedName name="_15971__FDSAUDITLINK__" hidden="1">{"fdsup://directions/FAT Viewer?action=UPDATE&amp;creator=factset&amp;DYN_ARGS=TRUE&amp;DOC_NAME=FAT:FQL_AUDITING_CLIENT_TEMPLATE.FAT&amp;display_string=Audit&amp;VAR:KEY=UPEVUNKNIL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FLGQ&amp;VAR:INDEX=","0"}</definedName>
    <definedName name="_15972__FDSAUDITLINK__" hidden="1">{"fdsup://directions/FAT Viewer?action=UPDATE&amp;creator=factset&amp;DYN_ARGS=TRUE&amp;DOC_NAME=FAT:FQL_AUDITING_CLIENT_TEMPLATE.FAT&amp;display_string=Audit&amp;VAR:KEY=SVCNQFIBCN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FLGQ&amp;VAR:INDEX=","0"}</definedName>
    <definedName name="_15973__FDSAUDITLINK__" hidden="1">{"fdsup://directions/FAT Viewer?action=UPDATE&amp;creator=factset&amp;DYN_ARGS=TRUE&amp;DOC_NAME=FAT:FQL_AUDITING_CLIENT_TEMPLATE.FAT&amp;display_string=Audit&amp;VAR:KEY=AXUBONWXWJ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FLGQ&amp;VAR:INDEX=","0"}</definedName>
    <definedName name="_15974__FDSAUDITLINK__" hidden="1">{"fdsup://directions/FAT Viewer?action=UPDATE&amp;creator=factset&amp;DYN_ARGS=TRUE&amp;DOC_NAME=FAT:FQL_AUDITING_CLIENT_TEMPLATE.FAT&amp;display_string=Audit&amp;VAR:KEY=WFAPQPUDWN&amp;VAR:QUERY=RkZfRUJJVF9JQihBTk4sMjAwNywsLCxTRUsp&amp;WINDOW=FIRST_POPUP&amp;HEIGHT=450&amp;WIDTH=450&amp;START_MA","XIMIZED=FALSE&amp;VAR:CALENDAR=FIVEDAY&amp;VAR:SYMBOL=B0FLGQ&amp;VAR:INDEX=0"}</definedName>
    <definedName name="_15975__FDSAUDITLINK__" hidden="1">{"fdsup://directions/FAT Viewer?action=UPDATE&amp;creator=factset&amp;DYN_ARGS=TRUE&amp;DOC_NAME=FAT:FQL_AUDITING_CLIENT_TEMPLATE.FAT&amp;display_string=Audit&amp;VAR:KEY=MJMDYXUNKX&amp;VAR:QUERY=RkZfRUJJVF9JQihBTk4sMjAwOCwsLCxTRUsp&amp;WINDOW=FIRST_POPUP&amp;HEIGHT=450&amp;WIDTH=450&amp;START_MA","XIMIZED=FALSE&amp;VAR:CALENDAR=FIVEDAY&amp;VAR:SYMBOL=B0FLGQ&amp;VAR:INDEX=0"}</definedName>
    <definedName name="_15976__FDSAUDITLINK__" hidden="1">{"fdsup://directions/FAT Viewer?action=UPDATE&amp;creator=factset&amp;DYN_ARGS=TRUE&amp;DOC_NAME=FAT:FQL_AUDITING_CLIENT_TEMPLATE.FAT&amp;display_string=Audit&amp;VAR:KEY=ETWFYNAPMZ&amp;VAR:QUERY=RkZfRUJJVF9JQihBTk4sMjAwOSwsLCxTRUsp&amp;WINDOW=FIRST_POPUP&amp;HEIGHT=450&amp;WIDTH=450&amp;START_MA","XIMIZED=FALSE&amp;VAR:CALENDAR=FIVEDAY&amp;VAR:SYMBOL=B0FLGQ&amp;VAR:INDEX=0"}</definedName>
    <definedName name="_15977__FDSAUDITLINK__" hidden="1">{"fdsup://directions/FAT Viewer?action=UPDATE&amp;creator=factset&amp;DYN_ARGS=TRUE&amp;DOC_NAME=FAT:FQL_AUDITING_CLIENT_TEMPLATE.FAT&amp;display_string=Audit&amp;VAR:KEY=KDSTKRCFGX&amp;VAR:QUERY=KEZGX0VCSVRfSUIoQU5OLDIwMTAsLCwsU0VLKUBFQ0FfTUVEX0VCSVQoMjAxMCw0MDQzNSwsLCdDVVI9U0VLJ","ywnV0lOPTEwMCxQRVY9WScpKQ==&amp;WINDOW=FIRST_POPUP&amp;HEIGHT=450&amp;WIDTH=450&amp;START_MAXIMIZED=FALSE&amp;VAR:CALENDAR=FIVEDAY&amp;VAR:SYMBOL=B0FLGQ&amp;VAR:INDEX=0"}</definedName>
    <definedName name="_15978__FDSAUDITLINK__" hidden="1">{"fdsup://directions/FAT Viewer?action=UPDATE&amp;creator=factset&amp;DYN_ARGS=TRUE&amp;DOC_NAME=FAT:FQL_AUDITING_CLIENT_TEMPLATE.FAT&amp;display_string=Audit&amp;VAR:KEY=OJGJYPCZSL&amp;VAR:QUERY=KEZGX0VCSVRfSUIoQU5OLDIwMTEsLCwsU0VLKUBFQ0FfTUVEX0VCSVQoMjAxMSw0MDQzNSwsLCdDVVI9U0VLJ","ywnV0lOPTEwMCxQRVY9WScpKQ==&amp;WINDOW=FIRST_POPUP&amp;HEIGHT=450&amp;WIDTH=450&amp;START_MAXIMIZED=FALSE&amp;VAR:CALENDAR=FIVEDAY&amp;VAR:SYMBOL=B0FLGQ&amp;VAR:INDEX=0"}</definedName>
    <definedName name="_15979__FDSAUDITLINK__" hidden="1">{"fdsup://directions/FAT Viewer?action=UPDATE&amp;creator=factset&amp;DYN_ARGS=TRUE&amp;DOC_NAME=FAT:FQL_AUDITING_CLIENT_TEMPLATE.FAT&amp;display_string=Audit&amp;VAR:KEY=WLQPCNEHAZ&amp;VAR:QUERY=KEZGX0VCSVRfSUIoQU5OLDIwMTIsLCwsU0VLKUBFQ0FfTUVEX0VCSVQoMjAxMiw0MDQzNSwsLCdDVVI9U0VLJ","ywnV0lOPTEwMCxQRVY9WScpKQ==&amp;WINDOW=FIRST_POPUP&amp;HEIGHT=450&amp;WIDTH=450&amp;START_MAXIMIZED=FALSE&amp;VAR:CALENDAR=FIVEDAY&amp;VAR:SYMBOL=B0FLGQ&amp;VAR:INDEX=0"}</definedName>
    <definedName name="_15980__FDSAUDITLINK__" hidden="1">{"fdsup://directions/FAT Viewer?action=UPDATE&amp;creator=factset&amp;DYN_ARGS=TRUE&amp;DOC_NAME=FAT:FQL_AUDITING_CLIENT_TEMPLATE.FAT&amp;display_string=Audit&amp;VAR:KEY=CZEVUPKLCD&amp;VAR:QUERY=KEZGX0VCSVRfSUIoQU5OLDIwMTMsLCwsU0VLKUBFQ0FfTUVEX0VCSVQoMjAxMyw0MDQzNSwsLCdDVVI9U0VLJ","ywnV0lOPTEwMCxQRVY9WScpKQ==&amp;WINDOW=FIRST_POPUP&amp;HEIGHT=450&amp;WIDTH=450&amp;START_MAXIMIZED=FALSE&amp;VAR:CALENDAR=FIVEDAY&amp;VAR:SYMBOL=B0FLGQ&amp;VAR:INDEX=0"}</definedName>
    <definedName name="_15981__FDSAUDITLINK__" hidden="1">{"fdsup://directions/FAT Viewer?action=UPDATE&amp;creator=factset&amp;DYN_ARGS=TRUE&amp;DOC_NAME=FAT:FQL_AUDITING_CLIENT_TEMPLATE.FAT&amp;display_string=Audit&amp;VAR:KEY=KDSTKRCFGX&amp;VAR:QUERY=KEZGX0VCSVRfSUIoQU5OLDIwMTAsLCwsU0VLKUBFQ0FfTUVEX0VCSVQoMjAxMCw0MDQzNSwsLCdDVVI9U0VLJ","ywnV0lOPTEwMCxQRVY9WScpKQ==&amp;WINDOW=FIRST_POPUP&amp;HEIGHT=450&amp;WIDTH=450&amp;START_MAXIMIZED=FALSE&amp;VAR:CALENDAR=FIVEDAY&amp;VAR:SYMBOL=B0FLGQ&amp;VAR:INDEX=0"}</definedName>
    <definedName name="_15982__FDSAUDITLINK__" hidden="1">{"fdsup://directions/FAT Viewer?action=UPDATE&amp;creator=factset&amp;DYN_ARGS=TRUE&amp;DOC_NAME=FAT:FQL_AUDITING_CLIENT_TEMPLATE.FAT&amp;display_string=Audit&amp;VAR:KEY=OJGJYPCZSL&amp;VAR:QUERY=KEZGX0VCSVRfSUIoQU5OLDIwMTEsLCwsU0VLKUBFQ0FfTUVEX0VCSVQoMjAxMSw0MDQzNSwsLCdDVVI9U0VLJ","ywnV0lOPTEwMCxQRVY9WScpKQ==&amp;WINDOW=FIRST_POPUP&amp;HEIGHT=450&amp;WIDTH=450&amp;START_MAXIMIZED=FALSE&amp;VAR:CALENDAR=FIVEDAY&amp;VAR:SYMBOL=B0FLGQ&amp;VAR:INDEX=0"}</definedName>
    <definedName name="_15983__FDSAUDITLINK__" hidden="1">{"fdsup://directions/FAT Viewer?action=UPDATE&amp;creator=factset&amp;DYN_ARGS=TRUE&amp;DOC_NAME=FAT:FQL_AUDITING_CLIENT_TEMPLATE.FAT&amp;display_string=Audit&amp;VAR:KEY=WLQPCNEHAZ&amp;VAR:QUERY=KEZGX0VCSVRfSUIoQU5OLDIwMTIsLCwsU0VLKUBFQ0FfTUVEX0VCSVQoMjAxMiw0MDQzNSwsLCdDVVI9U0VLJ","ywnV0lOPTEwMCxQRVY9WScpKQ==&amp;WINDOW=FIRST_POPUP&amp;HEIGHT=450&amp;WIDTH=450&amp;START_MAXIMIZED=FALSE&amp;VAR:CALENDAR=FIVEDAY&amp;VAR:SYMBOL=B0FLGQ&amp;VAR:INDEX=0"}</definedName>
    <definedName name="_15984__FDSAUDITLINK__" hidden="1">{"fdsup://directions/FAT Viewer?action=UPDATE&amp;creator=factset&amp;DYN_ARGS=TRUE&amp;DOC_NAME=FAT:FQL_AUDITING_CLIENT_TEMPLATE.FAT&amp;display_string=Audit&amp;VAR:KEY=EHAVUPYZGH&amp;VAR:QUERY=KEZGX0NBUEVYKEFOTiwyMDEwLCwsLFNFSylARUNBX01FRF9DQVBFWCgyMDEwLDQwNDM1LCwsJ0NVUj1TRUsnL","CdXSU49MTAwLFBFVj1ZJykp&amp;WINDOW=FIRST_POPUP&amp;HEIGHT=450&amp;WIDTH=450&amp;START_MAXIMIZED=FALSE&amp;VAR:CALENDAR=FIVEDAY&amp;VAR:SYMBOL=B0XNLR&amp;VAR:INDEX=0"}</definedName>
    <definedName name="_15985__FDSAUDITLINK__" hidden="1">{"fdsup://directions/FAT Viewer?action=UPDATE&amp;creator=factset&amp;DYN_ARGS=TRUE&amp;DOC_NAME=FAT:FQL_AUDITING_CLIENT_TEMPLATE.FAT&amp;display_string=Audit&amp;VAR:KEY=QTGREFGJUP&amp;VAR:QUERY=KEZGX0NBUEVYKEFOTiwyMDExLCwsLFNFSylARUNBX01FRF9DQVBFWCgyMDExLDQwNDM1LCwsJ0NVUj1TRUsnL","CdXSU49MTAwLFBFVj1ZJykp&amp;WINDOW=FIRST_POPUP&amp;HEIGHT=450&amp;WIDTH=450&amp;START_MAXIMIZED=FALSE&amp;VAR:CALENDAR=FIVEDAY&amp;VAR:SYMBOL=B0XNLR&amp;VAR:INDEX=0"}</definedName>
    <definedName name="_15986__FDSAUDITLINK__" hidden="1">{"fdsup://directions/FAT Viewer?action=UPDATE&amp;creator=factset&amp;DYN_ARGS=TRUE&amp;DOC_NAME=FAT:FQL_AUDITING_CLIENT_TEMPLATE.FAT&amp;display_string=Audit&amp;VAR:KEY=CTIDIZWRWD&amp;VAR:QUERY=KEZGX0NBUEVYKEFOTiwyMDEyLCwsLFNFSylARUNBX01FRF9DQVBFWCgyMDEyLDQwNDM1LCwsJ0NVUj1TRUsnL","CdXSU49MTAwLFBFVj1ZJykp&amp;WINDOW=FIRST_POPUP&amp;HEIGHT=450&amp;WIDTH=450&amp;START_MAXIMIZED=FALSE&amp;VAR:CALENDAR=FIVEDAY&amp;VAR:SYMBOL=B0XNLR&amp;VAR:INDEX=0"}</definedName>
    <definedName name="_15987__FDSAUDITLINK__" hidden="1">{"fdsup://directions/FAT Viewer?action=UPDATE&amp;creator=factset&amp;DYN_ARGS=TRUE&amp;DOC_NAME=FAT:FQL_AUDITING_CLIENT_TEMPLATE.FAT&amp;display_string=Audit&amp;VAR:KEY=CDABIPGHIJ&amp;VAR:QUERY=KEZGX0NBUEVYKEFOTiwyMDEzLCwsLFNFSylARUNBX01FRF9DQVBFWCgyMDEzLDQwNDM1LCwsJ0NVUj1TRUsnL","CdXSU49MTAwLFBFVj1ZJykp&amp;WINDOW=FIRST_POPUP&amp;HEIGHT=450&amp;WIDTH=450&amp;START_MAXIMIZED=FALSE&amp;VAR:CALENDAR=FIVEDAY&amp;VAR:SYMBOL=B0XNLR&amp;VAR:INDEX=0"}</definedName>
    <definedName name="_15988__FDSAUDITLINK__" hidden="1">{"fdsup://Directions/FactSet Auditing Viewer?action=AUDIT_VALUE&amp;DB=129&amp;ID1=B0XNLR&amp;VALUEID=04831&amp;SDATE=2008&amp;PERIODTYPE=ANN_STD&amp;window=popup_no_bar&amp;width=385&amp;height=120&amp;START_MAXIMIZED=FALSE&amp;creator=factset&amp;display_string=Audit"}</definedName>
    <definedName name="_15989__FDSAUDITLINK__" hidden="1">{"fdsup://directions/FAT Viewer?action=UPDATE&amp;creator=factset&amp;DYN_ARGS=TRUE&amp;DOC_NAME=FAT:FQL_AUDITING_CLIENT_TEMPLATE.FAT&amp;display_string=Audit&amp;VAR:KEY=YZSBUBSDIR&amp;VAR:QUERY=KEZGX0VCSVREQV9JQihMVE1TLDAsLCwsU0VLKUBGRl9FQklUREFfSUIoTFRNU19TRU1JLDAsLCwsU0VLKSk=&amp;","WINDOW=FIRST_POPUP&amp;HEIGHT=450&amp;WIDTH=450&amp;START_MAXIMIZED=FALSE&amp;VAR:CALENDAR=FIVEDAY&amp;VAR:SYMBOL=B0XNLR&amp;VAR:INDEX=0"}</definedName>
    <definedName name="_15990__FDSAUDITLINK__" hidden="1">{"fdsup://directions/FAT Viewer?action=UPDATE&amp;creator=factset&amp;DYN_ARGS=TRUE&amp;DOC_NAME=FAT:FQL_AUDITING_CLIENT_TEMPLATE.FAT&amp;display_string=Audit&amp;VAR:KEY=QNANGVORCV&amp;VAR:QUERY=RkZfU0hMRFJTX0VRKEFOTiwwLCwsLFNFSyk=&amp;WINDOW=FIRST_POPUP&amp;HEIGHT=450&amp;WIDTH=450&amp;START_MA","XIMIZED=FALSE&amp;VAR:CALENDAR=FIVEDAY&amp;VAR:SYMBOL=B0XNLR&amp;VAR:INDEX=0"}</definedName>
    <definedName name="_15991__FDSAUDITLINK__" hidden="1">{"fdsup://Directions/FactSet Auditing Viewer?action=AUDIT_VALUE&amp;DB=129&amp;ID1=B0XNLR&amp;VALUEID=02999&amp;SDATE=2009&amp;PERIODTYPE=ANN_STD&amp;window=popup_no_bar&amp;width=385&amp;height=120&amp;START_MAXIMIZED=FALSE&amp;creator=factset&amp;display_string=Audit"}</definedName>
    <definedName name="_16__FDSAUDITLINK__" hidden="1">{"fdsup://directions/FAT Viewer?action=UPDATE&amp;creator=factset&amp;DYN_ARGS=TRUE&amp;DOC_NAME=FAT:FQL_AUDITING_CLIENT_TEMPLATE.FAT&amp;display_string=Audit&amp;VAR:KEY=GVCTQVCBIF&amp;VAR:QUERY=KEZGX0VCSVRfSUIoQU5OLDIwMTEsLCwsKUBFQ0FfTUVEX0VCSVQoMjAxMSwsLCdDVVI9JywnV0lOPSxQRVY9J","ykp&amp;WINDOW=FIRST_POPUP&amp;HEIGHT=450&amp;WIDTH=450&amp;START_MAXIMIZED=FALSE&amp;VAR:CALENDAR=FIVEDAY&amp;VAR:INDEX=0"}</definedName>
    <definedName name="_17__FDSAUDITLINK__" hidden="1">{"fdsup://directions/FAT Viewer?action=UPDATE&amp;creator=factset&amp;DYN_ARGS=TRUE&amp;DOC_NAME=FAT:FQL_AUDITING_CLIENT_TEMPLATE.FAT&amp;display_string=Audit&amp;VAR:KEY=MZWXGDSRKT&amp;VAR:QUERY=KEZGX0VCSVRfSUIoQU5OLDIwMTAsLCwsKUBFQ0FfTUVEX0VCSVQoMjAxMCwsLCdDVVI9JywnV0lOPSxQRVY9J","ykp&amp;WINDOW=FIRST_POPUP&amp;HEIGHT=450&amp;WIDTH=450&amp;START_MAXIMIZED=FALSE&amp;VAR:CALENDAR=FIVEDAY&amp;VAR:INDEX=0"}</definedName>
    <definedName name="_18__FDSAUDITLINK__" hidden="1">{"fdsup://directions/FAT Viewer?action=UPDATE&amp;creator=factset&amp;DYN_ARGS=TRUE&amp;DOC_NAME=FAT:FQL_AUDITING_CLIENT_TEMPLATE.FAT&amp;display_string=Audit&amp;VAR:KEY=GPAXKJKZST&amp;VAR:QUERY=RkZfQ0FQRVgoQU5OLDIwMDksLCwsKQ==&amp;WINDOW=FIRST_POPUP&amp;HEIGHT=450&amp;WIDTH=450&amp;START_MAXIMI","ZED=FALSE&amp;VAR:CALENDAR=FIVEDAY&amp;VAR:INDEX=0"}</definedName>
    <definedName name="_18365__FDSAUDITLINK__" hidden="1">{"fdsup://directions/FAT Viewer?action=UPDATE&amp;creator=factset&amp;DYN_ARGS=TRUE&amp;DOC_NAME=FAT:FQL_AUDITING_CLIENT_TEMPLATE.FAT&amp;display_string=Audit&amp;VAR:KEY=SHCJORCZAV&amp;VAR:QUERY=KEZGX0VCSVREQV9JQihBTk4sMjAxMSwsLCxVU0QpQEVDQV9NRURfRUJJVERBKDIwMTEsNDA3MTYsLCwnQ1VSP","VVTRCcsJ1dJTj0xMDAsUEVWPVknKSk=&amp;WINDOW=FIRST_POPUP&amp;HEIGHT=450&amp;WIDTH=450&amp;START_MAXIMIZED=FALSE&amp;VAR:CALENDAR=FIVEDAY&amp;VAR:SYMBOL=43707610&amp;VAR:INDEX=0"}</definedName>
    <definedName name="_18366__FDSAUDITLINK__" hidden="1">{"fdsup://directions/FAT Viewer?action=UPDATE&amp;creator=factset&amp;DYN_ARGS=TRUE&amp;DOC_NAME=FAT:FQL_AUDITING_CLIENT_TEMPLATE.FAT&amp;display_string=Audit&amp;VAR:KEY=CBURMZMXWJ&amp;VAR:QUERY=KEZGX0NBUEVYKEFOTiwyMDA5LCwsLFNFSylARUNBX01FRF9DQVBFWCgyMDA5LDQwNzE2LCwsJ0NVUj1TRUsnL","CdXSU49MTAwLFBFVj1ZJykp&amp;WINDOW=FIRST_POPUP&amp;HEIGHT=450&amp;WIDTH=450&amp;START_MAXIMIZED=FALSE&amp;VAR:CALENDAR=FIVEDAY&amp;VAR:SYMBOL=B033YF&amp;VAR:INDEX=0"}</definedName>
    <definedName name="_19__FDSAUDITLINK__" hidden="1">{"fdsup://directions/FAT Viewer?action=UPDATE&amp;creator=factset&amp;DYN_ARGS=TRUE&amp;DOC_NAME=FAT:FQL_AUDITING_CLIENT_TEMPLATE.FAT&amp;display_string=Audit&amp;VAR:KEY=NSRIPGVYBA&amp;VAR:QUERY=RkZfRU5UUlBSX1ZBTF9EQUlMWSgzOTMzOSw0MDQzNixELFJGLEVDX0NVUlIoKSwnRElMJykvL0VDX01FQU5fR","UJJVF9OVE1BKDM5MzM5LDQwNDM2LEQp&amp;WINDOW=FIRST_POPUP&amp;HEIGHT=450&amp;WIDTH=450&amp;START_MAXIMIZED=FALSE&amp;VAR:CALENDAR=FIVEDAY&amp;VAR:SYMBOL=505160&amp;VAR:INDEX=0"}</definedName>
    <definedName name="_20__FDSAUDITLINK__" hidden="1">{"fdsup://directions/FAT Viewer?action=UPDATE&amp;creator=factset&amp;DYN_ARGS=TRUE&amp;DOC_NAME=FAT:FQL_AUDITING_CLIENT_TEMPLATE.FAT&amp;display_string=Audit&amp;VAR:KEY=BUVQVQFOTE&amp;VAR:QUERY=RkZfRU5UUlBSX1ZBTF9EQUlMWSgzOTMzOSw0MDQzNixELFJGLEVDX0NVUlIoKSwnRElMJykvL0VDX01FQU5fR","UJJVERBX05UTUEoMzkzMzksNDA0MzYsRCk=&amp;WINDOW=FIRST_POPUP&amp;HEIGHT=450&amp;WIDTH=450&amp;START_MAXIMIZED=FALSE&amp;VAR:CALENDAR=FIVEDAY&amp;VAR:SYMBOL=505160&amp;VAR:INDEX=0"}</definedName>
    <definedName name="_21__FDSAUDITLINK__" hidden="1">{"fdsup://directions/FAT Viewer?action=UPDATE&amp;creator=factset&amp;DYN_ARGS=TRUE&amp;DOC_NAME=FAT:FQL_AUDITING_CLIENT_TEMPLATE.FAT&amp;display_string=Audit&amp;VAR:KEY=NSRIPGVYBA&amp;VAR:QUERY=RkZfRU5UUlBSX1ZBTF9EQUlMWSgzOTMzOSw0MDQzNixELFJGLEVDX0NVUlIoKSwnRElMJykvL0VDX01FQU5fR","UJJVF9OVE1BKDM5MzM5LDQwNDM2LEQp&amp;WINDOW=FIRST_POPUP&amp;HEIGHT=450&amp;WIDTH=450&amp;START_MAXIMIZED=FALSE&amp;VAR:CALENDAR=FIVEDAY&amp;VAR:SYMBOL=505160&amp;VAR:INDEX=0"}</definedName>
    <definedName name="_22__FDSAUDITLINK__" hidden="1">{"fdsup://directions/FAT Viewer?action=UPDATE&amp;creator=factset&amp;DYN_ARGS=TRUE&amp;DOC_NAME=FAT:FQL_AUDITING_CLIENT_TEMPLATE.FAT&amp;display_string=Audit&amp;VAR:KEY=BUVQVQFOTE&amp;VAR:QUERY=RkZfRU5UUlBSX1ZBTF9EQUlMWSgzOTMzOSw0MDQzNixELFJGLEVDX0NVUlIoKSwnRElMJykvL0VDX01FQU5fR","UJJVERBX05UTUEoMzkzMzksNDA0MzYsRCk=&amp;WINDOW=FIRST_POPUP&amp;HEIGHT=450&amp;WIDTH=450&amp;START_MAXIMIZED=FALSE&amp;VAR:CALENDAR=FIVEDAY&amp;VAR:SYMBOL=505160&amp;VAR:INDEX=0"}</definedName>
    <definedName name="_2219__FDSAUDITLINK__" hidden="1">{"fdsup://directions/FAT Viewer?action=UPDATE&amp;creator=factset&amp;DYN_ARGS=TRUE&amp;DOC_NAME=FAT:FQL_AUDITING_CLIENT_TEMPLATE.FAT&amp;display_string=Audit&amp;VAR:KEY=CRANOROXQD&amp;VAR:QUERY=RkZfQ0FQRVgoQ0FMLDIwMDcp&amp;WINDOW=FIRST_POPUP&amp;HEIGHT=450&amp;WIDTH=450&amp;START_MAXIMIZED=FALS","E&amp;VAR:CALENDAR=FIVEDAY&amp;VAR:SYMBOL=454047&amp;VAR:INDEX=0"}</definedName>
    <definedName name="_2220__FDSAUDITLINK__" hidden="1">{"fdsup://directions/FAT Viewer?action=UPDATE&amp;creator=factset&amp;DYN_ARGS=TRUE&amp;DOC_NAME=FAT:FQL_AUDITING_CLIENT_TEMPLATE.FAT&amp;display_string=Audit&amp;VAR:KEY=QLUTQLCLGJ&amp;VAR:QUERY=RkZfTkVUX0lOQyhDQUwsMjAwNyk=&amp;WINDOW=FIRST_POPUP&amp;HEIGHT=450&amp;WIDTH=450&amp;START_MAXIMIZED=","FALSE&amp;VAR:CALENDAR=FIVEDAY&amp;VAR:SYMBOL=454047&amp;VAR:INDEX=0"}</definedName>
    <definedName name="_2221__FDSAUDITLINK__" hidden="1">{"fdsup://directions/FAT Viewer?action=UPDATE&amp;creator=factset&amp;DYN_ARGS=TRUE&amp;DOC_NAME=FAT:FQL_AUDITING_CLIENT_TEMPLATE.FAT&amp;display_string=Audit&amp;VAR:KEY=EZGTCLSBAD&amp;VAR:QUERY=RkZfRUJJVF9JQihDQUwsMjAwNyk=&amp;WINDOW=FIRST_POPUP&amp;HEIGHT=450&amp;WIDTH=450&amp;START_MAXIMIZED=","FALSE&amp;VAR:CALENDAR=FIVEDAY&amp;VAR:SYMBOL=454047&amp;VAR:INDEX=0"}</definedName>
    <definedName name="_2222__FDSAUDITLINK__" hidden="1">{"fdsup://directions/FAT Viewer?action=UPDATE&amp;creator=factset&amp;DYN_ARGS=TRUE&amp;DOC_NAME=FAT:FQL_AUDITING_CLIENT_TEMPLATE.FAT&amp;display_string=Audit&amp;VAR:KEY=YJKTCVWVCX&amp;VAR:QUERY=RkZfRUJJVF9JQihDQUwsMjAwNykrRkZfQU1PUlRfQ0YoQ0FMLDIwMDcp&amp;WINDOW=FIRST_POPUP&amp;HEIGHT=45","0&amp;WIDTH=450&amp;START_MAXIMIZED=FALSE&amp;VAR:CALENDAR=FIVEDAY&amp;VAR:SYMBOL=454047&amp;VAR:INDEX=0"}</definedName>
    <definedName name="_2223__FDSAUDITLINK__" hidden="1">{"fdsup://directions/FAT Viewer?action=UPDATE&amp;creator=factset&amp;DYN_ARGS=TRUE&amp;DOC_NAME=FAT:FQL_AUDITING_CLIENT_TEMPLATE.FAT&amp;display_string=Audit&amp;VAR:KEY=QFSBUPINSV&amp;VAR:QUERY=RkZfQ0FQRVgoQU5OLDIwMDcp&amp;WINDOW=FIRST_POPUP&amp;HEIGHT=450&amp;WIDTH=450&amp;START_MAXIMIZED=FALS","E&amp;VAR:CALENDAR=FIVEDAY&amp;VAR:SYMBOL=622010&amp;VAR:INDEX=0"}</definedName>
    <definedName name="_2224__FDSAUDITLINK__" hidden="1">{"fdsup://directions/FAT Viewer?action=UPDATE&amp;creator=factset&amp;DYN_ARGS=TRUE&amp;DOC_NAME=FAT:FQL_AUDITING_CLIENT_TEMPLATE.FAT&amp;display_string=Audit&amp;VAR:KEY=WFYHQNYPOR&amp;VAR:QUERY=KEZGX05FVF9JTkMoQU5OLDIwMTMpQEVDQV9NRURfTkVUKDIwMTMsNDA0MDMsLCwnV0lOPTYwLFBFVj1ZJykp&amp;","WINDOW=FIRST_POPUP&amp;HEIGHT=450&amp;WIDTH=450&amp;START_MAXIMIZED=FALSE&amp;VAR:CALENDAR=FIVEDAY&amp;VAR:SYMBOL=622010&amp;VAR:INDEX=0"}</definedName>
    <definedName name="_2225__FDSAUDITLINK__" hidden="1">{"fdsup://Directions/FactSet Auditing Viewer?action=AUDIT_VALUE&amp;DB=129&amp;ID1=622010&amp;VALUEID=04831&amp;SDATE=2007&amp;PERIODTYPE=ANN_STD&amp;window=popup_no_bar&amp;width=385&amp;height=120&amp;START_MAXIMIZED=FALSE&amp;creator=factset&amp;display_string=Audit"}</definedName>
    <definedName name="_2226__FDSAUDITLINK__" hidden="1">{"fdsup://directions/FAT Viewer?action=UPDATE&amp;creator=factset&amp;DYN_ARGS=TRUE&amp;DOC_NAME=FAT:FQL_AUDITING_CLIENT_TEMPLATE.FAT&amp;display_string=Audit&amp;VAR:KEY=MRELINIDUN&amp;VAR:QUERY=RkZfRUJJVERBX0lCKENBTCwyMDA3KQ==&amp;WINDOW=FIRST_POPUP&amp;HEIGHT=450&amp;WIDTH=450&amp;START_MAXIMI","ZED=FALSE&amp;VAR:CALENDAR=FIVEDAY&amp;VAR:SYMBOL=454047&amp;VAR:INDEX=0"}</definedName>
    <definedName name="_2258__FDSAUDITLINK__" hidden="1">{"fdsup://directions/FAT Viewer?action=UPDATE&amp;creator=factset&amp;DYN_ARGS=TRUE&amp;DOC_NAME=FAT:FQL_AUDITING_CLIENT_TEMPLATE.FAT&amp;display_string=Audit&amp;VAR:KEY=MZQFCFQFYL&amp;VAR:QUERY=KEZGX0VCSVRfSUIoQU5OLDIwMTIpQEVDQV9NRURfRUJJVCgyMDEyLDQwNDAzLCwsJ1dJTj02MCxQRVY9WScpK","Q==&amp;WINDOW=FIRST_POPUP&amp;HEIGHT=450&amp;WIDTH=450&amp;START_MAXIMIZED=FALSE&amp;VAR:CALENDAR=FIVEDAY&amp;VAR:SYMBOL=B28QWN&amp;VAR:INDEX=0"}</definedName>
    <definedName name="_2269__FDSAUDITLINK__" hidden="1">{"fdsup://directions/FAT Viewer?action=UPDATE&amp;creator=factset&amp;DYN_ARGS=TRUE&amp;DOC_NAME=FAT:FQL_AUDITING_CLIENT_TEMPLATE.FAT&amp;display_string=Audit&amp;VAR:KEY=ANIZANCLSZ&amp;VAR:QUERY=KEZGX0VCSVREQV9JQihBTk4sMjAxMylARUNBX01FRF9FQklUREEoMjAxMyw0MDQwMywsLCdXSU49NjAsUEVWP","VknKSk=&amp;WINDOW=FIRST_POPUP&amp;HEIGHT=450&amp;WIDTH=450&amp;START_MAXIMIZED=FALSE&amp;VAR:CALENDAR=FIVEDAY&amp;VAR:SYMBOL=548552&amp;VAR:INDEX=0"}</definedName>
    <definedName name="_2270__FDSAUDITLINK__" hidden="1">{"fdsup://directions/FAT Viewer?action=UPDATE&amp;creator=factset&amp;DYN_ARGS=TRUE&amp;DOC_NAME=FAT:FQL_AUDITING_CLIENT_TEMPLATE.FAT&amp;display_string=Audit&amp;VAR:KEY=ANIZANCLSZ&amp;VAR:QUERY=KEZGX0VCSVREQV9JQihBTk4sMjAxMylARUNBX01FRF9FQklUREEoMjAxMyw0MDQwMywsLCdXSU49NjAsUEVWP","VknKSk=&amp;WINDOW=FIRST_POPUP&amp;HEIGHT=450&amp;WIDTH=450&amp;START_MAXIMIZED=FALSE&amp;VAR:CALENDAR=FIVEDAY&amp;VAR:SYMBOL=548552&amp;VAR:INDEX=0"}</definedName>
    <definedName name="_2271__FDSAUDITLINK__" hidden="1">{"fdsup://directions/FAT Viewer?action=UPDATE&amp;creator=factset&amp;DYN_ARGS=TRUE&amp;DOC_NAME=FAT:FQL_AUDITING_CLIENT_TEMPLATE.FAT&amp;display_string=Audit&amp;VAR:KEY=STQZITCVER&amp;VAR:QUERY=RkZfRUJJVF9JQihBTk4sMjAwNykrRkZfQU1PUlRfQ0YoQU5OLDIwMDcp&amp;WINDOW=FIRST_POPUP&amp;HEIGHT=45","0&amp;WIDTH=450&amp;START_MAXIMIZED=FALSE&amp;VAR:CALENDAR=FIVEDAY&amp;VAR:SYMBOL=548552&amp;VAR:INDEX=0"}</definedName>
    <definedName name="_2272__FDSAUDITLINK__" hidden="1">{"fdsup://directions/FAT Viewer?action=UPDATE&amp;creator=factset&amp;DYN_ARGS=TRUE&amp;DOC_NAME=FAT:FQL_AUDITING_CLIENT_TEMPLATE.FAT&amp;display_string=Audit&amp;VAR:KEY=OHEHGBWJUB&amp;VAR:QUERY=RkZfRUJJVF9JQihBTk4sMjAwOCkrRkZfQU1PUlRfQ0YoQU5OLDIwMDgp&amp;WINDOW=FIRST_POPUP&amp;HEIGHT=45","0&amp;WIDTH=450&amp;START_MAXIMIZED=FALSE&amp;VAR:CALENDAR=FIVEDAY&amp;VAR:SYMBOL=548552&amp;VAR:INDEX=0"}</definedName>
    <definedName name="_2273__FDSAUDITLINK__" hidden="1">{"fdsup://directions/FAT Viewer?action=UPDATE&amp;creator=factset&amp;DYN_ARGS=TRUE&amp;DOC_NAME=FAT:FQL_AUDITING_CLIENT_TEMPLATE.FAT&amp;display_string=Audit&amp;VAR:KEY=QTKPCTAVET&amp;VAR:QUERY=RkZfRUJJVF9JQihBTk4sMjAwOSkrRkZfQU1PUlRfQ0YoQU5OLDIwMDkp&amp;WINDOW=FIRST_POPUP&amp;HEIGHT=45","0&amp;WIDTH=450&amp;START_MAXIMIZED=FALSE&amp;VAR:CALENDAR=FIVEDAY&amp;VAR:SYMBOL=548552&amp;VAR:INDEX=0"}</definedName>
    <definedName name="_2274__FDSAUDITLINK__" hidden="1">{"fdsup://directions/FAT Viewer?action=UPDATE&amp;creator=factset&amp;DYN_ARGS=TRUE&amp;DOC_NAME=FAT:FQL_AUDITING_CLIENT_TEMPLATE.FAT&amp;display_string=Audit&amp;VAR:KEY=WTMPETUZQH&amp;VAR:QUERY=KChGRl9FQklUX0lCKEFOTiwyMDEwKStGRl9BTU9SVF9DRihBTk4sMjAxMCkpQChFQ0FfTUVEX0VCSVQoMjAxM","Cw0MDQwMywsLCdXSU49NjAsUEVWPVknKStaQVYoRUNBX01FRF9HVygyMDEwLDQwNDAzLCwsJ1dJTj02MCxQRVY9WScpKSkp&amp;WINDOW=FIRST_POPUP&amp;HEIGHT=450&amp;WIDTH=450&amp;START_MAXIMIZED=FALSE&amp;VAR:CALENDAR=FIVEDAY&amp;VAR:SYMBOL=548552&amp;VAR:INDEX=0"}</definedName>
    <definedName name="_2275__FDSAUDITLINK__" hidden="1">{"fdsup://directions/FAT Viewer?action=UPDATE&amp;creator=factset&amp;DYN_ARGS=TRUE&amp;DOC_NAME=FAT:FQL_AUDITING_CLIENT_TEMPLATE.FAT&amp;display_string=Audit&amp;VAR:KEY=GBOBCDGDGZ&amp;VAR:QUERY=KChGRl9FQklUX0lCKEFOTiwyMDExKStGRl9BTU9SVF9DRihBTk4sMjAxMSkpQChFQ0FfTUVEX0VCSVQoMjAxM","Sw0MDQwMywsLCdXSU49NjAsUEVWPVknKStaQVYoRUNBX01FRF9HVygyMDExLDQwNDAzLCwsJ1dJTj02MCxQRVY9WScpKSkp&amp;WINDOW=FIRST_POPUP&amp;HEIGHT=450&amp;WIDTH=450&amp;START_MAXIMIZED=FALSE&amp;VAR:CALENDAR=FIVEDAY&amp;VAR:SYMBOL=548552&amp;VAR:INDEX=0"}</definedName>
    <definedName name="_2276__FDSAUDITLINK__" hidden="1">{"fdsup://directions/FAT Viewer?action=UPDATE&amp;creator=factset&amp;DYN_ARGS=TRUE&amp;DOC_NAME=FAT:FQL_AUDITING_CLIENT_TEMPLATE.FAT&amp;display_string=Audit&amp;VAR:KEY=OXSJYBWPOV&amp;VAR:QUERY=KChGRl9FQklUX0lCKEFOTiwyMDEyKStGRl9BTU9SVF9DRihBTk4sMjAxMikpQChFQ0FfTUVEX0VCSVQoMjAxM","iw0MDQwMywsLCdXSU49NjAsUEVWPVknKStaQVYoRUNBX01FRF9HVygyMDEyLDQwNDAzLCwsJ1dJTj02MCxQRVY9WScpKSkp&amp;WINDOW=FIRST_POPUP&amp;HEIGHT=450&amp;WIDTH=450&amp;START_MAXIMIZED=FALSE&amp;VAR:CALENDAR=FIVEDAY&amp;VAR:SYMBOL=548552&amp;VAR:INDEX=0"}</definedName>
    <definedName name="_2277__FDSAUDITLINK__" hidden="1">{"fdsup://directions/FAT Viewer?action=UPDATE&amp;creator=factset&amp;DYN_ARGS=TRUE&amp;DOC_NAME=FAT:FQL_AUDITING_CLIENT_TEMPLATE.FAT&amp;display_string=Audit&amp;VAR:KEY=EXSDIJYXKN&amp;VAR:QUERY=KChGRl9FQklUX0lCKEFOTiwyMDEzKStGRl9BTU9SVF9DRihBTk4sMjAxMykpQChFQ0FfTUVEX0VCSVQoMjAxM","yw0MDQwMywsLCdXSU49NjAsUEVWPVknKStaQVYoRUNBX01FRF9HVygyMDEzLDQwNDAzLCwsJ1dJTj02MCxQRVY9WScpKSkp&amp;WINDOW=FIRST_POPUP&amp;HEIGHT=450&amp;WIDTH=450&amp;START_MAXIMIZED=FALSE&amp;VAR:CALENDAR=FIVEDAY&amp;VAR:SYMBOL=548552&amp;VAR:INDEX=0"}</definedName>
    <definedName name="_2278__FDSAUDITLINK__" hidden="1">{"fdsup://directions/FAT Viewer?action=UPDATE&amp;creator=factset&amp;DYN_ARGS=TRUE&amp;DOC_NAME=FAT:FQL_AUDITING_CLIENT_TEMPLATE.FAT&amp;display_string=Audit&amp;VAR:KEY=GRYHQBCRUV&amp;VAR:QUERY=RkZfRUJJVF9JQihBTk4sMjAwNyk=&amp;WINDOW=FIRST_POPUP&amp;HEIGHT=450&amp;WIDTH=450&amp;START_MAXIMIZED=","FALSE&amp;VAR:CALENDAR=FIVEDAY&amp;VAR:SYMBOL=548552&amp;VAR:INDEX=0"}</definedName>
    <definedName name="_2279__FDSAUDITLINK__" hidden="1">{"fdsup://directions/FAT Viewer?action=UPDATE&amp;creator=factset&amp;DYN_ARGS=TRUE&amp;DOC_NAME=FAT:FQL_AUDITING_CLIENT_TEMPLATE.FAT&amp;display_string=Audit&amp;VAR:KEY=SRWNGXGBMP&amp;VAR:QUERY=RkZfRUJJVF9JQihBTk4sMjAwOCk=&amp;WINDOW=FIRST_POPUP&amp;HEIGHT=450&amp;WIDTH=450&amp;START_MAXIMIZED=","FALSE&amp;VAR:CALENDAR=FIVEDAY&amp;VAR:SYMBOL=548552&amp;VAR:INDEX=0"}</definedName>
    <definedName name="_2280__FDSAUDITLINK__" hidden="1">{"fdsup://directions/FAT Viewer?action=UPDATE&amp;creator=factset&amp;DYN_ARGS=TRUE&amp;DOC_NAME=FAT:FQL_AUDITING_CLIENT_TEMPLATE.FAT&amp;display_string=Audit&amp;VAR:KEY=GXKJUHGZSJ&amp;VAR:QUERY=KChGRl9FQklUX0lCKEFOTiwyMDEyKStGRl9BTU9SVF9DRihBTk4sMjAxMikpQChFQ0FfTUVEX0VCSVQoMjAxM","iw0MDQwMywsLCdXSU49NjAsUEVWPVknKStaQVYoRUNBX01FRF9HVygyMDEyLDQwNDAzLCwsJ1dJTj02MCxQRVY9WScpKSkp&amp;WINDOW=FIRST_POPUP&amp;HEIGHT=450&amp;WIDTH=450&amp;START_MAXIMIZED=FALSE&amp;VAR:CALENDAR=FIVEDAY&amp;VAR:SYMBOL=548552&amp;VAR:INDEX=0"}</definedName>
    <definedName name="_2281__FDSAUDITLINK__" hidden="1">{"fdsup://directions/FAT Viewer?action=UPDATE&amp;creator=factset&amp;DYN_ARGS=TRUE&amp;DOC_NAME=FAT:FQL_AUDITING_CLIENT_TEMPLATE.FAT&amp;display_string=Audit&amp;VAR:KEY=SFOJKHYXSD&amp;VAR:QUERY=KChGRl9FQklUX0lCKEFOTiwyMDEzKStGRl9BTU9SVF9DRihBTk4sMjAxMykpQChFQ0FfTUVEX0VCSVQoMjAxM","yw0MDQwMywsLCdXSU49NjAsUEVWPVknKStaQVYoRUNBX01FRF9HVygyMDEzLDQwNDAzLCwsJ1dJTj02MCxQRVY9WScpKSkp&amp;WINDOW=FIRST_POPUP&amp;HEIGHT=450&amp;WIDTH=450&amp;START_MAXIMIZED=FALSE&amp;VAR:CALENDAR=FIVEDAY&amp;VAR:SYMBOL=548552&amp;VAR:INDEX=0"}</definedName>
    <definedName name="_2282__FDSAUDITLINK__" hidden="1">{"fdsup://directions/FAT Viewer?action=UPDATE&amp;creator=factset&amp;DYN_ARGS=TRUE&amp;DOC_NAME=FAT:FQL_AUDITING_CLIENT_TEMPLATE.FAT&amp;display_string=Audit&amp;VAR:KEY=QDCHINWJIR&amp;VAR:QUERY=KEZGX0VCSVRfSUIoQU5OLDIwMTEpQEVDQV9NRURfRUJJVCgyMDExLDQwNDAzLCwsJ1dJTj02MCxQRVY9WScpK","Q==&amp;WINDOW=FIRST_POPUP&amp;HEIGHT=450&amp;WIDTH=450&amp;START_MAXIMIZED=FALSE&amp;VAR:CALENDAR=FIVEDAY&amp;VAR:SYMBOL=548552&amp;VAR:INDEX=0"}</definedName>
    <definedName name="_2283__FDSAUDITLINK__" hidden="1">{"fdsup://directions/FAT Viewer?action=UPDATE&amp;creator=factset&amp;DYN_ARGS=TRUE&amp;DOC_NAME=FAT:FQL_AUDITING_CLIENT_TEMPLATE.FAT&amp;display_string=Audit&amp;VAR:KEY=ETWLQJGPIH&amp;VAR:QUERY=KEZGX0VCSVRfSUIoQU5OLDIwMTIpQEVDQV9NRURfRUJJVCgyMDEyLDQwNDAzLCwsJ1dJTj02MCxQRVY9WScpK","Q==&amp;WINDOW=FIRST_POPUP&amp;HEIGHT=450&amp;WIDTH=450&amp;START_MAXIMIZED=FALSE&amp;VAR:CALENDAR=FIVEDAY&amp;VAR:SYMBOL=548552&amp;VAR:INDEX=0"}</definedName>
    <definedName name="_2284__FDSAUDITLINK__" hidden="1">{"fdsup://directions/FAT Viewer?action=UPDATE&amp;creator=factset&amp;DYN_ARGS=TRUE&amp;DOC_NAME=FAT:FQL_AUDITING_CLIENT_TEMPLATE.FAT&amp;display_string=Audit&amp;VAR:KEY=ANYNKLOZAZ&amp;VAR:QUERY=KEZGX0VCSVRfSUIoQU5OLDIwMTMpQEVDQV9NRURfRUJJVCgyMDEzLDQwNDAzLCwsJ1dJTj02MCxQRVY9WScpK","Q==&amp;WINDOW=FIRST_POPUP&amp;HEIGHT=450&amp;WIDTH=450&amp;START_MAXIMIZED=FALSE&amp;VAR:CALENDAR=FIVEDAY&amp;VAR:SYMBOL=548552&amp;VAR:INDEX=0"}</definedName>
    <definedName name="_2285__FDSAUDITLINK__" hidden="1">{"fdsup://Directions/FactSet Auditing Viewer?action=AUDIT_VALUE&amp;DB=129&amp;ID1=548552&amp;VALUEID=01250&amp;SDATE=2008&amp;PERIODTYPE=ANN_STD&amp;window=popup_no_bar&amp;width=385&amp;height=120&amp;START_MAXIMIZED=FALSE&amp;creator=factset&amp;display_string=Audit"}</definedName>
    <definedName name="_2286__FDSAUDITLINK__" hidden="1">{"fdsup://Directions/FactSet Auditing Viewer?action=AUDIT_VALUE&amp;DB=129&amp;ID1=548552&amp;VALUEID=01250&amp;SDATE=2009&amp;PERIODTYPE=ANN_STD&amp;window=popup_no_bar&amp;width=385&amp;height=120&amp;START_MAXIMIZED=FALSE&amp;creator=factset&amp;display_string=Audit"}</definedName>
    <definedName name="_2287__FDSAUDITLINK__" hidden="1">{"fdsup://directions/FAT Viewer?action=UPDATE&amp;creator=factset&amp;DYN_ARGS=TRUE&amp;DOC_NAME=FAT:FQL_AUDITING_CLIENT_TEMPLATE.FAT&amp;display_string=Audit&amp;VAR:KEY=EFSVWLKBMB&amp;VAR:QUERY=RkZfRUJJVF9JQihBTk4sMjAwNyk=&amp;WINDOW=FIRST_POPUP&amp;HEIGHT=450&amp;WIDTH=450&amp;START_MAXIMIZED=","FALSE&amp;VAR:CALENDAR=FIVEDAY&amp;VAR:SYMBOL=548552&amp;VAR:INDEX=0"}</definedName>
    <definedName name="_2288__FDSAUDITLINK__" hidden="1">{"fdsup://directions/FAT Viewer?action=UPDATE&amp;creator=factset&amp;DYN_ARGS=TRUE&amp;DOC_NAME=FAT:FQL_AUDITING_CLIENT_TEMPLATE.FAT&amp;display_string=Audit&amp;VAR:KEY=WJCPUXABMJ&amp;VAR:QUERY=RkZfRUJJVF9JQihBTk4sMjAwOCk=&amp;WINDOW=FIRST_POPUP&amp;HEIGHT=450&amp;WIDTH=450&amp;START_MAXIMIZED=","FALSE&amp;VAR:CALENDAR=FIVEDAY&amp;VAR:SYMBOL=548552&amp;VAR:INDEX=0"}</definedName>
    <definedName name="_2289__FDSAUDITLINK__" hidden="1">{"fdsup://directions/FAT Viewer?action=UPDATE&amp;creator=factset&amp;DYN_ARGS=TRUE&amp;DOC_NAME=FAT:FQL_AUDITING_CLIENT_TEMPLATE.FAT&amp;display_string=Audit&amp;VAR:KEY=ETWLQJGPIH&amp;VAR:QUERY=KEZGX0VCSVRfSUIoQU5OLDIwMTIpQEVDQV9NRURfRUJJVCgyMDEyLDQwNDAzLCwsJ1dJTj02MCxQRVY9WScpK","Q==&amp;WINDOW=FIRST_POPUP&amp;HEIGHT=450&amp;WIDTH=450&amp;START_MAXIMIZED=FALSE&amp;VAR:CALENDAR=FIVEDAY&amp;VAR:SYMBOL=548552&amp;VAR:INDEX=0"}</definedName>
    <definedName name="_2290__FDSAUDITLINK__" hidden="1">{"fdsup://directions/FAT Viewer?action=UPDATE&amp;creator=factset&amp;DYN_ARGS=TRUE&amp;DOC_NAME=FAT:FQL_AUDITING_CLIENT_TEMPLATE.FAT&amp;display_string=Audit&amp;VAR:KEY=ANYNKLOZAZ&amp;VAR:QUERY=KEZGX0VCSVRfSUIoQU5OLDIwMTMpQEVDQV9NRURfRUJJVCgyMDEzLDQwNDAzLCwsJ1dJTj02MCxQRVY9WScpK","Q==&amp;WINDOW=FIRST_POPUP&amp;HEIGHT=450&amp;WIDTH=450&amp;START_MAXIMIZED=FALSE&amp;VAR:CALENDAR=FIVEDAY&amp;VAR:SYMBOL=548552&amp;VAR:INDEX=0"}</definedName>
    <definedName name="_2291__FDSAUDITLINK__" hidden="1">{"fdsup://directions/FAT Viewer?action=UPDATE&amp;creator=factset&amp;DYN_ARGS=TRUE&amp;DOC_NAME=FAT:FQL_AUDITING_CLIENT_TEMPLATE.FAT&amp;display_string=Audit&amp;VAR:KEY=GTOBUJWXIV&amp;VAR:QUERY=RkZfTkVUX0lOQyhBTk4sMjAwNyk=&amp;WINDOW=FIRST_POPUP&amp;HEIGHT=450&amp;WIDTH=450&amp;START_MAXIMIZED=","FALSE&amp;VAR:CALENDAR=FIVEDAY&amp;VAR:SYMBOL=548552&amp;VAR:INDEX=0"}</definedName>
    <definedName name="_2292__FDSAUDITLINK__" hidden="1">{"fdsup://directions/FAT Viewer?action=UPDATE&amp;creator=factset&amp;DYN_ARGS=TRUE&amp;DOC_NAME=FAT:FQL_AUDITING_CLIENT_TEMPLATE.FAT&amp;display_string=Audit&amp;VAR:KEY=MTEFKXWRSV&amp;VAR:QUERY=RkZfTkVUX0lOQyhBTk4sMjAwOCk=&amp;WINDOW=FIRST_POPUP&amp;HEIGHT=450&amp;WIDTH=450&amp;START_MAXIMIZED=","FALSE&amp;VAR:CALENDAR=FIVEDAY&amp;VAR:SYMBOL=548552&amp;VAR:INDEX=0"}</definedName>
    <definedName name="_2293__FDSAUDITLINK__" hidden="1">{"fdsup://directions/FAT Viewer?action=UPDATE&amp;creator=factset&amp;DYN_ARGS=TRUE&amp;DOC_NAME=FAT:FQL_AUDITING_CLIENT_TEMPLATE.FAT&amp;display_string=Audit&amp;VAR:KEY=EFSLMZGVEP&amp;VAR:QUERY=KEZGX0VCSVRfSUIoQU5OLDIwMDkpQEVDQV9NRURfRUJJVCgyMDA5LDQwNDAzLCwsJ1dJTj02MCxQRVY9WScpK","Q==&amp;WINDOW=FIRST_POPUP&amp;HEIGHT=450&amp;WIDTH=450&amp;START_MAXIMIZED=FALSE&amp;VAR:CALENDAR=FIVEDAY&amp;VAR:SYMBOL=548552&amp;VAR:INDEX=0"}</definedName>
    <definedName name="_2294__FDSAUDITLINK__" hidden="1">{"fdsup://directions/FAT Viewer?action=UPDATE&amp;creator=factset&amp;DYN_ARGS=TRUE&amp;DOC_NAME=FAT:FQL_AUDITING_CLIENT_TEMPLATE.FAT&amp;display_string=Audit&amp;VAR:KEY=AFQJCPIXYF&amp;VAR:QUERY=KEZGX0VCSVRfSUIoQU5OLDIwMTApQEVDQV9NRURfRUJJVCgyMDEwLDQwNDAzLCwsJ1dJTj02MCxQRVY9WScpK","Q==&amp;WINDOW=FIRST_POPUP&amp;HEIGHT=450&amp;WIDTH=450&amp;START_MAXIMIZED=FALSE&amp;VAR:CALENDAR=FIVEDAY&amp;VAR:SYMBOL=548552&amp;VAR:INDEX=0"}</definedName>
    <definedName name="_2295__FDSAUDITLINK__" hidden="1">{"fdsup://directions/FAT Viewer?action=UPDATE&amp;creator=factset&amp;DYN_ARGS=TRUE&amp;DOC_NAME=FAT:FQL_AUDITING_CLIENT_TEMPLATE.FAT&amp;display_string=Audit&amp;VAR:KEY=IPGFENWVYD&amp;VAR:QUERY=KEZGX05FVF9JTkMoQU5OLDIwMTEpQEVDQV9NRURfTkVUKDIwMTEsNDA0MDMsLCwnV0lOPTYwLFBFVj1ZJykp&amp;","WINDOW=FIRST_POPUP&amp;HEIGHT=450&amp;WIDTH=450&amp;START_MAXIMIZED=FALSE&amp;VAR:CALENDAR=FIVEDAY&amp;VAR:SYMBOL=548552&amp;VAR:INDEX=0"}</definedName>
    <definedName name="_2296__FDSAUDITLINK__" hidden="1">{"fdsup://directions/FAT Viewer?action=UPDATE&amp;creator=factset&amp;DYN_ARGS=TRUE&amp;DOC_NAME=FAT:FQL_AUDITING_CLIENT_TEMPLATE.FAT&amp;display_string=Audit&amp;VAR:KEY=AJADMBMJIZ&amp;VAR:QUERY=KEZGX05FVF9JTkMoQU5OLDIwMTIpQEVDQV9NRURfTkVUKDIwMTIsNDA0MDMsLCwnV0lOPTYwLFBFVj1ZJykp&amp;","WINDOW=FIRST_POPUP&amp;HEIGHT=450&amp;WIDTH=450&amp;START_MAXIMIZED=FALSE&amp;VAR:CALENDAR=FIVEDAY&amp;VAR:SYMBOL=548552&amp;VAR:INDEX=0"}</definedName>
    <definedName name="_2297__FDSAUDITLINK__" hidden="1">{"fdsup://directions/FAT Viewer?action=UPDATE&amp;creator=factset&amp;DYN_ARGS=TRUE&amp;DOC_NAME=FAT:FQL_AUDITING_CLIENT_TEMPLATE.FAT&amp;display_string=Audit&amp;VAR:KEY=QBCVWPSVSL&amp;VAR:QUERY=KEZGX05FVF9JTkMoQU5OLDIwMTMpQEVDQV9NRURfTkVUKDIwMTMsNDA0MDMsLCwnV0lOPTYwLFBFVj1ZJykp&amp;","WINDOW=FIRST_POPUP&amp;HEIGHT=450&amp;WIDTH=450&amp;START_MAXIMIZED=FALSE&amp;VAR:CALENDAR=FIVEDAY&amp;VAR:SYMBOL=548552&amp;VAR:INDEX=0"}</definedName>
    <definedName name="_2298__FDSAUDITLINK__" hidden="1">{"fdsup://directions/FAT Viewer?action=UPDATE&amp;creator=factset&amp;DYN_ARGS=TRUE&amp;DOC_NAME=FAT:FQL_AUDITING_CLIENT_TEMPLATE.FAT&amp;display_string=Audit&amp;VAR:KEY=SJQVCVWPWT&amp;VAR:QUERY=RkZfQ0FQRVgoQU5OLDIwMDcp&amp;WINDOW=FIRST_POPUP&amp;HEIGHT=450&amp;WIDTH=450&amp;START_MAXIMIZED=FALS","E&amp;VAR:CALENDAR=FIVEDAY&amp;VAR:SYMBOL=548552&amp;VAR:INDEX=0"}</definedName>
    <definedName name="_2299__FDSAUDITLINK__" hidden="1">{"fdsup://directions/FAT Viewer?action=UPDATE&amp;creator=factset&amp;DYN_ARGS=TRUE&amp;DOC_NAME=FAT:FQL_AUDITING_CLIENT_TEMPLATE.FAT&amp;display_string=Audit&amp;VAR:KEY=AHMRSFEBOZ&amp;VAR:QUERY=RkZfQ0FQRVgoQU5OLDIwMDgp&amp;WINDOW=FIRST_POPUP&amp;HEIGHT=450&amp;WIDTH=450&amp;START_MAXIMIZED=FALS","E&amp;VAR:CALENDAR=FIVEDAY&amp;VAR:SYMBOL=548552&amp;VAR:INDEX=0"}</definedName>
    <definedName name="_23__FDSAUDITLINK__" hidden="1">{"fdsup://directions/FAT Viewer?action=UPDATE&amp;creator=factset&amp;DYN_ARGS=TRUE&amp;DOC_NAME=FAT:FQL_AUDITING_CLIENT_TEMPLATE.FAT&amp;display_string=Audit&amp;VAR:KEY=NSRIPGVYBA&amp;VAR:QUERY=RkZfRU5UUlBSX1ZBTF9EQUlMWSgzOTMzOSw0MDQzNixELFJGLEVDX0NVUlIoKSwnRElMJykvL0VDX01FQU5fR","UJJVF9OVE1BKDM5MzM5LDQwNDM2LEQp&amp;WINDOW=FIRST_POPUP&amp;HEIGHT=450&amp;WIDTH=450&amp;START_MAXIMIZED=FALSE&amp;VAR:CALENDAR=FIVEDAY&amp;VAR:SYMBOL=505160&amp;VAR:INDEX=0"}</definedName>
    <definedName name="_2300__FDSAUDITLINK__" hidden="1">{"fdsup://directions/FAT Viewer?action=UPDATE&amp;creator=factset&amp;DYN_ARGS=TRUE&amp;DOC_NAME=FAT:FQL_AUDITING_CLIENT_TEMPLATE.FAT&amp;display_string=Audit&amp;VAR:KEY=KTMLUZANQB&amp;VAR:QUERY=KEZGX0VCSVRfSUIoQU5OLDIwMTEpQEVDQV9NRURfRUJJVCgyMDExLDQwNDAzLCwsJ1dJTj02MCxQRVY9WScpK","Q==&amp;WINDOW=FIRST_POPUP&amp;HEIGHT=450&amp;WIDTH=450&amp;START_MAXIMIZED=FALSE&amp;VAR:CALENDAR=FIVEDAY&amp;VAR:SYMBOL=548552&amp;VAR:INDEX=0"}</definedName>
    <definedName name="_2301__FDSAUDITLINK__" hidden="1">{"fdsup://directions/FAT Viewer?action=UPDATE&amp;creator=factset&amp;DYN_ARGS=TRUE&amp;DOC_NAME=FAT:FQL_AUDITING_CLIENT_TEMPLATE.FAT&amp;display_string=Audit&amp;VAR:KEY=YVCTOVEJML&amp;VAR:QUERY=KEZGX0VCSVRfSUIoQU5OLDIwMTIpQEVDQV9NRURfRUJJVCgyMDEyLDQwNDAzLCwsJ1dJTj02MCxQRVY9WScpK","Q==&amp;WINDOW=FIRST_POPUP&amp;HEIGHT=450&amp;WIDTH=450&amp;START_MAXIMIZED=FALSE&amp;VAR:CALENDAR=FIVEDAY&amp;VAR:SYMBOL=548552&amp;VAR:INDEX=0"}</definedName>
    <definedName name="_2302__FDSAUDITLINK__" hidden="1">{"fdsup://directions/FAT Viewer?action=UPDATE&amp;creator=factset&amp;DYN_ARGS=TRUE&amp;DOC_NAME=FAT:FQL_AUDITING_CLIENT_TEMPLATE.FAT&amp;display_string=Audit&amp;VAR:KEY=SBORSVOVIB&amp;VAR:QUERY=KEZGX0NBUEVYKEFOTiwyMDExKUBFQ0FfTUVEX0NBUEVYKDIwMTEsNDA0MDMsLCwnV0lOPTYwLFBFVj1ZJykp&amp;","WINDOW=FIRST_POPUP&amp;HEIGHT=450&amp;WIDTH=450&amp;START_MAXIMIZED=FALSE&amp;VAR:CALENDAR=FIVEDAY&amp;VAR:SYMBOL=548552&amp;VAR:INDEX=0"}</definedName>
    <definedName name="_2303__FDSAUDITLINK__" hidden="1">{"fdsup://directions/FAT Viewer?action=UPDATE&amp;creator=factset&amp;DYN_ARGS=TRUE&amp;DOC_NAME=FAT:FQL_AUDITING_CLIENT_TEMPLATE.FAT&amp;display_string=Audit&amp;VAR:KEY=STKLAXCTQZ&amp;VAR:QUERY=KEZGX0NBUEVYKEFOTiwyMDEyKUBFQ0FfTUVEX0NBUEVYKDIwMTIsNDA0MDMsLCwnV0lOPTYwLFBFVj1ZJykp&amp;","WINDOW=FIRST_POPUP&amp;HEIGHT=450&amp;WIDTH=450&amp;START_MAXIMIZED=FALSE&amp;VAR:CALENDAR=FIVEDAY&amp;VAR:SYMBOL=548552&amp;VAR:INDEX=0"}</definedName>
    <definedName name="_2304__FDSAUDITLINK__" hidden="1">{"fdsup://directions/FAT Viewer?action=UPDATE&amp;creator=factset&amp;DYN_ARGS=TRUE&amp;DOC_NAME=FAT:FQL_AUDITING_CLIENT_TEMPLATE.FAT&amp;display_string=Audit&amp;VAR:KEY=UZATGPSNKZ&amp;VAR:QUERY=KEZGX0NBUEVYKEFOTiwyMDEzKUBFQ0FfTUVEX0NBUEVYKDIwMTMsNDA0MDMsLCwnV0lOPTYwLFBFVj1ZJykp&amp;","WINDOW=FIRST_POPUP&amp;HEIGHT=450&amp;WIDTH=450&amp;START_MAXIMIZED=FALSE&amp;VAR:CALENDAR=FIVEDAY&amp;VAR:SYMBOL=548552&amp;VAR:INDEX=0"}</definedName>
    <definedName name="_2305__FDSAUDITLINK__" hidden="1">{"fdsup://Directions/FactSet Auditing Viewer?action=AUDIT_VALUE&amp;DB=129&amp;ID1=548552&amp;VALUEID=04831&amp;SDATE=2008&amp;PERIODTYPE=ANN_STD&amp;window=popup_no_bar&amp;width=385&amp;height=120&amp;START_MAXIMIZED=FALSE&amp;creator=factset&amp;display_string=Audit"}</definedName>
    <definedName name="_2306__FDSAUDITLINK__" hidden="1">{"fdsup://Directions/FactSet Auditing Viewer?action=AUDIT_VALUE&amp;DB=129&amp;ID1=548552&amp;VALUEID=04831&amp;SDATE=2009&amp;PERIODTYPE=ANN_STD&amp;window=popup_no_bar&amp;width=385&amp;height=120&amp;START_MAXIMIZED=FALSE&amp;creator=factset&amp;display_string=Audit"}</definedName>
    <definedName name="_2362__FDSAUDITLINK__" hidden="1">{"fdsup://directions/FAT Viewer?action=UPDATE&amp;creator=factset&amp;DYN_ARGS=TRUE&amp;DOC_NAME=FAT:FQL_AUDITING_CLIENT_TEMPLATE.FAT&amp;display_string=Audit&amp;VAR:KEY=BCTMHOVMVY&amp;VAR:QUERY=KEZGX0VCSVRfSUIoQU5OLDIwMTEpQEVDQV9NRURfRUJJVCgyMDExLDQwNDAzLCwsJ1dJTj02MCxQRVY9WScpK","Q==&amp;WINDOW=FIRST_POPUP&amp;HEIGHT=450&amp;WIDTH=450&amp;START_MAXIMIZED=FALSE&amp;VAR:CALENDAR=US&amp;VAR:SYMBOL=B1XH2C&amp;VAR:INDEX=0"}</definedName>
    <definedName name="_2363__FDSAUDITLINK__" hidden="1">{"fdsup://directions/FAT Viewer?action=UPDATE&amp;creator=factset&amp;DYN_ARGS=TRUE&amp;DOC_NAME=FAT:FQL_AUDITING_CLIENT_TEMPLATE.FAT&amp;display_string=Audit&amp;VAR:KEY=ZEJEHERSFW&amp;VAR:QUERY=KEZGX0NBUEVYKEFOTiwyMDEyKUBFQ0FfTUVEX0NBUEVYKDIwMTIsNDA0MDMsLCwnV0lOPTYwLFBFVj1ZJykp&amp;","WINDOW=FIRST_POPUP&amp;HEIGHT=450&amp;WIDTH=450&amp;START_MAXIMIZED=FALSE&amp;VAR:CALENDAR=US&amp;VAR:SYMBOL=B1XH2C&amp;VAR:INDEX=0"}</definedName>
    <definedName name="_2364__FDSAUDITLINK__" hidden="1">{"fdsup://directions/FAT Viewer?action=UPDATE&amp;creator=factset&amp;DYN_ARGS=TRUE&amp;DOC_NAME=FAT:FQL_AUDITING_CLIENT_TEMPLATE.FAT&amp;display_string=Audit&amp;VAR:KEY=LKVAPEBUJA&amp;VAR:QUERY=KEZGX0NBUEVYKEFOTiwyMDExKUBFQ0FfTUVEX0NBUEVYKDIwMTEsNDA0MDMsLCwnV0lOPTYwLFBFVj1ZJykp&amp;","WINDOW=FIRST_POPUP&amp;HEIGHT=450&amp;WIDTH=450&amp;START_MAXIMIZED=FALSE&amp;VAR:CALENDAR=US&amp;VAR:SYMBOL=B1XH2C&amp;VAR:INDEX=0"}</definedName>
    <definedName name="_2365__FDSAUDITLINK__" hidden="1">{"fdsup://directions/FAT Viewer?action=UPDATE&amp;creator=factset&amp;DYN_ARGS=TRUE&amp;DOC_NAME=FAT:FQL_AUDITING_CLIENT_TEMPLATE.FAT&amp;display_string=Audit&amp;VAR:KEY=UZKBUFSHCF&amp;VAR:QUERY=RkZfRUJJVERBX0lCKEFOTiwyMDA5LCwsLFVTRCk=&amp;WINDOW=FIRST_POPUP&amp;HEIGHT=450&amp;WIDTH=450&amp;STAR","T_MAXIMIZED=FALSE&amp;VAR:CALENDAR=FIVEDAY&amp;VAR:SYMBOL=B1XH2C&amp;VAR:INDEX=0"}</definedName>
    <definedName name="_2366__FDSAUDITLINK__" hidden="1">{"fdsup://directions/FAT Viewer?action=UPDATE&amp;creator=factset&amp;DYN_ARGS=TRUE&amp;DOC_NAME=FAT:FQL_AUDITING_CLIENT_TEMPLATE.FAT&amp;display_string=Audit&amp;VAR:KEY=NIVANMZULQ&amp;VAR:QUERY=KEZGX0NBUEVYKEFOTiwyMDA5KUBFQ0FfTUVEX0NBUEVYKDIwMDksNDA0MDMsLCwnV0lOPTYwLFBFVj1ZJykp&amp;","WINDOW=FIRST_POPUP&amp;HEIGHT=450&amp;WIDTH=450&amp;START_MAXIMIZED=FALSE&amp;VAR:CALENDAR=US&amp;VAR:SYMBOL=B1XH2C&amp;VAR:INDEX=0"}</definedName>
    <definedName name="_2367__FDSAUDITLINK__" hidden="1">{"fdsup://directions/FAT Viewer?action=UPDATE&amp;creator=factset&amp;DYN_ARGS=TRUE&amp;DOC_NAME=FAT:FQL_AUDITING_CLIENT_TEMPLATE.FAT&amp;display_string=Audit&amp;VAR:KEY=TSREDSDKDS&amp;VAR:QUERY=RkZfQ0FQRVgoQU5OLDIwMDgp&amp;WINDOW=FIRST_POPUP&amp;HEIGHT=450&amp;WIDTH=450&amp;START_MAXIMIZED=FALS","E&amp;VAR:CALENDAR=US&amp;VAR:SYMBOL=B1XH2C&amp;VAR:INDEX=0"}</definedName>
    <definedName name="_2368__FDSAUDITLINK__" hidden="1">{"fdsup://directions/FAT Viewer?action=UPDATE&amp;creator=factset&amp;DYN_ARGS=TRUE&amp;DOC_NAME=FAT:FQL_AUDITING_CLIENT_TEMPLATE.FAT&amp;display_string=Audit&amp;VAR:KEY=DSDWDWZSDU&amp;VAR:QUERY=KEZGX05FVF9JTkMoQU5OLDIwMTMpQEVDQV9NRURfTkVUKDIwMTMsNDA0MDMsLCwnV0lOPTYwLFBFVj1ZJykp&amp;","WINDOW=FIRST_POPUP&amp;HEIGHT=450&amp;WIDTH=450&amp;START_MAXIMIZED=FALSE&amp;VAR:CALENDAR=US&amp;VAR:SYMBOL=B1XH2C&amp;VAR:INDEX=0"}</definedName>
    <definedName name="_2369__FDSAUDITLINK__" hidden="1">{"fdsup://directions/FAT Viewer?action=UPDATE&amp;creator=factset&amp;DYN_ARGS=TRUE&amp;DOC_NAME=FAT:FQL_AUDITING_CLIENT_TEMPLATE.FAT&amp;display_string=Audit&amp;VAR:KEY=JQDYBIVCLG&amp;VAR:QUERY=KEZGX05FVF9JTkMoQU5OLDIwMTIpQEVDQV9NRURfTkVUKDIwMTIsNDA0MDMsLCwnV0lOPTYwLFBFVj1ZJykp&amp;","WINDOW=FIRST_POPUP&amp;HEIGHT=450&amp;WIDTH=450&amp;START_MAXIMIZED=FALSE&amp;VAR:CALENDAR=US&amp;VAR:SYMBOL=B1XH2C&amp;VAR:INDEX=0"}</definedName>
    <definedName name="_2370__FDSAUDITLINK__" hidden="1">{"fdsup://directions/FAT Viewer?action=UPDATE&amp;creator=factset&amp;DYN_ARGS=TRUE&amp;DOC_NAME=FAT:FQL_AUDITING_CLIENT_TEMPLATE.FAT&amp;display_string=Audit&amp;VAR:KEY=LWFYTQRWDG&amp;VAR:QUERY=KEZGX05FVF9JTkMoQU5OLDIwMTEpQEVDQV9NRURfTkVUKDIwMTEsNDA0MDMsLCwnV0lOPTYwLFBFVj1ZJykp&amp;","WINDOW=FIRST_POPUP&amp;HEIGHT=450&amp;WIDTH=450&amp;START_MAXIMIZED=FALSE&amp;VAR:CALENDAR=US&amp;VAR:SYMBOL=B1XH2C&amp;VAR:INDEX=0"}</definedName>
    <definedName name="_2372__FDSAUDITLINK__" hidden="1">{"fdsup://directions/FAT Viewer?action=UPDATE&amp;creator=factset&amp;DYN_ARGS=TRUE&amp;DOC_NAME=FAT:FQL_AUDITING_CLIENT_TEMPLATE.FAT&amp;display_string=Audit&amp;VAR:KEY=LWVUXORIZI&amp;VAR:QUERY=KEZGX05FVF9JTkMoQU5OLDIwMDkpQEVDQV9NRURfTkVUKDIwMDksNDA0MDMsLCwnV0lOPTYwLFBFVj1ZJykp&amp;","WINDOW=FIRST_POPUP&amp;HEIGHT=450&amp;WIDTH=450&amp;START_MAXIMIZED=FALSE&amp;VAR:CALENDAR=US&amp;VAR:SYMBOL=B1XH2C&amp;VAR:INDEX=0"}</definedName>
    <definedName name="_2373__FDSAUDITLINK__" hidden="1">{"fdsup://directions/FAT Viewer?action=UPDATE&amp;creator=factset&amp;DYN_ARGS=TRUE&amp;DOC_NAME=FAT:FQL_AUDITING_CLIENT_TEMPLATE.FAT&amp;display_string=Audit&amp;VAR:KEY=HERKLKNONU&amp;VAR:QUERY=RkZfTkVUX0lOQyhBTk4sMjAwOCk=&amp;WINDOW=FIRST_POPUP&amp;HEIGHT=450&amp;WIDTH=450&amp;START_MAXIMIZED=","FALSE&amp;VAR:CALENDAR=US&amp;VAR:SYMBOL=B1XH2C&amp;VAR:INDEX=0"}</definedName>
    <definedName name="_2375__FDSAUDITLINK__" hidden="1">{"fdsup://directions/FAT Viewer?action=UPDATE&amp;creator=factset&amp;DYN_ARGS=TRUE&amp;DOC_NAME=FAT:FQL_AUDITING_CLIENT_TEMPLATE.FAT&amp;display_string=Audit&amp;VAR:KEY=TODKXWBYZS&amp;VAR:QUERY=KEZGX0VCSVRfSUIoQU5OLDIwMTMpQEVDQV9NRURfRUJJVCgyMDEzLDQwNDAzLCwsJ1dJTj02MCxQRVY9WScpK","Q==&amp;WINDOW=FIRST_POPUP&amp;HEIGHT=450&amp;WIDTH=450&amp;START_MAXIMIZED=FALSE&amp;VAR:CALENDAR=US&amp;VAR:SYMBOL=B1XH2C&amp;VAR:INDEX=0"}</definedName>
    <definedName name="_2376__FDSAUDITLINK__" hidden="1">{"fdsup://directions/FAT Viewer?action=UPDATE&amp;creator=factset&amp;DYN_ARGS=TRUE&amp;DOC_NAME=FAT:FQL_AUDITING_CLIENT_TEMPLATE.FAT&amp;display_string=Audit&amp;VAR:KEY=LYNQHMHMRC&amp;VAR:QUERY=KEZGX0VCSVRfSUIoQU5OLDIwMTIpQEVDQV9NRURfRUJJVCgyMDEyLDQwNDAzLCwsJ1dJTj02MCxQRVY9WScpK","Q==&amp;WINDOW=FIRST_POPUP&amp;HEIGHT=450&amp;WIDTH=450&amp;START_MAXIMIZED=FALSE&amp;VAR:CALENDAR=US&amp;VAR:SYMBOL=B1XH2C&amp;VAR:INDEX=0"}</definedName>
    <definedName name="_2377__FDSAUDITLINK__" hidden="1">{"fdsup://Directions/FactSet Auditing Viewer?action=AUDIT_VALUE&amp;DB=129&amp;ID1=591591&amp;VALUEID=01250&amp;SDATE=2009&amp;PERIODTYPE=ANN_STD&amp;window=popup_no_bar&amp;width=385&amp;height=120&amp;START_MAXIMIZED=FALSE&amp;creator=factset&amp;display_string=Audit"}</definedName>
    <definedName name="_2378__FDSAUDITLINK__" hidden="1">{"fdsup://Directions/FactSet Auditing Viewer?action=AUDIT_VALUE&amp;DB=129&amp;ID1=B1XH2C&amp;VALUEID=01250&amp;SDATE=2009&amp;PERIODTYPE=ANN_STD&amp;window=popup_no_bar&amp;width=385&amp;height=120&amp;START_MAXIMIZED=FALSE&amp;creator=factset&amp;display_string=Audit"}</definedName>
    <definedName name="_2379__FDSAUDITLINK__" hidden="1">{"fdsup://Directions/FactSet Auditing Viewer?action=AUDIT_VALUE&amp;DB=129&amp;ID1=B1XH2C&amp;VALUEID=01250&amp;SDATE=2008&amp;PERIODTYPE=ANN_STD&amp;window=popup_no_bar&amp;width=385&amp;height=120&amp;START_MAXIMIZED=FALSE&amp;creator=factset&amp;display_string=Audit"}</definedName>
    <definedName name="_2380__FDSAUDITLINK__" hidden="1">{"fdsup://Directions/FactSet Auditing Viewer?action=AUDIT_VALUE&amp;DB=129&amp;ID1=286685&amp;VALUEID=01250&amp;SDATE=2007&amp;PERIODTYPE=ANN_STD&amp;window=popup_no_bar&amp;width=385&amp;height=120&amp;START_MAXIMIZED=FALSE&amp;creator=factset&amp;display_string=Audit"}</definedName>
    <definedName name="_2381__FDSAUDITLINK__" hidden="1">{"fdsup://directions/FAT Viewer?action=UPDATE&amp;creator=factset&amp;DYN_ARGS=TRUE&amp;DOC_NAME=FAT:FQL_AUDITING_CLIENT_TEMPLATE.FAT&amp;display_string=Audit&amp;VAR:KEY=BCTMHOVMVY&amp;VAR:QUERY=KEZGX0VCSVRfSUIoQU5OLDIwMTEpQEVDQV9NRURfRUJJVCgyMDExLDQwNDAzLCwsJ1dJTj02MCxQRVY9WScpK","Q==&amp;WINDOW=FIRST_POPUP&amp;HEIGHT=450&amp;WIDTH=450&amp;START_MAXIMIZED=FALSE&amp;VAR:CALENDAR=US&amp;VAR:SYMBOL=B1XH2C&amp;VAR:INDEX=0"}</definedName>
    <definedName name="_2382__FDSAUDITLINK__" hidden="1">{"fdsup://directions/FAT Viewer?action=UPDATE&amp;creator=factset&amp;DYN_ARGS=TRUE&amp;DOC_NAME=FAT:FQL_AUDITING_CLIENT_TEMPLATE.FAT&amp;display_string=Audit&amp;VAR:KEY=UFCXAROTKN&amp;VAR:QUERY=KEZGX0NBUEVYKEFOTiwyMDEzLCwsLFVTRClARUNBX01FRF9DQVBFWCgyMDEzLDQwNDM1LCwsJ0NVUj1VU0QnL","CdXSU49MTAwLFBFVj1ZJykp&amp;WINDOW=FIRST_POPUP&amp;HEIGHT=450&amp;WIDTH=450&amp;START_MAXIMIZED=FALSE&amp;VAR:CALENDAR=FIVEDAY&amp;VAR:SYMBOL=B1XH2C&amp;VAR:INDEX=0"}</definedName>
    <definedName name="_2383__FDSAUDITLINK__" hidden="1">{"fdsup://directions/FAT Viewer?action=UPDATE&amp;creator=factset&amp;DYN_ARGS=TRUE&amp;DOC_NAME=FAT:FQL_AUDITING_CLIENT_TEMPLATE.FAT&amp;display_string=Audit&amp;VAR:KEY=QJAFWHMRYD&amp;VAR:QUERY=RkZfRUJJVERBX0lCKEFOTiwyMDA3LCwsLFVTRCk=&amp;WINDOW=FIRST_POPUP&amp;HEIGHT=450&amp;WIDTH=450&amp;STAR","T_MAXIMIZED=FALSE&amp;VAR:CALENDAR=FIVEDAY&amp;VAR:SYMBOL=B1XH2C&amp;VAR:INDEX=0"}</definedName>
    <definedName name="_2384__FDSAUDITLINK__" hidden="1">{"fdsup://directions/FAT Viewer?action=UPDATE&amp;creator=factset&amp;DYN_ARGS=TRUE&amp;DOC_NAME=FAT:FQL_AUDITING_CLIENT_TEMPLATE.FAT&amp;display_string=Audit&amp;VAR:KEY=FQHMHOFWJI&amp;VAR:QUERY=KEZGX0VCSVRfSUIoQU5OLDIwMDkpQEVDQV9NRURfRUJJVCgyMDA5LDQwNDAzLCwsJ1dJTj02MCxQRVY9WScpK","Q==&amp;WINDOW=FIRST_POPUP&amp;HEIGHT=450&amp;WIDTH=450&amp;START_MAXIMIZED=FALSE&amp;VAR:CALENDAR=US&amp;VAR:SYMBOL=B1XH2C&amp;VAR:INDEX=0"}</definedName>
    <definedName name="_2385__FDSAUDITLINK__" hidden="1">{"fdsup://directions/FAT Viewer?action=UPDATE&amp;creator=factset&amp;DYN_ARGS=TRUE&amp;DOC_NAME=FAT:FQL_AUDITING_CLIENT_TEMPLATE.FAT&amp;display_string=Audit&amp;VAR:KEY=FGHCXYRYDE&amp;VAR:QUERY=RkZfRUJJVF9JQihBTk4sMjAwOCk=&amp;WINDOW=FIRST_POPUP&amp;HEIGHT=450&amp;WIDTH=450&amp;START_MAXIMIZED=","FALSE&amp;VAR:CALENDAR=US&amp;VAR:SYMBOL=B1XH2C&amp;VAR:INDEX=0"}</definedName>
    <definedName name="_2387__FDSAUDITLINK__" hidden="1">{"fdsup://directions/FAT Viewer?action=UPDATE&amp;creator=factset&amp;DYN_ARGS=TRUE&amp;DOC_NAME=FAT:FQL_AUDITING_CLIENT_TEMPLATE.FAT&amp;display_string=Audit&amp;VAR:KEY=TYJAXCVYLS&amp;VAR:QUERY=KChGRl9FQklUX0lCKEFOTiwyMDEzKStGRl9BTU9SVF9DRihBTk4sMjAxMykpQChFQ0FfTUVEX0VCSVQoMjAxM","yw0MDQwMywsLCdXSU49NjAsUEVWPVknKStaQVYoRUNBX01FRF9HVygyMDEzLDQwNDAzLCwsJ1dJTj02MCxQRVY9WScpKSkp&amp;WINDOW=FIRST_POPUP&amp;HEIGHT=450&amp;WIDTH=450&amp;START_MAXIMIZED=FALSE&amp;VAR:CALENDAR=US&amp;VAR:SYMBOL=B1XH2C&amp;VAR:INDEX=0"}</definedName>
    <definedName name="_2388__FDSAUDITLINK__" hidden="1">{"fdsup://directions/FAT Viewer?action=UPDATE&amp;creator=factset&amp;DYN_ARGS=TRUE&amp;DOC_NAME=FAT:FQL_AUDITING_CLIENT_TEMPLATE.FAT&amp;display_string=Audit&amp;VAR:KEY=LIPENMDCVA&amp;VAR:QUERY=KChGRl9FQklUX0lCKEFOTiwyMDEyKStGRl9BTU9SVF9DRihBTk4sMjAxMikpQChFQ0FfTUVEX0VCSVQoMjAxM","iw0MDQwMywsLCdXSU49NjAsUEVWPVknKStaQVYoRUNBX01FRF9HVygyMDEyLDQwNDAzLCwsJ1dJTj02MCxQRVY9WScpKSkp&amp;WINDOW=FIRST_POPUP&amp;HEIGHT=450&amp;WIDTH=450&amp;START_MAXIMIZED=FALSE&amp;VAR:CALENDAR=US&amp;VAR:SYMBOL=B1XH2C&amp;VAR:INDEX=0"}</definedName>
    <definedName name="_2389__FDSAUDITLINK__" hidden="1">{"fdsup://directions/FAT Viewer?action=UPDATE&amp;creator=factset&amp;DYN_ARGS=TRUE&amp;DOC_NAME=FAT:FQL_AUDITING_CLIENT_TEMPLATE.FAT&amp;display_string=Audit&amp;VAR:KEY=LCXGVAZEDM&amp;VAR:QUERY=KChGRl9FQklUX0lCKEFOTiwyMDExKStGRl9BTU9SVF9DRihBTk4sMjAxMSkpQChFQ0FfTUVEX0VCSVQoMjAxM","Sw0MDQwMywsLCdXSU49NjAsUEVWPVknKStaQVYoRUNBX01FRF9HVygyMDExLDQwNDAzLCwsJ1dJTj02MCxQRVY9WScpKSkp&amp;WINDOW=FIRST_POPUP&amp;HEIGHT=450&amp;WIDTH=450&amp;START_MAXIMIZED=FALSE&amp;VAR:CALENDAR=US&amp;VAR:SYMBOL=B1XH2C&amp;VAR:INDEX=0"}</definedName>
    <definedName name="_2390__FDSAUDITLINK__" hidden="1">{"fdsup://directions/FAT Viewer?action=UPDATE&amp;creator=factset&amp;DYN_ARGS=TRUE&amp;DOC_NAME=FAT:FQL_AUDITING_CLIENT_TEMPLATE.FAT&amp;display_string=Audit&amp;VAR:KEY=ETMZGRKZMD&amp;VAR:QUERY=KEZGX0VCSVREQV9JQihBTk4sMjAxMiwsLCxVU0QpQEVDQV9NRURfRUJJVERBKDIwMTIsNDA0MzUsLCwnQ1VSP","VVTRCcsJ1dJTj0xMDAsUEVWPVknKSk=&amp;WINDOW=FIRST_POPUP&amp;HEIGHT=450&amp;WIDTH=450&amp;START_MAXIMIZED=FALSE&amp;VAR:CALENDAR=FIVEDAY&amp;VAR:SYMBOL=B1XH2C&amp;VAR:INDEX=0"}</definedName>
    <definedName name="_2391__FDSAUDITLINK__" hidden="1">{"fdsup://directions/FAT Viewer?action=UPDATE&amp;creator=factset&amp;DYN_ARGS=TRUE&amp;DOC_NAME=FAT:FQL_AUDITING_CLIENT_TEMPLATE.FAT&amp;display_string=Audit&amp;VAR:KEY=BKFKRULWZO&amp;VAR:QUERY=RkZfRUJJVF9JQihBTk4sMjAwOSkrRkZfQU1PUlRfQ0YoQU5OLDIwMDkp&amp;WINDOW=FIRST_POPUP&amp;HEIGHT=45","0&amp;WIDTH=450&amp;START_MAXIMIZED=FALSE&amp;VAR:CALENDAR=US&amp;VAR:SYMBOL=B1XH2C&amp;VAR:INDEX=0"}</definedName>
    <definedName name="_2392__FDSAUDITLINK__" hidden="1">{"fdsup://directions/FAT Viewer?action=UPDATE&amp;creator=factset&amp;DYN_ARGS=TRUE&amp;DOC_NAME=FAT:FQL_AUDITING_CLIENT_TEMPLATE.FAT&amp;display_string=Audit&amp;VAR:KEY=BSJKRGJMHE&amp;VAR:QUERY=RkZfRUJJVF9JQihBTk4sMjAwOCkrRkZfQU1PUlRfQ0YoQU5OLDIwMDgp&amp;WINDOW=FIRST_POPUP&amp;HEIGHT=45","0&amp;WIDTH=450&amp;START_MAXIMIZED=FALSE&amp;VAR:CALENDAR=US&amp;VAR:SYMBOL=B1XH2C&amp;VAR:INDEX=0"}</definedName>
    <definedName name="_2393__FDSAUDITLINK__" hidden="1">{"fdsup://directions/FAT Viewer?action=UPDATE&amp;creator=factset&amp;DYN_ARGS=TRUE&amp;DOC_NAME=FAT:FQL_AUDITING_CLIENT_TEMPLATE.FAT&amp;display_string=Audit&amp;VAR:KEY=ATIRALEHCR&amp;VAR:QUERY=KEZGX05FVF9JTkMoQU5OLDIwMTIsLCwsVVNEKUBFQ0FfTUVEX05FVCgyMDEyLDQwNDM1LCwsJ0NVUj1VU0QnL","CdXSU49MTAwLFBFVj1ZJykp&amp;WINDOW=FIRST_POPUP&amp;HEIGHT=450&amp;WIDTH=450&amp;START_MAXIMIZED=FALSE&amp;VAR:CALENDAR=FIVEDAY&amp;VAR:SYMBOL=B1XH2C&amp;VAR:INDEX=0"}</definedName>
    <definedName name="_2394__FDSAUDITLINK__" hidden="1">{"fdsup://Directions/FactSet Auditing Viewer?action=AUDIT_VALUE&amp;DB=129&amp;ID1=B1XH2C&amp;VALUEID=04831&amp;SDATE=2008&amp;PERIODTYPE=ANN_STD&amp;window=popup_no_bar&amp;width=385&amp;height=120&amp;START_MAXIMIZED=FALSE&amp;creator=factset&amp;display_string=Audit"}</definedName>
    <definedName name="_2395__FDSAUDITLINK__" hidden="1">{"fdsup://Directions/FactSet Auditing Viewer?action=AUDIT_VALUE&amp;DB=129&amp;ID1=B1XH2C&amp;VALUEID=01001&amp;SDATE=2008&amp;PERIODTYPE=ANN_STD&amp;window=popup_no_bar&amp;width=385&amp;height=120&amp;START_MAXIMIZED=FALSE&amp;creator=factset&amp;display_string=Audit"}</definedName>
    <definedName name="_2396__FDSAUDITLINK__" hidden="1">{"fdsup://directions/FAT Viewer?action=UPDATE&amp;creator=factset&amp;DYN_ARGS=TRUE&amp;DOC_NAME=FAT:FQL_AUDITING_CLIENT_TEMPLATE.FAT&amp;display_string=Audit&amp;VAR:KEY=TODKXWBYZS&amp;VAR:QUERY=KEZGX0VCSVRfSUIoQU5OLDIwMTMpQEVDQV9NRURfRUJJVCgyMDEzLDQwNDAzLCwsJ1dJTj02MCxQRVY9WScpK","Q==&amp;WINDOW=FIRST_POPUP&amp;HEIGHT=450&amp;WIDTH=450&amp;START_MAXIMIZED=FALSE&amp;VAR:CALENDAR=US&amp;VAR:SYMBOL=B1XH2C&amp;VAR:INDEX=0"}</definedName>
    <definedName name="_2397__FDSAUDITLINK__" hidden="1">{"fdsup://directions/FAT Viewer?action=UPDATE&amp;creator=factset&amp;DYN_ARGS=TRUE&amp;DOC_NAME=FAT:FQL_AUDITING_CLIENT_TEMPLATE.FAT&amp;display_string=Audit&amp;VAR:KEY=FODSDUXGFW&amp;VAR:QUERY=KEZGX0VCSVREQV9JQihBTk4sMjAxMylARUNBX01FRF9FQklUREEoMjAxMyw0MDQwMywsLCdXSU49NjAsUEVWP","VknKSk=&amp;WINDOW=FIRST_POPUP&amp;HEIGHT=450&amp;WIDTH=450&amp;START_MAXIMIZED=FALSE&amp;VAR:CALENDAR=US&amp;VAR:SYMBOL=B1XH2C&amp;VAR:INDEX=0"}</definedName>
    <definedName name="_2398__FDSAUDITLINK__" hidden="1">{"fdsup://directions/FAT Viewer?action=UPDATE&amp;creator=factset&amp;DYN_ARGS=TRUE&amp;DOC_NAME=FAT:FQL_AUDITING_CLIENT_TEMPLATE.FAT&amp;display_string=Audit&amp;VAR:KEY=HOHCFSVKJK&amp;VAR:QUERY=KEZGX0VCSVREQV9JQihBTk4sMjAxMilARUNBX01FRF9FQklUREEoMjAxMiw0MDQwMywsLCdXSU49NjAsUEVWP","VknKSk=&amp;WINDOW=FIRST_POPUP&amp;HEIGHT=450&amp;WIDTH=450&amp;START_MAXIMIZED=FALSE&amp;VAR:CALENDAR=US&amp;VAR:SYMBOL=B1XH2C&amp;VAR:INDEX=0"}</definedName>
    <definedName name="_2399__FDSAUDITLINK__" hidden="1">{"fdsup://directions/FAT Viewer?action=UPDATE&amp;creator=factset&amp;DYN_ARGS=TRUE&amp;DOC_NAME=FAT:FQL_AUDITING_CLIENT_TEMPLATE.FAT&amp;display_string=Audit&amp;VAR:KEY=NWTCBCFUHM&amp;VAR:QUERY=KEZGX0VCSVREQV9JQihBTk4sMjAxMSlARUNBX01FRF9FQklUREEoMjAxMSw0MDQwMywsLCdXSU49NjAsUEVWP","VknKSk=&amp;WINDOW=FIRST_POPUP&amp;HEIGHT=450&amp;WIDTH=450&amp;START_MAXIMIZED=FALSE&amp;VAR:CALENDAR=US&amp;VAR:SYMBOL=B1XH2C&amp;VAR:INDEX=0"}</definedName>
    <definedName name="_24__FDSAUDITLINK__" hidden="1">{"fdsup://directions/FAT Viewer?action=UPDATE&amp;creator=factset&amp;DYN_ARGS=TRUE&amp;DOC_NAME=FAT:FQL_AUDITING_CLIENT_TEMPLATE.FAT&amp;display_string=Audit&amp;VAR:KEY=BUVQVQFOTE&amp;VAR:QUERY=RkZfRU5UUlBSX1ZBTF9EQUlMWSgzOTMzOSw0MDQzNixELFJGLEVDX0NVUlIoKSwnRElMJykvL0VDX01FQU5fR","UJJVERBX05UTUEoMzkzMzksNDA0MzYsRCk=&amp;WINDOW=FIRST_POPUP&amp;HEIGHT=450&amp;WIDTH=450&amp;START_MAXIMIZED=FALSE&amp;VAR:CALENDAR=FIVEDAY&amp;VAR:SYMBOL=505160&amp;VAR:INDEX=0"}</definedName>
    <definedName name="_2400__FDSAUDITLINK__" hidden="1">{"fdsup://directions/FAT Viewer?action=UPDATE&amp;creator=factset&amp;DYN_ARGS=TRUE&amp;DOC_NAME=FAT:FQL_AUDITING_CLIENT_TEMPLATE.FAT&amp;display_string=Audit&amp;VAR:KEY=DABEPYNGBU&amp;VAR:QUERY=RkZfRUJJVERBX0lCKEFOTiwyMDA4LCwsLCk=&amp;WINDOW=FIRST_POPUP&amp;HEIGHT=450&amp;WIDTH=450&amp;START_MA","XIMIZED=FALSE&amp;VAR:CALENDAR=US&amp;VAR:SYMBOL=B1XH2C&amp;VAR:INDEX=0"}</definedName>
    <definedName name="_2401__FDSAUDITLINK__" hidden="1">{"fdsup://directions/FAT Viewer?action=UPDATE&amp;creator=factset&amp;DYN_ARGS=TRUE&amp;DOC_NAME=FAT:FQL_AUDITING_CLIENT_TEMPLATE.FAT&amp;display_string=Audit&amp;VAR:KEY=FANOTIPGBK&amp;VAR:QUERY=KEZGX0VCSVREQV9JQihBTk4sMjAwOSlARUNBX01FRF9FQklUREEoMjAwOSw0MDQwMywsLCdXSU49NjAsUEVWP","VknKSk=&amp;WINDOW=FIRST_POPUP&amp;HEIGHT=450&amp;WIDTH=450&amp;START_MAXIMIZED=FALSE&amp;VAR:CALENDAR=US&amp;VAR:SYMBOL=B1XH2C&amp;VAR:INDEX=0"}</definedName>
    <definedName name="_2402__FDSAUDITLINK__" hidden="1">{"fdsup://directions/FAT Viewer?action=UPDATE&amp;creator=factset&amp;DYN_ARGS=TRUE&amp;DOC_NAME=FAT:FQL_AUDITING_CLIENT_TEMPLATE.FAT&amp;display_string=Audit&amp;VAR:KEY=TSTORKBMXE&amp;VAR:QUERY=RkZfRUJJVERBX0lCKEFOTiwyMDA4KQ==&amp;WINDOW=FIRST_POPUP&amp;HEIGHT=450&amp;WIDTH=450&amp;START_MAXIMI","ZED=FALSE&amp;VAR:CALENDAR=US&amp;VAR:SYMBOL=B1XH2C&amp;VAR:INDEX=0"}</definedName>
    <definedName name="_2403__FDSAUDITLINK__" hidden="1">{"fdsup://directions/FAT Viewer?action=UPDATE&amp;creator=factset&amp;DYN_ARGS=TRUE&amp;DOC_NAME=FAT:FQL_AUDITING_CLIENT_TEMPLATE.FAT&amp;display_string=Audit&amp;VAR:KEY=EHQHOZEXUN&amp;VAR:QUERY=KEZGX0NBUEVYKEFOTiwyMDEwLCwsLFVTRClARUNBX01FRF9DQVBFWCgyMDEwLDQwNDM1LCwsJ0NVUj1VU0QnL","CdXSU49MTAwLFBFVj1ZJykp&amp;WINDOW=FIRST_POPUP&amp;HEIGHT=450&amp;WIDTH=450&amp;START_MAXIMIZED=FALSE&amp;VAR:CALENDAR=FIVEDAY&amp;VAR:SYMBOL=B1XH2C&amp;VAR:INDEX=0"}</definedName>
    <definedName name="_2404__FDSAUDITLINK__" hidden="1">{"fdsup://directions/FAT Viewer?action=UPDATE&amp;creator=factset&amp;DYN_ARGS=TRUE&amp;DOC_NAME=FAT:FQL_AUDITING_CLIENT_TEMPLATE.FAT&amp;display_string=Audit&amp;VAR:KEY=DILONEZURS&amp;VAR:QUERY=KEZGX0NBUEVYKEFOTiwyMDEzKUBFQ0FfTUVEX0NBUEVYKDIwMTMsNDA0MDMsLCwnV0lOPTYwLFBFVj1ZJykp&amp;","WINDOW=FIRST_POPUP&amp;HEIGHT=450&amp;WIDTH=450&amp;START_MAXIMIZED=FALSE&amp;VAR:CALENDAR=US&amp;VAR:SYMBOL=B1XH2C&amp;VAR:INDEX=0"}</definedName>
    <definedName name="_2405__FDSAUDITLINK__" hidden="1">{"fdsup://directions/FAT Viewer?action=UPDATE&amp;creator=factset&amp;DYN_ARGS=TRUE&amp;DOC_NAME=FAT:FQL_AUDITING_CLIENT_TEMPLATE.FAT&amp;display_string=Audit&amp;VAR:KEY=WZMJSHGLUV&amp;VAR:QUERY=RkZfTkVUX0lOQyhBTk4sMjAwOCwsLCxVU0Qp&amp;WINDOW=FIRST_POPUP&amp;HEIGHT=450&amp;WIDTH=450&amp;START_MA","XIMIZED=FALSE&amp;VAR:CALENDAR=FIVEDAY&amp;VAR:SYMBOL=B1XH2C&amp;VAR:INDEX=0"}</definedName>
    <definedName name="_2406__FDSAUDITLINK__" hidden="1">{"fdsup://Directions/FactSet Auditing Viewer?action=AUDIT_VALUE&amp;DB=129&amp;ID1=B1XH2C&amp;VALUEID=04831&amp;SDATE=2008&amp;PERIODTYPE=ANN_STD&amp;window=popup_no_bar&amp;width=385&amp;height=120&amp;START_MAXIMIZED=FALSE&amp;creator=factset&amp;display_string=Audit"}</definedName>
    <definedName name="_2407__FDSAUDITLINK__" hidden="1">{"fdsup://Directions/FactSet Auditing Viewer?action=AUDIT_VALUE&amp;DB=129&amp;ID1=B1XH2C&amp;VALUEID=04831&amp;SDATE=2009&amp;PERIODTYPE=ANN_STD&amp;window=popup_no_bar&amp;width=385&amp;height=120&amp;START_MAXIMIZED=FALSE&amp;creator=factset&amp;display_string=Audit"}</definedName>
    <definedName name="_2409__FDSAUDITLINK__" hidden="1">{"fdsup://directions/FAT Viewer?action=UPDATE&amp;creator=factset&amp;DYN_ARGS=TRUE&amp;DOC_NAME=FAT:FQL_AUDITING_CLIENT_TEMPLATE.FAT&amp;display_string=Audit&amp;VAR:KEY=GHYHMVUXIP&amp;VAR:QUERY=KEZGX0VCSVREQV9JQihBTk4sMjAxMCwsLCxFVVIpQEVDQV9NRURfRUJJVERBKDIwMTAsNDA0MzUsLCwnQ1VSP","UVVUicsJ1dJTj0xMDAsUEVWPVknKSk=&amp;WINDOW=FIRST_POPUP&amp;HEIGHT=450&amp;WIDTH=450&amp;START_MAXIMIZED=FALSE&amp;VAR:CALENDAR=FIVEDAY&amp;VAR:SYMBOL=564156&amp;VAR:INDEX=0"}</definedName>
    <definedName name="_2410__FDSAUDITLINK__" hidden="1">{"fdsup://directions/FAT Viewer?action=UPDATE&amp;creator=factset&amp;DYN_ARGS=TRUE&amp;DOC_NAME=FAT:FQL_AUDITING_CLIENT_TEMPLATE.FAT&amp;display_string=Audit&amp;VAR:KEY=GXKJONWXML&amp;VAR:QUERY=RkZfRUJJVERBX0lCKEFOTiwyMDA4LCwsLFVTRCk=&amp;WINDOW=FIRST_POPUP&amp;HEIGHT=450&amp;WIDTH=450&amp;STAR","T_MAXIMIZED=FALSE&amp;VAR:CALENDAR=FIVEDAY&amp;VAR:SYMBOL=B1XH2C&amp;VAR:INDEX=0"}</definedName>
    <definedName name="_2411__FDSAUDITLINK__" hidden="1">{"fdsup://Directions/FactSet Auditing Viewer?action=AUDIT_VALUE&amp;DB=129&amp;ID1=B1XH2C&amp;VALUEID=02999&amp;SDATE=2009&amp;PERIODTYPE=ANN_STD&amp;window=popup_no_bar&amp;width=385&amp;height=120&amp;START_MAXIMIZED=FALSE&amp;creator=factset&amp;display_string=Audit"}</definedName>
    <definedName name="_2414__FDSAUDITLINK__" hidden="1">{"fdsup://directions/FAT Viewer?action=UPDATE&amp;creator=factset&amp;DYN_ARGS=TRUE&amp;DOC_NAME=FAT:FQL_AUDITING_CLIENT_TEMPLATE.FAT&amp;display_string=Audit&amp;VAR:KEY=YXQBKROVIZ&amp;VAR:QUERY=KEZGX0VCSVRfSUIoQU5OLDIwMTIsLCwsVVNEKUBFQ0FfTUVEX0VCSVQoMjAxMiw0MDQzNSwsLCdDVVI9VVNEJ","ywnV0lOPTEwMCxQRVY9WScpKQ==&amp;WINDOW=FIRST_POPUP&amp;HEIGHT=450&amp;WIDTH=450&amp;START_MAXIMIZED=FALSE&amp;VAR:CALENDAR=FIVEDAY&amp;VAR:SYMBOL=B1XH2C&amp;VAR:INDEX=0"}</definedName>
    <definedName name="_2415__FDSAUDITLINK__" hidden="1">{"fdsup://directions/FAT Viewer?action=UPDATE&amp;creator=factset&amp;DYN_ARGS=TRUE&amp;DOC_NAME=FAT:FQL_AUDITING_CLIENT_TEMPLATE.FAT&amp;display_string=Audit&amp;VAR:KEY=WNQLOZUBMV&amp;VAR:QUERY=KEZGX0VCSVRfSUIoQU5OLDIwMTMsLCwsVVNEKUBFQ0FfTUVEX0VCSVQoMjAxMyw0MDQzNSwsLCdDVVI9VVNEJ","ywnV0lOPTEwMCxQRVY9WScpKQ==&amp;WINDOW=FIRST_POPUP&amp;HEIGHT=450&amp;WIDTH=450&amp;START_MAXIMIZED=FALSE&amp;VAR:CALENDAR=FIVEDAY&amp;VAR:SYMBOL=B1XH2C&amp;VAR:INDEX=0"}</definedName>
    <definedName name="_2416__FDSAUDITLINK__" hidden="1">{"fdsup://Directions/FactSet Auditing Viewer?action=AUDIT_VALUE&amp;DB=129&amp;ID1=B1XH2C&amp;VALUEID=04831&amp;SDATE=2009&amp;PERIODTYPE=ANN_STD&amp;window=popup_no_bar&amp;width=385&amp;height=120&amp;START_MAXIMIZED=FALSE&amp;creator=factset&amp;display_string=Audit"}</definedName>
    <definedName name="_2417__FDSAUDITLINK__" hidden="1">{"fdsup://directions/FAT Viewer?action=UPDATE&amp;creator=factset&amp;DYN_ARGS=TRUE&amp;DOC_NAME=FAT:FQL_AUDITING_CLIENT_TEMPLATE.FAT&amp;display_string=Audit&amp;VAR:KEY=YTEPGDUDWJ&amp;VAR:QUERY=KEZGX0VCSVRfSUIoQU5OLDIwMTEsLCwsU0VLKUBFQ0FfTUVEX0VCSVQoMjAxMSw0MDQzNSwsLCdDVVI9U0VLJ","ywnV0lOPTEwMCxQRVY9WScpKQ==&amp;WINDOW=FIRST_POPUP&amp;HEIGHT=450&amp;WIDTH=450&amp;START_MAXIMIZED=FALSE&amp;VAR:CALENDAR=FIVEDAY&amp;VAR:SYMBOL=591591&amp;VAR:INDEX=0"}</definedName>
    <definedName name="_2418__FDSAUDITLINK__" hidden="1">{"fdsup://directions/FAT Viewer?action=UPDATE&amp;creator=factset&amp;DYN_ARGS=TRUE&amp;DOC_NAME=FAT:FQL_AUDITING_CLIENT_TEMPLATE.FAT&amp;display_string=Audit&amp;VAR:KEY=EDUXSVSJCT&amp;VAR:QUERY=KEZGX0NBUEVYKEFOTiwyMDExLCwsLFVTRClARUNBX01FRF9DQVBFWCgyMDExLDQwNDM1LCwsJ0NVUj1VU0QnL","CdXSU49MTAwLFBFVj1ZJykp&amp;WINDOW=FIRST_POPUP&amp;HEIGHT=450&amp;WIDTH=450&amp;START_MAXIMIZED=FALSE&amp;VAR:CALENDAR=FIVEDAY&amp;VAR:SYMBOL=B1XH2C&amp;VAR:INDEX=0"}</definedName>
    <definedName name="_2419__FDSAUDITLINK__" hidden="1">{"fdsup://directions/FAT Viewer?action=UPDATE&amp;creator=factset&amp;DYN_ARGS=TRUE&amp;DOC_NAME=FAT:FQL_AUDITING_CLIENT_TEMPLATE.FAT&amp;display_string=Audit&amp;VAR:KEY=EDIHAJCTMD&amp;VAR:QUERY=RkZfTkVUX0lOQyhBTk4sMjAwOSwsLCxVU0Qp&amp;WINDOW=FIRST_POPUP&amp;HEIGHT=450&amp;WIDTH=450&amp;START_MA","XIMIZED=FALSE&amp;VAR:CALENDAR=FIVEDAY&amp;VAR:SYMBOL=B1XH2C&amp;VAR:INDEX=0"}</definedName>
    <definedName name="_2420__FDSAUDITLINK__" hidden="1">{"fdsup://directions/FAT Viewer?action=UPDATE&amp;creator=factset&amp;DYN_ARGS=TRUE&amp;DOC_NAME=FAT:FQL_AUDITING_CLIENT_TEMPLATE.FAT&amp;display_string=Audit&amp;VAR:KEY=IBYRIFKNWJ&amp;VAR:QUERY=KEZGX0VCSVRfSUIoQU5OLDIwMTAsLCwsU0VLKUBFQ0FfTUVEX0VCSVQoMjAxMCw0MDQzNSwsLCdDVVI9U0VLJ","ywnV0lOPTEwMCxQRVY9WScpKQ==&amp;WINDOW=FIRST_POPUP&amp;HEIGHT=450&amp;WIDTH=450&amp;START_MAXIMIZED=FALSE&amp;VAR:CALENDAR=FIVEDAY&amp;VAR:SYMBOL=591591&amp;VAR:INDEX=0"}</definedName>
    <definedName name="_2421__FDSAUDITLINK__" hidden="1">{"fdsup://directions/FAT Viewer?action=UPDATE&amp;creator=factset&amp;DYN_ARGS=TRUE&amp;DOC_NAME=FAT:FQL_AUDITING_CLIENT_TEMPLATE.FAT&amp;display_string=Audit&amp;VAR:KEY=ENAJGXAPSZ&amp;VAR:QUERY=RkZfQ0FQRVgoQU5OLDIwMDcsLCwsVVNEKQ==&amp;WINDOW=FIRST_POPUP&amp;HEIGHT=450&amp;WIDTH=450&amp;START_MA","XIMIZED=FALSE&amp;VAR:CALENDAR=FIVEDAY&amp;VAR:SYMBOL=B1XH2C&amp;VAR:INDEX=0"}</definedName>
    <definedName name="_2424__FDSAUDITLINK__" hidden="1">{"fdsup://directions/FAT Viewer?action=UPDATE&amp;creator=factset&amp;DYN_ARGS=TRUE&amp;DOC_NAME=FAT:FQL_AUDITING_CLIENT_TEMPLATE.FAT&amp;display_string=Audit&amp;VAR:KEY=YXUVWREXIZ&amp;VAR:QUERY=RkZfQ0FQRVgoQU5OLDIwMDgsLCwsVVNEKQ==&amp;WINDOW=FIRST_POPUP&amp;HEIGHT=450&amp;WIDTH=450&amp;START_MA","XIMIZED=FALSE&amp;VAR:CALENDAR=FIVEDAY&amp;VAR:SYMBOL=B1XH2C&amp;VAR:INDEX=0"}</definedName>
    <definedName name="_2426__FDSAUDITLINK__" hidden="1">{"fdsup://directions/FAT Viewer?action=UPDATE&amp;creator=factset&amp;DYN_ARGS=TRUE&amp;DOC_NAME=FAT:FQL_AUDITING_CLIENT_TEMPLATE.FAT&amp;display_string=Audit&amp;VAR:KEY=UTYRCNIZMP&amp;VAR:QUERY=RkZfU0hMRFJTX0VRKEFOTiwwLCwsLFVTRCk=&amp;WINDOW=FIRST_POPUP&amp;HEIGHT=450&amp;WIDTH=450&amp;START_MA","XIMIZED=FALSE&amp;VAR:CALENDAR=FIVEDAY&amp;VAR:SYMBOL=B1XH2C&amp;VAR:INDEX=0"}</definedName>
    <definedName name="_2427__FDSAUDITLINK__" hidden="1">{"fdsup://directions/FAT Viewer?action=UPDATE&amp;creator=factset&amp;DYN_ARGS=TRUE&amp;DOC_NAME=FAT:FQL_AUDITING_CLIENT_TEMPLATE.FAT&amp;display_string=Audit&amp;VAR:KEY=GDWNQVGXEV&amp;VAR:QUERY=KEZGX0VCSVREQV9JQihMVE1TLDAsLCwsVVNEKUBGRl9FQklUREFfSUIoTFRNU19TRU1JLDAsLCwsVVNEKSk=&amp;","WINDOW=FIRST_POPUP&amp;HEIGHT=450&amp;WIDTH=450&amp;START_MAXIMIZED=FALSE&amp;VAR:CALENDAR=FIVEDAY&amp;VAR:SYMBOL=B1XH2C&amp;VAR:INDEX=0"}</definedName>
    <definedName name="_2428__FDSAUDITLINK__" hidden="1">{"fdsup://Directions/FactSet Auditing Viewer?action=AUDIT_VALUE&amp;DB=129&amp;ID1=B1XH2C&amp;VALUEID=01001&amp;SDATE=2008&amp;PERIODTYPE=ANN_STD&amp;window=popup_no_bar&amp;width=385&amp;height=120&amp;START_MAXIMIZED=FALSE&amp;creator=factset&amp;display_string=Audit"}</definedName>
    <definedName name="_2429__FDSAUDITLINK__" hidden="1">{"fdsup://directions/FAT Viewer?action=UPDATE&amp;creator=factset&amp;DYN_ARGS=TRUE&amp;DOC_NAME=FAT:FQL_AUDITING_CLIENT_TEMPLATE.FAT&amp;display_string=Audit&amp;VAR:KEY=UFWVGRALUL&amp;VAR:QUERY=KEZGX0VCSVREQV9JQihBTk4sMjAxMCwsLCxVU0QpQEVDQV9NRURfRUJJVERBKDIwMTAsNDA0MzUsLCwnQ1VSP","VVTRCcsJ1dJTj0xMDAsUEVWPVknKSk=&amp;WINDOW=FIRST_POPUP&amp;HEIGHT=450&amp;WIDTH=450&amp;START_MAXIMIZED=FALSE&amp;VAR:CALENDAR=FIVEDAY&amp;VAR:SYMBOL=B1XH2C&amp;VAR:INDEX=0"}</definedName>
    <definedName name="_2430__FDSAUDITLINK__" hidden="1">{"fdsup://directions/FAT Viewer?action=UPDATE&amp;creator=factset&amp;DYN_ARGS=TRUE&amp;DOC_NAME=FAT:FQL_AUDITING_CLIENT_TEMPLATE.FAT&amp;display_string=Audit&amp;VAR:KEY=GTKFKRSZSP&amp;VAR:QUERY=KEZGX05FVF9JTkMoQU5OLDIwMTEsLCwsVVNEKUBFQ0FfTUVEX05FVCgyMDExLDQwNDM1LCwsJ0NVUj1VU0QnL","CdXSU49MTAwLFBFVj1ZJykp&amp;WINDOW=FIRST_POPUP&amp;HEIGHT=450&amp;WIDTH=450&amp;START_MAXIMIZED=FALSE&amp;VAR:CALENDAR=FIVEDAY&amp;VAR:SYMBOL=B1XH2C&amp;VAR:INDEX=0"}</definedName>
    <definedName name="_2431__FDSAUDITLINK__" hidden="1">{"fdsup://directions/FAT Viewer?action=UPDATE&amp;creator=factset&amp;DYN_ARGS=TRUE&amp;DOC_NAME=FAT:FQL_AUDITING_CLIENT_TEMPLATE.FAT&amp;display_string=Audit&amp;VAR:KEY=YPINUVSZEX&amp;VAR:QUERY=KEZGX05FVF9JTkMoQU5OLDIwMTAsLCwsVVNEKUBFQ0FfTUVEX05FVCgyMDEwLDQwNDM1LCwsJ0NVUj1VU0QnL","CdXSU49MTAwLFBFVj1ZJykp&amp;WINDOW=FIRST_POPUP&amp;HEIGHT=450&amp;WIDTH=450&amp;START_MAXIMIZED=FALSE&amp;VAR:CALENDAR=FIVEDAY&amp;VAR:SYMBOL=B1XH2C&amp;VAR:INDEX=0"}</definedName>
    <definedName name="_2432__FDSAUDITLINK__" hidden="1">{"fdsup://directions/FAT Viewer?action=UPDATE&amp;creator=factset&amp;DYN_ARGS=TRUE&amp;DOC_NAME=FAT:FQL_AUDITING_CLIENT_TEMPLATE.FAT&amp;display_string=Audit&amp;VAR:KEY=AHOZULYLQB&amp;VAR:QUERY=RkZfTkVUX0lOQyhBTk4sMjAwNywsLCxVU0Qp&amp;WINDOW=FIRST_POPUP&amp;HEIGHT=450&amp;WIDTH=450&amp;START_MA","XIMIZED=FALSE&amp;VAR:CALENDAR=FIVEDAY&amp;VAR:SYMBOL=B1XH2C&amp;VAR:INDEX=0"}</definedName>
    <definedName name="_2433__FDSAUDITLINK__" hidden="1">{"fdsup://directions/FAT Viewer?action=UPDATE&amp;creator=factset&amp;DYN_ARGS=TRUE&amp;DOC_NAME=FAT:FQL_AUDITING_CLIENT_TEMPLATE.FAT&amp;display_string=Audit&amp;VAR:KEY=UJSLQFEPAP&amp;VAR:QUERY=KEZGX0NBUEVYKEFOTiwyMDEyLCwsLFVTRClARUNBX01FRF9DQVBFWCgyMDEyLDQwNDM1LCwsJ0NVUj1VU0QnL","CdXSU49MTAwLFBFVj1ZJykp&amp;WINDOW=FIRST_POPUP&amp;HEIGHT=450&amp;WIDTH=450&amp;START_MAXIMIZED=FALSE&amp;VAR:CALENDAR=FIVEDAY&amp;VAR:SYMBOL=B1XH2C&amp;VAR:INDEX=0"}</definedName>
    <definedName name="_2434__FDSAUDITLINK__" hidden="1">{"fdsup://directions/FAT Viewer?action=UPDATE&amp;creator=factset&amp;DYN_ARGS=TRUE&amp;DOC_NAME=FAT:FQL_AUDITING_CLIENT_TEMPLATE.FAT&amp;display_string=Audit&amp;VAR:KEY=JCVMDSXUHE&amp;VAR:QUERY=KEZGX0NBUEVYKEFOTiwyMDEzLCwsLENBRClARUNBX01FRF9DQVBFWCgyMDEzLDQwNDMzLCwnQ1VSPUNBRCcsJ","1dJTj02MCxQRVY9WScpKQ==&amp;WINDOW=FIRST_POPUP&amp;HEIGHT=450&amp;WIDTH=450&amp;START_MAXIMIZED=FALSE&amp;VAR:CALENDAR=FIVEDAY&amp;VAR:SYMBOL=286685&amp;VAR:INDEX=0"}</definedName>
    <definedName name="_2435__FDSAUDITLINK__" hidden="1">{"fdsup://directions/FAT Viewer?action=UPDATE&amp;creator=factset&amp;DYN_ARGS=TRUE&amp;DOC_NAME=FAT:FQL_AUDITING_CLIENT_TEMPLATE.FAT&amp;display_string=Audit&amp;VAR:KEY=XULALQPQXY&amp;VAR:QUERY=KEZGX0NBUEVYKEFOTiwyMDEyLCwsLENBRClARUNBX01FRF9DQVBFWCgyMDEyLDQwNDMzLCwnQ1VSPUNBRCcsJ","1dJTj02MCxQRVY9WScpKQ==&amp;WINDOW=FIRST_POPUP&amp;HEIGHT=450&amp;WIDTH=450&amp;START_MAXIMIZED=FALSE&amp;VAR:CALENDAR=FIVEDAY&amp;VAR:SYMBOL=286685&amp;VAR:INDEX=0"}</definedName>
    <definedName name="_2436__FDSAUDITLINK__" hidden="1">{"fdsup://directions/FAT Viewer?action=UPDATE&amp;creator=factset&amp;DYN_ARGS=TRUE&amp;DOC_NAME=FAT:FQL_AUDITING_CLIENT_TEMPLATE.FAT&amp;display_string=Audit&amp;VAR:KEY=NITWPSFCBQ&amp;VAR:QUERY=KEZGX0NBUEVYKEFOTiwyMDExLCwsLENBRClARUNBX01FRF9DQVBFWCgyMDExLDQwNDMzLCwnQ1VSPUNBRCcsJ","1dJTj02MCxQRVY9WScpKQ==&amp;WINDOW=FIRST_POPUP&amp;HEIGHT=450&amp;WIDTH=450&amp;START_MAXIMIZED=FALSE&amp;VAR:CALENDAR=FIVEDAY&amp;VAR:SYMBOL=286685&amp;VAR:INDEX=0"}</definedName>
    <definedName name="_2437__FDSAUDITLINK__" hidden="1">{"fdsup://directions/FAT Viewer?action=UPDATE&amp;creator=factset&amp;DYN_ARGS=TRUE&amp;DOC_NAME=FAT:FQL_AUDITING_CLIENT_TEMPLATE.FAT&amp;display_string=Audit&amp;VAR:KEY=HKXQRQLKTO&amp;VAR:QUERY=KEZGX0NBUEVYKEFOTiwyMDEwLCwsLENBRClARUNBX01FRF9DQVBFWCgyMDEwLDQwNDMzLCwnQ1VSPUNBRCcsJ","1dJTj02MCxQRVY9WScpKQ==&amp;WINDOW=FIRST_POPUP&amp;HEIGHT=450&amp;WIDTH=450&amp;START_MAXIMIZED=FALSE&amp;VAR:CALENDAR=FIVEDAY&amp;VAR:SYMBOL=286685&amp;VAR:INDEX=0"}</definedName>
    <definedName name="_2438__FDSAUDITLINK__" hidden="1">{"fdsup://directions/FAT Viewer?action=UPDATE&amp;creator=factset&amp;DYN_ARGS=TRUE&amp;DOC_NAME=FAT:FQL_AUDITING_CLIENT_TEMPLATE.FAT&amp;display_string=Audit&amp;VAR:KEY=LGZWPGFKNA&amp;VAR:QUERY=KEZGX05FVF9JTkMoQU5OLDIwMTMsLCwsQ0FEKUBFQ0FfTUVEX05FVCgyMDEzLDQwNDMzLCwnQ1VSPUNBRCcsJ","1dJTj02MCxQRVY9WScpKQ==&amp;WINDOW=FIRST_POPUP&amp;HEIGHT=450&amp;WIDTH=450&amp;START_MAXIMIZED=FALSE&amp;VAR:CALENDAR=FIVEDAY&amp;VAR:SYMBOL=286685&amp;VAR:INDEX=0"}</definedName>
    <definedName name="_2439__FDSAUDITLINK__" hidden="1">{"fdsup://directions/FAT Viewer?action=UPDATE&amp;creator=factset&amp;DYN_ARGS=TRUE&amp;DOC_NAME=FAT:FQL_AUDITING_CLIENT_TEMPLATE.FAT&amp;display_string=Audit&amp;VAR:KEY=ZONSPCRARW&amp;VAR:QUERY=KEZGX05FVF9JTkMoQU5OLDIwMTIsLCwsQ0FEKUBFQ0FfTUVEX05FVCgyMDEyLDQwNDMzLCwnQ1VSPUNBRCcsJ","1dJTj02MCxQRVY9WScpKQ==&amp;WINDOW=FIRST_POPUP&amp;HEIGHT=450&amp;WIDTH=450&amp;START_MAXIMIZED=FALSE&amp;VAR:CALENDAR=FIVEDAY&amp;VAR:SYMBOL=286685&amp;VAR:INDEX=0"}</definedName>
    <definedName name="_2440__FDSAUDITLINK__" hidden="1">{"fdsup://directions/FAT Viewer?action=UPDATE&amp;creator=factset&amp;DYN_ARGS=TRUE&amp;DOC_NAME=FAT:FQL_AUDITING_CLIENT_TEMPLATE.FAT&amp;display_string=Audit&amp;VAR:KEY=FAVGJGJUHI&amp;VAR:QUERY=KEZGX05FVF9JTkMoQU5OLDIwMTEsLCwsQ0FEKUBFQ0FfTUVEX05FVCgyMDExLDQwNDMzLCwnQ1VSPUNBRCcsJ","1dJTj02MCxQRVY9WScpKQ==&amp;WINDOW=FIRST_POPUP&amp;HEIGHT=450&amp;WIDTH=450&amp;START_MAXIMIZED=FALSE&amp;VAR:CALENDAR=FIVEDAY&amp;VAR:SYMBOL=286685&amp;VAR:INDEX=0"}</definedName>
    <definedName name="_2441__FDSAUDITLINK__" hidden="1">{"fdsup://directions/FAT Viewer?action=UPDATE&amp;creator=factset&amp;DYN_ARGS=TRUE&amp;DOC_NAME=FAT:FQL_AUDITING_CLIENT_TEMPLATE.FAT&amp;display_string=Audit&amp;VAR:KEY=PCFKRKLQLM&amp;VAR:QUERY=KEZGX05FVF9JTkMoQU5OLDIwMTAsLCwsQ0FEKUBFQ0FfTUVEX05FVCgyMDEwLDQwNDMzLCwnQ1VSPUNBRCcsJ","1dJTj02MCxQRVY9WScpKQ==&amp;WINDOW=FIRST_POPUP&amp;HEIGHT=450&amp;WIDTH=450&amp;START_MAXIMIZED=FALSE&amp;VAR:CALENDAR=FIVEDAY&amp;VAR:SYMBOL=286685&amp;VAR:INDEX=0"}</definedName>
    <definedName name="_2442__FDSAUDITLINK__" hidden="1">{"fdsup://directions/FAT Viewer?action=UPDATE&amp;creator=factset&amp;DYN_ARGS=TRUE&amp;DOC_NAME=FAT:FQL_AUDITING_CLIENT_TEMPLATE.FAT&amp;display_string=Audit&amp;VAR:KEY=BALKBYHSJW&amp;VAR:QUERY=KEZGX0VCSVRfSUIoQU5OLDIwMTMsLCwsQ0FEKUBFQ0FfTUVEX0VCSVQoMjAxMyw0MDQzMywsJ0NVUj1DQUQnL","CdXSU49NjAsUEVWPVknKSk=&amp;WINDOW=FIRST_POPUP&amp;HEIGHT=450&amp;WIDTH=450&amp;START_MAXIMIZED=FALSE&amp;VAR:CALENDAR=FIVEDAY&amp;VAR:SYMBOL=286685&amp;VAR:INDEX=0"}</definedName>
    <definedName name="_2443__FDSAUDITLINK__" hidden="1">{"fdsup://directions/FAT Viewer?action=UPDATE&amp;creator=factset&amp;DYN_ARGS=TRUE&amp;DOC_NAME=FAT:FQL_AUDITING_CLIENT_TEMPLATE.FAT&amp;display_string=Audit&amp;VAR:KEY=HAVKRMPWJY&amp;VAR:QUERY=KEZGX0VCSVRfSUIoQU5OLDIwMTIsLCwsQ0FEKUBFQ0FfTUVEX0VCSVQoMjAxMiw0MDQzMywsJ0NVUj1DQUQnL","CdXSU49NjAsUEVWPVknKSk=&amp;WINDOW=FIRST_POPUP&amp;HEIGHT=450&amp;WIDTH=450&amp;START_MAXIMIZED=FALSE&amp;VAR:CALENDAR=FIVEDAY&amp;VAR:SYMBOL=286685&amp;VAR:INDEX=0"}</definedName>
    <definedName name="_2444__FDSAUDITLINK__" hidden="1">{"fdsup://directions/FAT Viewer?action=UPDATE&amp;creator=factset&amp;DYN_ARGS=TRUE&amp;DOC_NAME=FAT:FQL_AUDITING_CLIENT_TEMPLATE.FAT&amp;display_string=Audit&amp;VAR:KEY=JAHCLMRWVC&amp;VAR:QUERY=KEZGX0VCSVRfSUIoQU5OLDIwMTEsLCwsQ0FEKUBFQ0FfTUVEX0VCSVQoMjAxMSw0MDQzMywsJ0NVUj1DQUQnL","CdXSU49NjAsUEVWPVknKSk=&amp;WINDOW=FIRST_POPUP&amp;HEIGHT=450&amp;WIDTH=450&amp;START_MAXIMIZED=FALSE&amp;VAR:CALENDAR=FIVEDAY&amp;VAR:SYMBOL=286685&amp;VAR:INDEX=0"}</definedName>
    <definedName name="_2445__FDSAUDITLINK__" hidden="1">{"fdsup://directions/FAT Viewer?action=UPDATE&amp;creator=factset&amp;DYN_ARGS=TRUE&amp;DOC_NAME=FAT:FQL_AUDITING_CLIENT_TEMPLATE.FAT&amp;display_string=Audit&amp;VAR:KEY=LKPMVKVMNE&amp;VAR:QUERY=KEZGX0VCSVRfSUIoQU5OLDIwMTAsLCwsQ0FEKUBFQ0FfTUVEX0VCSVQoMjAxMCw0MDQzMywsJ0NVUj1DQUQnL","CdXSU49NjAsUEVWPVknKSk=&amp;WINDOW=FIRST_POPUP&amp;HEIGHT=450&amp;WIDTH=450&amp;START_MAXIMIZED=FALSE&amp;VAR:CALENDAR=FIVEDAY&amp;VAR:SYMBOL=286685&amp;VAR:INDEX=0"}</definedName>
    <definedName name="_2446__FDSAUDITLINK__" hidden="1">{"fdsup://directions/FAT Viewer?action=UPDATE&amp;creator=factset&amp;DYN_ARGS=TRUE&amp;DOC_NAME=FAT:FQL_AUDITING_CLIENT_TEMPLATE.FAT&amp;display_string=Audit&amp;VAR:KEY=BALKBYHSJW&amp;VAR:QUERY=KEZGX0VCSVRfSUIoQU5OLDIwMTMsLCwsQ0FEKUBFQ0FfTUVEX0VCSVQoMjAxMyw0MDQzMywsJ0NVUj1DQUQnL","CdXSU49NjAsUEVWPVknKSk=&amp;WINDOW=FIRST_POPUP&amp;HEIGHT=450&amp;WIDTH=450&amp;START_MAXIMIZED=FALSE&amp;VAR:CALENDAR=FIVEDAY&amp;VAR:SYMBOL=286685&amp;VAR:INDEX=0"}</definedName>
    <definedName name="_2447__FDSAUDITLINK__" hidden="1">{"fdsup://directions/FAT Viewer?action=UPDATE&amp;creator=factset&amp;DYN_ARGS=TRUE&amp;DOC_NAME=FAT:FQL_AUDITING_CLIENT_TEMPLATE.FAT&amp;display_string=Audit&amp;VAR:KEY=HAVKRMPWJY&amp;VAR:QUERY=KEZGX0VCSVRfSUIoQU5OLDIwMTIsLCwsQ0FEKUBFQ0FfTUVEX0VCSVQoMjAxMiw0MDQzMywsJ0NVUj1DQUQnL","CdXSU49NjAsUEVWPVknKSk=&amp;WINDOW=FIRST_POPUP&amp;HEIGHT=450&amp;WIDTH=450&amp;START_MAXIMIZED=FALSE&amp;VAR:CALENDAR=FIVEDAY&amp;VAR:SYMBOL=286685&amp;VAR:INDEX=0"}</definedName>
    <definedName name="_2448__FDSAUDITLINK__" hidden="1">{"fdsup://directions/FAT Viewer?action=UPDATE&amp;creator=factset&amp;DYN_ARGS=TRUE&amp;DOC_NAME=FAT:FQL_AUDITING_CLIENT_TEMPLATE.FAT&amp;display_string=Audit&amp;VAR:KEY=JAHCLMRWVC&amp;VAR:QUERY=KEZGX0VCSVRfSUIoQU5OLDIwMTEsLCwsQ0FEKUBFQ0FfTUVEX0VCSVQoMjAxMSw0MDQzMywsJ0NVUj1DQUQnL","CdXSU49NjAsUEVWPVknKSk=&amp;WINDOW=FIRST_POPUP&amp;HEIGHT=450&amp;WIDTH=450&amp;START_MAXIMIZED=FALSE&amp;VAR:CALENDAR=FIVEDAY&amp;VAR:SYMBOL=286685&amp;VAR:INDEX=0"}</definedName>
    <definedName name="_2449__FDSAUDITLINK__" hidden="1">{"fdsup://directions/FAT Viewer?action=UPDATE&amp;creator=factset&amp;DYN_ARGS=TRUE&amp;DOC_NAME=FAT:FQL_AUDITING_CLIENT_TEMPLATE.FAT&amp;display_string=Audit&amp;VAR:KEY=LKPMVKVMNE&amp;VAR:QUERY=KEZGX0VCSVRfSUIoQU5OLDIwMTAsLCwsQ0FEKUBFQ0FfTUVEX0VCSVQoMjAxMCw0MDQzMywsJ0NVUj1DQUQnL","CdXSU49NjAsUEVWPVknKSk=&amp;WINDOW=FIRST_POPUP&amp;HEIGHT=450&amp;WIDTH=450&amp;START_MAXIMIZED=FALSE&amp;VAR:CALENDAR=FIVEDAY&amp;VAR:SYMBOL=286685&amp;VAR:INDEX=0"}</definedName>
    <definedName name="_2450__FDSAUDITLINK__" hidden="1">{"fdsup://directions/FAT Viewer?action=UPDATE&amp;creator=factset&amp;DYN_ARGS=TRUE&amp;DOC_NAME=FAT:FQL_AUDITING_CLIENT_TEMPLATE.FAT&amp;display_string=Audit&amp;VAR:KEY=BCTEPEJWPU&amp;VAR:QUERY=RkZfRUJJVF9JQihBTk4sMjAwOSwsLCxDQUQp&amp;WINDOW=FIRST_POPUP&amp;HEIGHT=450&amp;WIDTH=450&amp;START_MA","XIMIZED=FALSE&amp;VAR:CALENDAR=FIVEDAY&amp;VAR:SYMBOL=286685&amp;VAR:INDEX=0"}</definedName>
    <definedName name="_2451__FDSAUDITLINK__" hidden="1">{"fdsup://directions/FAT Viewer?action=UPDATE&amp;creator=factset&amp;DYN_ARGS=TRUE&amp;DOC_NAME=FAT:FQL_AUDITING_CLIENT_TEMPLATE.FAT&amp;display_string=Audit&amp;VAR:KEY=JWNEFWVERU&amp;VAR:QUERY=RkZfRUJJVF9JQihBTk4sMjAwOCwsLCxDQUQp&amp;WINDOW=FIRST_POPUP&amp;HEIGHT=450&amp;WIDTH=450&amp;START_MA","XIMIZED=FALSE&amp;VAR:CALENDAR=FIVEDAY&amp;VAR:SYMBOL=286685&amp;VAR:INDEX=0"}</definedName>
    <definedName name="_2452__FDSAUDITLINK__" hidden="1">{"fdsup://directions/FAT Viewer?action=UPDATE&amp;creator=factset&amp;DYN_ARGS=TRUE&amp;DOC_NAME=FAT:FQL_AUDITING_CLIENT_TEMPLATE.FAT&amp;display_string=Audit&amp;VAR:KEY=DQRGZCLUJS&amp;VAR:QUERY=RkZfRUJJVF9JQihBTk4sMjAwNywsLCxDQUQp&amp;WINDOW=FIRST_POPUP&amp;HEIGHT=450&amp;WIDTH=450&amp;START_MA","XIMIZED=FALSE&amp;VAR:CALENDAR=FIVEDAY&amp;VAR:SYMBOL=286685&amp;VAR:INDEX=0"}</definedName>
    <definedName name="_2453__FDSAUDITLINK__" hidden="1">{"fdsup://directions/FAT Viewer?action=UPDATE&amp;creator=factset&amp;DYN_ARGS=TRUE&amp;DOC_NAME=FAT:FQL_AUDITING_CLIENT_TEMPLATE.FAT&amp;display_string=Audit&amp;VAR:KEY=VSFKNAPCVQ&amp;VAR:QUERY=KChGRl9FQklUX0lCKEFOTiwyMDEzLCwsLENBRCkrRkZfQU1PUlRfQ0YoQU5OLDIwMTMsLCwsQ0FEKSlAKEVDQ","V9NRURfRUJJVCgyMDEzLDQwNDMzLCwnQ1VSPUNBRCcsJ1dJTj02MCxQRVY9WScpK1pBVihFQ0FfTUVEX0dXKDIwMTMsNDA0MzMsLCdDVVI9Q0FEJywnV0lOPTYwLFBFVj1ZJykpKSk=&amp;WINDOW=FIRST_POPUP&amp;HEIGHT=450&amp;WIDTH=450&amp;START_MAXIMIZED=FALSE&amp;VAR:CALENDAR=FIVEDAY&amp;VAR:SYMBOL=286685&amp;VAR:INDEX=0"}</definedName>
    <definedName name="_2454__FDSAUDITLINK__" hidden="1">{"fdsup://directions/FAT Viewer?action=UPDATE&amp;creator=factset&amp;DYN_ARGS=TRUE&amp;DOC_NAME=FAT:FQL_AUDITING_CLIENT_TEMPLATE.FAT&amp;display_string=Audit&amp;VAR:KEY=ZMJENWRYNE&amp;VAR:QUERY=KChGRl9FQklUX0lCKEFOTiwyMDEyLCwsLENBRCkrRkZfQU1PUlRfQ0YoQU5OLDIwMTIsLCwsQ0FEKSlAKEVDQ","V9NRURfRUJJVCgyMDEyLDQwNDMzLCwnQ1VSPUNBRCcsJ1dJTj02MCxQRVY9WScpK1pBVihFQ0FfTUVEX0dXKDIwMTIsNDA0MzMsLCdDVVI9Q0FEJywnV0lOPTYwLFBFVj1ZJykpKSk=&amp;WINDOW=FIRST_POPUP&amp;HEIGHT=450&amp;WIDTH=450&amp;START_MAXIMIZED=FALSE&amp;VAR:CALENDAR=FIVEDAY&amp;VAR:SYMBOL=286685&amp;VAR:INDEX=0"}</definedName>
    <definedName name="_2455__FDSAUDITLINK__" hidden="1">{"fdsup://directions/FAT Viewer?action=UPDATE&amp;creator=factset&amp;DYN_ARGS=TRUE&amp;DOC_NAME=FAT:FQL_AUDITING_CLIENT_TEMPLATE.FAT&amp;display_string=Audit&amp;VAR:KEY=HYTKLGDKBE&amp;VAR:QUERY=KChGRl9FQklUX0lCKEFOTiwyMDExLCwsLENBRCkrRkZfQU1PUlRfQ0YoQU5OLDIwMTEsLCwsQ0FEKSlAKEVDQ","V9NRURfRUJJVCgyMDExLDQwNDMzLCwnQ1VSPUNBRCcsJ1dJTj02MCxQRVY9WScpK1pBVihFQ0FfTUVEX0dXKDIwMTEsNDA0MzMsLCdDVVI9Q0FEJywnV0lOPTYwLFBFVj1ZJykpKSk=&amp;WINDOW=FIRST_POPUP&amp;HEIGHT=450&amp;WIDTH=450&amp;START_MAXIMIZED=FALSE&amp;VAR:CALENDAR=FIVEDAY&amp;VAR:SYMBOL=286685&amp;VAR:INDEX=0"}</definedName>
    <definedName name="_2456__FDSAUDITLINK__" hidden="1">{"fdsup://directions/FAT Viewer?action=UPDATE&amp;creator=factset&amp;DYN_ARGS=TRUE&amp;DOC_NAME=FAT:FQL_AUDITING_CLIENT_TEMPLATE.FAT&amp;display_string=Audit&amp;VAR:KEY=PYTSTWVQPG&amp;VAR:QUERY=KChGRl9FQklUX0lCKEFOTiwyMDEwLCwsLENBRCkrRkZfQU1PUlRfQ0YoQU5OLDIwMTAsLCwsQ0FEKSlAKEVDQ","V9NRURfRUJJVCgyMDEwLDQwNDMzLCwnQ1VSPUNBRCcsJ1dJTj02MCxQRVY9WScpK1pBVihFQ0FfTUVEX0dXKDIwMTAsNDA0MzMsLCdDVVI9Q0FEJywnV0lOPTYwLFBFVj1ZJykpKSk=&amp;WINDOW=FIRST_POPUP&amp;HEIGHT=450&amp;WIDTH=450&amp;START_MAXIMIZED=FALSE&amp;VAR:CALENDAR=FIVEDAY&amp;VAR:SYMBOL=286685&amp;VAR:INDEX=0"}</definedName>
    <definedName name="_2457__FDSAUDITLINK__" hidden="1">{"fdsup://directions/FAT Viewer?action=UPDATE&amp;creator=factset&amp;DYN_ARGS=TRUE&amp;DOC_NAME=FAT:FQL_AUDITING_CLIENT_TEMPLATE.FAT&amp;display_string=Audit&amp;VAR:KEY=VAXWHUZEPE&amp;VAR:QUERY=RkZfRUJJVF9JQihBTk4sMjAwOSwsLCxDQUQpK0ZGX0FNT1JUX0NGKEFOTiwyMDA5LCwsLENBRCk=&amp;WINDOW=F","IRST_POPUP&amp;HEIGHT=450&amp;WIDTH=450&amp;START_MAXIMIZED=FALSE&amp;VAR:CALENDAR=FIVEDAY&amp;VAR:SYMBOL=286685&amp;VAR:INDEX=0"}</definedName>
    <definedName name="_2458__FDSAUDITLINK__" hidden="1">{"fdsup://directions/FAT Viewer?action=UPDATE&amp;creator=factset&amp;DYN_ARGS=TRUE&amp;DOC_NAME=FAT:FQL_AUDITING_CLIENT_TEMPLATE.FAT&amp;display_string=Audit&amp;VAR:KEY=VERIBYZCJK&amp;VAR:QUERY=RkZfRUJJVF9JQihBTk4sMjAwOCwsLCxDQUQpK0ZGX0FNT1JUX0NGKEFOTiwyMDA4LCwsLENBRCk=&amp;WINDOW=F","IRST_POPUP&amp;HEIGHT=450&amp;WIDTH=450&amp;START_MAXIMIZED=FALSE&amp;VAR:CALENDAR=FIVEDAY&amp;VAR:SYMBOL=286685&amp;VAR:INDEX=0"}</definedName>
    <definedName name="_2459__FDSAUDITLINK__" hidden="1">{"fdsup://directions/FAT Viewer?action=UPDATE&amp;creator=factset&amp;DYN_ARGS=TRUE&amp;DOC_NAME=FAT:FQL_AUDITING_CLIENT_TEMPLATE.FAT&amp;display_string=Audit&amp;VAR:KEY=FGLKJQDIXS&amp;VAR:QUERY=RkZfRUJJVF9JQihBTk4sMjAwNywsLCxDQUQpK0ZGX0FNT1JUX0NGKEFOTiwyMDA3LCwsLENBRCk=&amp;WINDOW=F","IRST_POPUP&amp;HEIGHT=450&amp;WIDTH=450&amp;START_MAXIMIZED=FALSE&amp;VAR:CALENDAR=FIVEDAY&amp;VAR:SYMBOL=286685&amp;VAR:INDEX=0"}</definedName>
    <definedName name="_2460__FDSAUDITLINK__" hidden="1">{"fdsup://Directions/FactSet Auditing Viewer?action=AUDIT_VALUE&amp;DB=129&amp;ID1=280415&amp;VALUEID=01001&amp;SDATE=2009&amp;PERIODTYPE=ANN_STD&amp;window=popup_no_bar&amp;width=385&amp;height=120&amp;START_MAXIMIZED=FALSE&amp;creator=factset&amp;display_string=Audit"}</definedName>
    <definedName name="_2461__FDSAUDITLINK__" hidden="1">{"fdsup://directions/FAT Viewer?action=UPDATE&amp;creator=factset&amp;DYN_ARGS=TRUE&amp;DOC_NAME=FAT:FQL_AUDITING_CLIENT_TEMPLATE.FAT&amp;display_string=Audit&amp;VAR:KEY=PQFWPKDWBS&amp;VAR:QUERY=RkZfRUJJVERBX0lCKEFOTiwyMDA3LCwsLENBRCk=&amp;WINDOW=FIRST_POPUP&amp;HEIGHT=450&amp;WIDTH=450&amp;STAR","T_MAXIMIZED=FALSE&amp;VAR:CALENDAR=FIVEDAY&amp;VAR:SYMBOL=280415&amp;VAR:INDEX=0"}</definedName>
    <definedName name="_2462__FDSAUDITLINK__" hidden="1">{"fdsup://directions/FAT Viewer?action=UPDATE&amp;creator=factset&amp;DYN_ARGS=TRUE&amp;DOC_NAME=FAT:FQL_AUDITING_CLIENT_TEMPLATE.FAT&amp;display_string=Audit&amp;VAR:KEY=TUTEXCTWVA&amp;VAR:QUERY=RkZfRUJJVERBX0lCKEFOTiwyMDA4LCwsLENBRCk=&amp;WINDOW=FIRST_POPUP&amp;HEIGHT=450&amp;WIDTH=450&amp;STAR","T_MAXIMIZED=FALSE&amp;VAR:CALENDAR=FIVEDAY&amp;VAR:SYMBOL=280415&amp;VAR:INDEX=0"}</definedName>
    <definedName name="_2463__FDSAUDITLINK__" hidden="1">{"fdsup://directions/FAT Viewer?action=UPDATE&amp;creator=factset&amp;DYN_ARGS=TRUE&amp;DOC_NAME=FAT:FQL_AUDITING_CLIENT_TEMPLATE.FAT&amp;display_string=Audit&amp;VAR:KEY=PKPKHGJQFW&amp;VAR:QUERY=RkZfRUJJVERBX0lCKEFOTiwyMDA5LCwsLENBRCk=&amp;WINDOW=FIRST_POPUP&amp;HEIGHT=450&amp;WIDTH=450&amp;STAR","T_MAXIMIZED=FALSE&amp;VAR:CALENDAR=FIVEDAY&amp;VAR:SYMBOL=280415&amp;VAR:INDEX=0"}</definedName>
    <definedName name="_2464__FDSAUDITLINK__" hidden="1">{"fdsup://directions/FAT Viewer?action=UPDATE&amp;creator=factset&amp;DYN_ARGS=TRUE&amp;DOC_NAME=FAT:FQL_AUDITING_CLIENT_TEMPLATE.FAT&amp;display_string=Audit&amp;VAR:KEY=FQZWTQVAHS&amp;VAR:QUERY=KEZGX0VCSVREQV9JQihBTk4sMjAxMCwsLCxDQUQpQEVDQV9NRURfRUJJVERBKDIwMTAsNDA0MzMsLCdDVVI9Q","0FEJywnV0lOPTYwLFBFVj1ZJykp&amp;WINDOW=FIRST_POPUP&amp;HEIGHT=450&amp;WIDTH=450&amp;START_MAXIMIZED=FALSE&amp;VAR:CALENDAR=FIVEDAY&amp;VAR:SYMBOL=280415&amp;VAR:INDEX=0"}</definedName>
    <definedName name="_2465__FDSAUDITLINK__" hidden="1">{"fdsup://directions/FAT Viewer?action=UPDATE&amp;creator=factset&amp;DYN_ARGS=TRUE&amp;DOC_NAME=FAT:FQL_AUDITING_CLIENT_TEMPLATE.FAT&amp;display_string=Audit&amp;VAR:KEY=JEVWNSLKHU&amp;VAR:QUERY=KEZGX0VCSVREQV9JQihBTk4sMjAxMSwsLCxDQUQpQEVDQV9NRURfRUJJVERBKDIwMTEsNDA0MzMsLCdDVVI9Q","0FEJywnV0lOPTYwLFBFVj1ZJykp&amp;WINDOW=FIRST_POPUP&amp;HEIGHT=450&amp;WIDTH=450&amp;START_MAXIMIZED=FALSE&amp;VAR:CALENDAR=FIVEDAY&amp;VAR:SYMBOL=280415&amp;VAR:INDEX=0"}</definedName>
    <definedName name="_2466__FDSAUDITLINK__" hidden="1">{"fdsup://directions/FAT Viewer?action=UPDATE&amp;creator=factset&amp;DYN_ARGS=TRUE&amp;DOC_NAME=FAT:FQL_AUDITING_CLIENT_TEMPLATE.FAT&amp;display_string=Audit&amp;VAR:KEY=XIZEFITUDO&amp;VAR:QUERY=KEZGX0VCSVREQV9JQihBTk4sMjAxMiwsLCxDQUQpQEVDQV9NRURfRUJJVERBKDIwMTIsNDA0MzMsLCdDVVI9Q","0FEJywnV0lOPTYwLFBFVj1ZJykp&amp;WINDOW=FIRST_POPUP&amp;HEIGHT=450&amp;WIDTH=450&amp;START_MAXIMIZED=FALSE&amp;VAR:CALENDAR=FIVEDAY&amp;VAR:SYMBOL=280415&amp;VAR:INDEX=0"}</definedName>
    <definedName name="_2467__FDSAUDITLINK__" hidden="1">{"fdsup://directions/FAT Viewer?action=UPDATE&amp;creator=factset&amp;DYN_ARGS=TRUE&amp;DOC_NAME=FAT:FQL_AUDITING_CLIENT_TEMPLATE.FAT&amp;display_string=Audit&amp;VAR:KEY=BCLOXIXKRY&amp;VAR:QUERY=KEZGX0VCSVREQV9JQihBTk4sMjAxMywsLCxDQUQpQEVDQV9NRURfRUJJVERBKDIwMTMsNDA0MzMsLCdDVVI9Q","0FEJywnV0lOPTYwLFBFVj1ZJykp&amp;WINDOW=FIRST_POPUP&amp;HEIGHT=450&amp;WIDTH=450&amp;START_MAXIMIZED=FALSE&amp;VAR:CALENDAR=FIVEDAY&amp;VAR:SYMBOL=280415&amp;VAR:INDEX=0"}</definedName>
    <definedName name="_2468__FDSAUDITLINK__" hidden="1">{"fdsup://directions/FAT Viewer?action=UPDATE&amp;creator=factset&amp;DYN_ARGS=TRUE&amp;DOC_NAME=FAT:FQL_AUDITING_CLIENT_TEMPLATE.FAT&amp;display_string=Audit&amp;VAR:KEY=DQRMDOXUZW&amp;VAR:QUERY=RkZfRUJJVF9JQihBTk4sMjAwNywsLCxDQUQpK0ZGX0FNT1JUX0NGKEFOTiwyMDA3LCwsLENBRCk=&amp;WINDOW=F","IRST_POPUP&amp;HEIGHT=450&amp;WIDTH=450&amp;START_MAXIMIZED=FALSE&amp;VAR:CALENDAR=FIVEDAY&amp;VAR:SYMBOL=280415&amp;VAR:INDEX=0"}</definedName>
    <definedName name="_2469__FDSAUDITLINK__" hidden="1">{"fdsup://directions/FAT Viewer?action=UPDATE&amp;creator=factset&amp;DYN_ARGS=TRUE&amp;DOC_NAME=FAT:FQL_AUDITING_CLIENT_TEMPLATE.FAT&amp;display_string=Audit&amp;VAR:KEY=DYXQHOHEZS&amp;VAR:QUERY=RkZfRUJJVF9JQihBTk4sMjAwOCwsLCxDQUQpK0ZGX0FNT1JUX0NGKEFOTiwyMDA4LCwsLENBRCk=&amp;WINDOW=F","IRST_POPUP&amp;HEIGHT=450&amp;WIDTH=450&amp;START_MAXIMIZED=FALSE&amp;VAR:CALENDAR=FIVEDAY&amp;VAR:SYMBOL=280415&amp;VAR:INDEX=0"}</definedName>
    <definedName name="_2470__FDSAUDITLINK__" hidden="1">{"fdsup://directions/FAT Viewer?action=UPDATE&amp;creator=factset&amp;DYN_ARGS=TRUE&amp;DOC_NAME=FAT:FQL_AUDITING_CLIENT_TEMPLATE.FAT&amp;display_string=Audit&amp;VAR:KEY=VEFUNADUXY&amp;VAR:QUERY=RkZfRUJJVF9JQihBTk4sMjAwOSwsLCxDQUQpK0ZGX0FNT1JUX0NGKEFOTiwyMDA5LCwsLENBRCk=&amp;WINDOW=F","IRST_POPUP&amp;HEIGHT=450&amp;WIDTH=450&amp;START_MAXIMIZED=FALSE&amp;VAR:CALENDAR=FIVEDAY&amp;VAR:SYMBOL=280415&amp;VAR:INDEX=0"}</definedName>
    <definedName name="_2471__FDSAUDITLINK__" hidden="1">{"fdsup://directions/FAT Viewer?action=UPDATE&amp;creator=factset&amp;DYN_ARGS=TRUE&amp;DOC_NAME=FAT:FQL_AUDITING_CLIENT_TEMPLATE.FAT&amp;display_string=Audit&amp;VAR:KEY=LOLADQVWTY&amp;VAR:QUERY=KChGRl9FQklUX0lCKEFOTiwyMDEwLCwsLENBRCkrRkZfQU1PUlRfQ0YoQU5OLDIwMTAsLCwsQ0FEKSlAKEVDQ","V9NRURfRUJJVCgyMDEwLDQwNDMzLCwnQ1VSPUNBRCcsJ1dJTj02MCxQRVY9WScpK1pBVihFQ0FfTUVEX0dXKDIwMTAsNDA0MzMsLCdDVVI9Q0FEJywnV0lOPTYwLFBFVj1ZJykpKSk=&amp;WINDOW=FIRST_POPUP&amp;HEIGHT=450&amp;WIDTH=450&amp;START_MAXIMIZED=FALSE&amp;VAR:CALENDAR=FIVEDAY&amp;VAR:SYMBOL=280415&amp;VAR:INDEX=0"}</definedName>
    <definedName name="_2472__FDSAUDITLINK__" hidden="1">{"fdsup://directions/FAT Viewer?action=UPDATE&amp;creator=factset&amp;DYN_ARGS=TRUE&amp;DOC_NAME=FAT:FQL_AUDITING_CLIENT_TEMPLATE.FAT&amp;display_string=Audit&amp;VAR:KEY=PYXCNEJMFS&amp;VAR:QUERY=KChGRl9FQklUX0lCKEFOTiwyMDExLCwsLENBRCkrRkZfQU1PUlRfQ0YoQU5OLDIwMTEsLCwsQ0FEKSlAKEVDQ","V9NRURfRUJJVCgyMDExLDQwNDMzLCwnQ1VSPUNBRCcsJ1dJTj02MCxQRVY9WScpK1pBVihFQ0FfTUVEX0dXKDIwMTEsNDA0MzMsLCdDVVI9Q0FEJywnV0lOPTYwLFBFVj1ZJykpKSk=&amp;WINDOW=FIRST_POPUP&amp;HEIGHT=450&amp;WIDTH=450&amp;START_MAXIMIZED=FALSE&amp;VAR:CALENDAR=FIVEDAY&amp;VAR:SYMBOL=280415&amp;VAR:INDEX=0"}</definedName>
    <definedName name="_2473__FDSAUDITLINK__" hidden="1">{"fdsup://directions/FAT Viewer?action=UPDATE&amp;creator=factset&amp;DYN_ARGS=TRUE&amp;DOC_NAME=FAT:FQL_AUDITING_CLIENT_TEMPLATE.FAT&amp;display_string=Audit&amp;VAR:KEY=PGRIRMNMXE&amp;VAR:QUERY=KChGRl9FQklUX0lCKEFOTiwyMDEyLCwsLENBRCkrRkZfQU1PUlRfQ0YoQU5OLDIwMTIsLCwsQ0FEKSlAKEVDQ","V9NRURfRUJJVCgyMDEyLDQwNDMzLCwnQ1VSPUNBRCcsJ1dJTj02MCxQRVY9WScpK1pBVihFQ0FfTUVEX0dXKDIwMTIsNDA0MzMsLCdDVVI9Q0FEJywnV0lOPTYwLFBFVj1ZJykpKSk=&amp;WINDOW=FIRST_POPUP&amp;HEIGHT=450&amp;WIDTH=450&amp;START_MAXIMIZED=FALSE&amp;VAR:CALENDAR=FIVEDAY&amp;VAR:SYMBOL=280415&amp;VAR:INDEX=0"}</definedName>
    <definedName name="_2474__FDSAUDITLINK__" hidden="1">{"fdsup://directions/FAT Viewer?action=UPDATE&amp;creator=factset&amp;DYN_ARGS=TRUE&amp;DOC_NAME=FAT:FQL_AUDITING_CLIENT_TEMPLATE.FAT&amp;display_string=Audit&amp;VAR:KEY=BQXIPYXYTU&amp;VAR:QUERY=KChGRl9FQklUX0lCKEFOTiwyMDEzLCwsLENBRCkrRkZfQU1PUlRfQ0YoQU5OLDIwMTMsLCwsQ0FEKSlAKEVDQ","V9NRURfRUJJVCgyMDEzLDQwNDMzLCwnQ1VSPUNBRCcsJ1dJTj02MCxQRVY9WScpK1pBVihFQ0FfTUVEX0dXKDIwMTMsNDA0MzMsLCdDVVI9Q0FEJywnV0lOPTYwLFBFVj1ZJykpKSk=&amp;WINDOW=FIRST_POPUP&amp;HEIGHT=450&amp;WIDTH=450&amp;START_MAXIMIZED=FALSE&amp;VAR:CALENDAR=FIVEDAY&amp;VAR:SYMBOL=280415&amp;VAR:INDEX=0"}</definedName>
    <definedName name="_2475__FDSAUDITLINK__" hidden="1">{"fdsup://directions/FAT Viewer?action=UPDATE&amp;creator=factset&amp;DYN_ARGS=TRUE&amp;DOC_NAME=FAT:FQL_AUDITING_CLIENT_TEMPLATE.FAT&amp;display_string=Audit&amp;VAR:KEY=ZGTWLSRYTG&amp;VAR:QUERY=RkZfRUJJVF9JQihBTk4sMjAwNywsLCxDQUQp&amp;WINDOW=FIRST_POPUP&amp;HEIGHT=450&amp;WIDTH=450&amp;START_MA","XIMIZED=FALSE&amp;VAR:CALENDAR=FIVEDAY&amp;VAR:SYMBOL=280415&amp;VAR:INDEX=0"}</definedName>
    <definedName name="_2476__FDSAUDITLINK__" hidden="1">{"fdsup://directions/FAT Viewer?action=UPDATE&amp;creator=factset&amp;DYN_ARGS=TRUE&amp;DOC_NAME=FAT:FQL_AUDITING_CLIENT_TEMPLATE.FAT&amp;display_string=Audit&amp;VAR:KEY=XWLIPUNANW&amp;VAR:QUERY=RkZfRUJJVF9JQihBTk4sMjAwOCwsLCxDQUQp&amp;WINDOW=FIRST_POPUP&amp;HEIGHT=450&amp;WIDTH=450&amp;START_MA","XIMIZED=FALSE&amp;VAR:CALENDAR=FIVEDAY&amp;VAR:SYMBOL=280415&amp;VAR:INDEX=0"}</definedName>
    <definedName name="_2477__FDSAUDITLINK__" hidden="1">{"fdsup://directions/FAT Viewer?action=UPDATE&amp;creator=factset&amp;DYN_ARGS=TRUE&amp;DOC_NAME=FAT:FQL_AUDITING_CLIENT_TEMPLATE.FAT&amp;display_string=Audit&amp;VAR:KEY=ZSJWPCTIDY&amp;VAR:QUERY=RkZfRUJJVF9JQihBTk4sMjAwOSwsLCxDQUQp&amp;WINDOW=FIRST_POPUP&amp;HEIGHT=450&amp;WIDTH=450&amp;START_MA","XIMIZED=FALSE&amp;VAR:CALENDAR=FIVEDAY&amp;VAR:SYMBOL=280415&amp;VAR:INDEX=0"}</definedName>
    <definedName name="_2478__FDSAUDITLINK__" hidden="1">{"fdsup://directions/FAT Viewer?action=UPDATE&amp;creator=factset&amp;DYN_ARGS=TRUE&amp;DOC_NAME=FAT:FQL_AUDITING_CLIENT_TEMPLATE.FAT&amp;display_string=Audit&amp;VAR:KEY=VYJWDKTWLM&amp;VAR:QUERY=KEZGX0VCSVRfSUIoQU5OLDIwMTAsLCwsQ0FEKUBFQ0FfTUVEX0VCSVQoMjAxMCw0MDQzMywsJ0NVUj1DQUQnL","CdXSU49NjAsUEVWPVknKSk=&amp;WINDOW=FIRST_POPUP&amp;HEIGHT=450&amp;WIDTH=450&amp;START_MAXIMIZED=FALSE&amp;VAR:CALENDAR=FIVEDAY&amp;VAR:SYMBOL=280415&amp;VAR:INDEX=0"}</definedName>
    <definedName name="_2479__FDSAUDITLINK__" hidden="1">{"fdsup://directions/FAT Viewer?action=UPDATE&amp;creator=factset&amp;DYN_ARGS=TRUE&amp;DOC_NAME=FAT:FQL_AUDITING_CLIENT_TEMPLATE.FAT&amp;display_string=Audit&amp;VAR:KEY=PEDKLSVOJW&amp;VAR:QUERY=KEZGX0VCSVRfSUIoQU5OLDIwMTEsLCwsQ0FEKUBFQ0FfTUVEX0VCSVQoMjAxMSw0MDQzMywsJ0NVUj1DQUQnL","CdXSU49NjAsUEVWPVknKSk=&amp;WINDOW=FIRST_POPUP&amp;HEIGHT=450&amp;WIDTH=450&amp;START_MAXIMIZED=FALSE&amp;VAR:CALENDAR=FIVEDAY&amp;VAR:SYMBOL=280415&amp;VAR:INDEX=0"}</definedName>
    <definedName name="_2480__FDSAUDITLINK__" hidden="1">{"fdsup://directions/FAT Viewer?action=UPDATE&amp;creator=factset&amp;DYN_ARGS=TRUE&amp;DOC_NAME=FAT:FQL_AUDITING_CLIENT_TEMPLATE.FAT&amp;display_string=Audit&amp;VAR:KEY=RWNUXUBMHW&amp;VAR:QUERY=KEZGX0VCSVRfSUIoQU5OLDIwMTIsLCwsQ0FEKUBFQ0FfTUVEX0VCSVQoMjAxMiw0MDQzMywsJ0NVUj1DQUQnL","CdXSU49NjAsUEVWPVknKSk=&amp;WINDOW=FIRST_POPUP&amp;HEIGHT=450&amp;WIDTH=450&amp;START_MAXIMIZED=FALSE&amp;VAR:CALENDAR=FIVEDAY&amp;VAR:SYMBOL=280415&amp;VAR:INDEX=0"}</definedName>
    <definedName name="_2481__FDSAUDITLINK__" hidden="1">{"fdsup://directions/FAT Viewer?action=UPDATE&amp;creator=factset&amp;DYN_ARGS=TRUE&amp;DOC_NAME=FAT:FQL_AUDITING_CLIENT_TEMPLATE.FAT&amp;display_string=Audit&amp;VAR:KEY=RCNKJIBUVK&amp;VAR:QUERY=KEZGX0VCSVRfSUIoQU5OLDIwMTMsLCwsQ0FEKUBFQ0FfTUVEX0VCSVQoMjAxMyw0MDQzMywsJ0NVUj1DQUQnL","CdXSU49NjAsUEVWPVknKSk=&amp;WINDOW=FIRST_POPUP&amp;HEIGHT=450&amp;WIDTH=450&amp;START_MAXIMIZED=FALSE&amp;VAR:CALENDAR=FIVEDAY&amp;VAR:SYMBOL=280415&amp;VAR:INDEX=0"}</definedName>
    <definedName name="_2482__FDSAUDITLINK__" hidden="1">{"fdsup://Directions/FactSet Auditing Viewer?action=AUDIT_VALUE&amp;DB=129&amp;ID1=280415&amp;VALUEID=01250&amp;SDATE=2009&amp;PERIODTYPE=ANN_STD&amp;window=popup_no_bar&amp;width=385&amp;height=120&amp;START_MAXIMIZED=FALSE&amp;creator=factset&amp;display_string=Audit"}</definedName>
    <definedName name="_2483__FDSAUDITLINK__" hidden="1">{"fdsup://directions/FAT Viewer?action=UPDATE&amp;creator=factset&amp;DYN_ARGS=TRUE&amp;DOC_NAME=FAT:FQL_AUDITING_CLIENT_TEMPLATE.FAT&amp;display_string=Audit&amp;VAR:KEY=VYJWDKTWLM&amp;VAR:QUERY=KEZGX0VCSVRfSUIoQU5OLDIwMTAsLCwsQ0FEKUBFQ0FfTUVEX0VCSVQoMjAxMCw0MDQzMywsJ0NVUj1DQUQnL","CdXSU49NjAsUEVWPVknKSk=&amp;WINDOW=FIRST_POPUP&amp;HEIGHT=450&amp;WIDTH=450&amp;START_MAXIMIZED=FALSE&amp;VAR:CALENDAR=FIVEDAY&amp;VAR:SYMBOL=280415&amp;VAR:INDEX=0"}</definedName>
    <definedName name="_2484__FDSAUDITLINK__" hidden="1">{"fdsup://directions/FAT Viewer?action=UPDATE&amp;creator=factset&amp;DYN_ARGS=TRUE&amp;DOC_NAME=FAT:FQL_AUDITING_CLIENT_TEMPLATE.FAT&amp;display_string=Audit&amp;VAR:KEY=PEDKLSVOJW&amp;VAR:QUERY=KEZGX0VCSVRfSUIoQU5OLDIwMTEsLCwsQ0FEKUBFQ0FfTUVEX0VCSVQoMjAxMSw0MDQzMywsJ0NVUj1DQUQnL","CdXSU49NjAsUEVWPVknKSk=&amp;WINDOW=FIRST_POPUP&amp;HEIGHT=450&amp;WIDTH=450&amp;START_MAXIMIZED=FALSE&amp;VAR:CALENDAR=FIVEDAY&amp;VAR:SYMBOL=280415&amp;VAR:INDEX=0"}</definedName>
    <definedName name="_2485__FDSAUDITLINK__" hidden="1">{"fdsup://directions/FAT Viewer?action=UPDATE&amp;creator=factset&amp;DYN_ARGS=TRUE&amp;DOC_NAME=FAT:FQL_AUDITING_CLIENT_TEMPLATE.FAT&amp;display_string=Audit&amp;VAR:KEY=RWNUXUBMHW&amp;VAR:QUERY=KEZGX0VCSVRfSUIoQU5OLDIwMTIsLCwsQ0FEKUBFQ0FfTUVEX0VCSVQoMjAxMiw0MDQzMywsJ0NVUj1DQUQnL","CdXSU49NjAsUEVWPVknKSk=&amp;WINDOW=FIRST_POPUP&amp;HEIGHT=450&amp;WIDTH=450&amp;START_MAXIMIZED=FALSE&amp;VAR:CALENDAR=FIVEDAY&amp;VAR:SYMBOL=280415&amp;VAR:INDEX=0"}</definedName>
    <definedName name="_2486__FDSAUDITLINK__" hidden="1">{"fdsup://directions/FAT Viewer?action=UPDATE&amp;creator=factset&amp;DYN_ARGS=TRUE&amp;DOC_NAME=FAT:FQL_AUDITING_CLIENT_TEMPLATE.FAT&amp;display_string=Audit&amp;VAR:KEY=RCNKJIBUVK&amp;VAR:QUERY=KEZGX0VCSVRfSUIoQU5OLDIwMTMsLCwsQ0FEKUBFQ0FfTUVEX0VCSVQoMjAxMyw0MDQzMywsJ0NVUj1DQUQnL","CdXSU49NjAsUEVWPVknKSk=&amp;WINDOW=FIRST_POPUP&amp;HEIGHT=450&amp;WIDTH=450&amp;START_MAXIMIZED=FALSE&amp;VAR:CALENDAR=FIVEDAY&amp;VAR:SYMBOL=280415&amp;VAR:INDEX=0"}</definedName>
    <definedName name="_2487__FDSAUDITLINK__" hidden="1">{"fdsup://directions/FAT Viewer?action=UPDATE&amp;creator=factset&amp;DYN_ARGS=TRUE&amp;DOC_NAME=FAT:FQL_AUDITING_CLIENT_TEMPLATE.FAT&amp;display_string=Audit&amp;VAR:KEY=VAPYLMDKPM&amp;VAR:QUERY=RkZfTkVUX0lOQyhBTk4sMjAwNywsLCxDQUQp&amp;WINDOW=FIRST_POPUP&amp;HEIGHT=450&amp;WIDTH=450&amp;START_MA","XIMIZED=FALSE&amp;VAR:CALENDAR=FIVEDAY&amp;VAR:SYMBOL=280415&amp;VAR:INDEX=0"}</definedName>
    <definedName name="_2488__FDSAUDITLINK__" hidden="1">{"fdsup://directions/FAT Viewer?action=UPDATE&amp;creator=factset&amp;DYN_ARGS=TRUE&amp;DOC_NAME=FAT:FQL_AUDITING_CLIENT_TEMPLATE.FAT&amp;display_string=Audit&amp;VAR:KEY=TUTSTYFCPK&amp;VAR:QUERY=RkZfTkVUX0lOQyhBTk4sMjAwOCwsLCxDQUQp&amp;WINDOW=FIRST_POPUP&amp;HEIGHT=450&amp;WIDTH=450&amp;START_MA","XIMIZED=FALSE&amp;VAR:CALENDAR=FIVEDAY&amp;VAR:SYMBOL=280415&amp;VAR:INDEX=0"}</definedName>
    <definedName name="_2489__FDSAUDITLINK__" hidden="1">{"fdsup://directions/FAT Viewer?action=UPDATE&amp;creator=factset&amp;DYN_ARGS=TRUE&amp;DOC_NAME=FAT:FQL_AUDITING_CLIENT_TEMPLATE.FAT&amp;display_string=Audit&amp;VAR:KEY=DKDCRMNSJY&amp;VAR:QUERY=RkZfTkVUX0lOQyhBTk4sMjAwOSwsLCxDQUQp&amp;WINDOW=FIRST_POPUP&amp;HEIGHT=450&amp;WIDTH=450&amp;START_MA","XIMIZED=FALSE&amp;VAR:CALENDAR=FIVEDAY&amp;VAR:SYMBOL=280415&amp;VAR:INDEX=0"}</definedName>
    <definedName name="_2490__FDSAUDITLINK__" hidden="1">{"fdsup://directions/FAT Viewer?action=UPDATE&amp;creator=factset&amp;DYN_ARGS=TRUE&amp;DOC_NAME=FAT:FQL_AUDITING_CLIENT_TEMPLATE.FAT&amp;display_string=Audit&amp;VAR:KEY=FAZURCPGDY&amp;VAR:QUERY=KEZGX05FVF9JTkMoQU5OLDIwMTAsLCwsQ0FEKUBFQ0FfTUVEX05FVCgyMDEwLDQwNDMzLCwnQ1VSPUNBRCcsJ","1dJTj02MCxQRVY9WScpKQ==&amp;WINDOW=FIRST_POPUP&amp;HEIGHT=450&amp;WIDTH=450&amp;START_MAXIMIZED=FALSE&amp;VAR:CALENDAR=FIVEDAY&amp;VAR:SYMBOL=280415&amp;VAR:INDEX=0"}</definedName>
    <definedName name="_2491__FDSAUDITLINK__" hidden="1">{"fdsup://directions/FAT Viewer?action=UPDATE&amp;creator=factset&amp;DYN_ARGS=TRUE&amp;DOC_NAME=FAT:FQL_AUDITING_CLIENT_TEMPLATE.FAT&amp;display_string=Audit&amp;VAR:KEY=TARMPUPQLI&amp;VAR:QUERY=KEZGX05FVF9JTkMoQU5OLDIwMTEsLCwsQ0FEKUBFQ0FfTUVEX05FVCgyMDExLDQwNDMzLCwnQ1VSPUNBRCcsJ","1dJTj02MCxQRVY9WScpKQ==&amp;WINDOW=FIRST_POPUP&amp;HEIGHT=450&amp;WIDTH=450&amp;START_MAXIMIZED=FALSE&amp;VAR:CALENDAR=FIVEDAY&amp;VAR:SYMBOL=280415&amp;VAR:INDEX=0"}</definedName>
    <definedName name="_2492__FDSAUDITLINK__" hidden="1">{"fdsup://directions/FAT Viewer?action=UPDATE&amp;creator=factset&amp;DYN_ARGS=TRUE&amp;DOC_NAME=FAT:FQL_AUDITING_CLIENT_TEMPLATE.FAT&amp;display_string=Audit&amp;VAR:KEY=BOBENGVWBG&amp;VAR:QUERY=KEZGX05FVF9JTkMoQU5OLDIwMTIsLCwsQ0FEKUBFQ0FfTUVEX05FVCgyMDEyLDQwNDMzLCwnQ1VSPUNBRCcsJ","1dJTj02MCxQRVY9WScpKQ==&amp;WINDOW=FIRST_POPUP&amp;HEIGHT=450&amp;WIDTH=450&amp;START_MAXIMIZED=FALSE&amp;VAR:CALENDAR=FIVEDAY&amp;VAR:SYMBOL=280415&amp;VAR:INDEX=0"}</definedName>
    <definedName name="_2493__FDSAUDITLINK__" hidden="1">{"fdsup://directions/FAT Viewer?action=UPDATE&amp;creator=factset&amp;DYN_ARGS=TRUE&amp;DOC_NAME=FAT:FQL_AUDITING_CLIENT_TEMPLATE.FAT&amp;display_string=Audit&amp;VAR:KEY=VGBGVIXONK&amp;VAR:QUERY=KEZGX05FVF9JTkMoQU5OLDIwMTMsLCwsQ0FEKUBFQ0FfTUVEX05FVCgyMDEzLDQwNDMzLCwnQ1VSPUNBRCcsJ","1dJTj02MCxQRVY9WScpKQ==&amp;WINDOW=FIRST_POPUP&amp;HEIGHT=450&amp;WIDTH=450&amp;START_MAXIMIZED=FALSE&amp;VAR:CALENDAR=FIVEDAY&amp;VAR:SYMBOL=280415&amp;VAR:INDEX=0"}</definedName>
    <definedName name="_2494__FDSAUDITLINK__" hidden="1">{"fdsup://directions/FAT Viewer?action=UPDATE&amp;creator=factset&amp;DYN_ARGS=TRUE&amp;DOC_NAME=FAT:FQL_AUDITING_CLIENT_TEMPLATE.FAT&amp;display_string=Audit&amp;VAR:KEY=XUNCLYVMPO&amp;VAR:QUERY=RkZfQ0FQRVgoQU5OLDIwMDcsLCwsQ0FEKQ==&amp;WINDOW=FIRST_POPUP&amp;HEIGHT=450&amp;WIDTH=450&amp;START_MA","XIMIZED=FALSE&amp;VAR:CALENDAR=FIVEDAY&amp;VAR:SYMBOL=280415&amp;VAR:INDEX=0"}</definedName>
    <definedName name="_2495__FDSAUDITLINK__" hidden="1">{"fdsup://directions/FAT Viewer?action=UPDATE&amp;creator=factset&amp;DYN_ARGS=TRUE&amp;DOC_NAME=FAT:FQL_AUDITING_CLIENT_TEMPLATE.FAT&amp;display_string=Audit&amp;VAR:KEY=TEBEPORMHU&amp;VAR:QUERY=RkZfQ0FQRVgoQU5OLDIwMDgsLCwsQ0FEKQ==&amp;WINDOW=FIRST_POPUP&amp;HEIGHT=450&amp;WIDTH=450&amp;START_MA","XIMIZED=FALSE&amp;VAR:CALENDAR=FIVEDAY&amp;VAR:SYMBOL=280415&amp;VAR:INDEX=0"}</definedName>
    <definedName name="_2496__FDSAUDITLINK__" hidden="1">{"fdsup://directions/FAT Viewer?action=UPDATE&amp;creator=factset&amp;DYN_ARGS=TRUE&amp;DOC_NAME=FAT:FQL_AUDITING_CLIENT_TEMPLATE.FAT&amp;display_string=Audit&amp;VAR:KEY=PCDKHMNKRI&amp;VAR:QUERY=RkZfQ0FQRVgoQU5OLDIwMDksLCwsQ0FEKQ==&amp;WINDOW=FIRST_POPUP&amp;HEIGHT=450&amp;WIDTH=450&amp;START_MA","XIMIZED=FALSE&amp;VAR:CALENDAR=FIVEDAY&amp;VAR:SYMBOL=280415&amp;VAR:INDEX=0"}</definedName>
    <definedName name="_2497__FDSAUDITLINK__" hidden="1">{"fdsup://directions/FAT Viewer?action=UPDATE&amp;creator=factset&amp;DYN_ARGS=TRUE&amp;DOC_NAME=FAT:FQL_AUDITING_CLIENT_TEMPLATE.FAT&amp;display_string=Audit&amp;VAR:KEY=VYHWLOBEVO&amp;VAR:QUERY=KEZGX0NBUEVYKEFOTiwyMDEwLCwsLENBRClARUNBX01FRF9DQVBFWCgyMDEwLDQwNDMzLCwnQ1VSPUNBRCcsJ","1dJTj02MCxQRVY9WScpKQ==&amp;WINDOW=FIRST_POPUP&amp;HEIGHT=450&amp;WIDTH=450&amp;START_MAXIMIZED=FALSE&amp;VAR:CALENDAR=FIVEDAY&amp;VAR:SYMBOL=280415&amp;VAR:INDEX=0"}</definedName>
    <definedName name="_2498__FDSAUDITLINK__" hidden="1">{"fdsup://directions/FAT Viewer?action=UPDATE&amp;creator=factset&amp;DYN_ARGS=TRUE&amp;DOC_NAME=FAT:FQL_AUDITING_CLIENT_TEMPLATE.FAT&amp;display_string=Audit&amp;VAR:KEY=ZMRSHYLMVU&amp;VAR:QUERY=KEZGX0NBUEVYKEFOTiwyMDExLCwsLENBRClARUNBX01FRF9DQVBFWCgyMDExLDQwNDMzLCwnQ1VSPUNBRCcsJ","1dJTj02MCxQRVY9WScpKQ==&amp;WINDOW=FIRST_POPUP&amp;HEIGHT=450&amp;WIDTH=450&amp;START_MAXIMIZED=FALSE&amp;VAR:CALENDAR=FIVEDAY&amp;VAR:SYMBOL=280415&amp;VAR:INDEX=0"}</definedName>
    <definedName name="_2499__FDSAUDITLINK__" hidden="1">{"fdsup://directions/FAT Viewer?action=UPDATE&amp;creator=factset&amp;DYN_ARGS=TRUE&amp;DOC_NAME=FAT:FQL_AUDITING_CLIENT_TEMPLATE.FAT&amp;display_string=Audit&amp;VAR:KEY=DYXGHAJELO&amp;VAR:QUERY=KEZGX0NBUEVYKEFOTiwyMDEyLCwsLENBRClARUNBX01FRF9DQVBFWCgyMDEyLDQwNDMzLCwnQ1VSPUNBRCcsJ","1dJTj02MCxQRVY9WScpKQ==&amp;WINDOW=FIRST_POPUP&amp;HEIGHT=450&amp;WIDTH=450&amp;START_MAXIMIZED=FALSE&amp;VAR:CALENDAR=FIVEDAY&amp;VAR:SYMBOL=280415&amp;VAR:INDEX=0"}</definedName>
    <definedName name="_25__FDSAUDITLINK__" hidden="1">{"fdsup://directions/FAT Viewer?action=UPDATE&amp;creator=factset&amp;DYN_ARGS=TRUE&amp;DOC_NAME=FAT:FQL_AUDITING_CLIENT_TEMPLATE.FAT&amp;display_string=Audit&amp;VAR:KEY=NSRIPGVYBA&amp;VAR:QUERY=RkZfRU5UUlBSX1ZBTF9EQUlMWSgzOTMzOSw0MDQzNixELFJGLEVDX0NVUlIoKSwnRElMJykvL0VDX01FQU5fR","UJJVF9OVE1BKDM5MzM5LDQwNDM2LEQp&amp;WINDOW=FIRST_POPUP&amp;HEIGHT=450&amp;WIDTH=450&amp;START_MAXIMIZED=FALSE&amp;VAR:CALENDAR=FIVEDAY&amp;VAR:SYMBOL=505160&amp;VAR:INDEX=0"}</definedName>
    <definedName name="_2500__FDSAUDITLINK__" hidden="1">{"fdsup://directions/FAT Viewer?action=UPDATE&amp;creator=factset&amp;DYN_ARGS=TRUE&amp;DOC_NAME=FAT:FQL_AUDITING_CLIENT_TEMPLATE.FAT&amp;display_string=Audit&amp;VAR:KEY=XQLEFIVILC&amp;VAR:QUERY=KEZGX0NBUEVYKEFOTiwyMDEzLCwsLENBRClARUNBX01FRF9DQVBFWCgyMDEzLDQwNDMzLCwnQ1VSPUNBRCcsJ","1dJTj02MCxQRVY9WScpKQ==&amp;WINDOW=FIRST_POPUP&amp;HEIGHT=450&amp;WIDTH=450&amp;START_MAXIMIZED=FALSE&amp;VAR:CALENDAR=FIVEDAY&amp;VAR:SYMBOL=280415&amp;VAR:INDEX=0"}</definedName>
    <definedName name="_2501__FDSAUDITLINK__" hidden="1">{"fdsup://Directions/FactSet Auditing Viewer?action=AUDIT_VALUE&amp;DB=129&amp;ID1=280415&amp;VALUEID=04831&amp;SDATE=2009&amp;PERIODTYPE=ANN_STD&amp;window=popup_no_bar&amp;width=385&amp;height=120&amp;START_MAXIMIZED=FALSE&amp;creator=factset&amp;display_string=Audit"}</definedName>
    <definedName name="_2503__FDSAUDITLINK__" hidden="1">{"fdsup://directions/FAT Viewer?action=UPDATE&amp;creator=factset&amp;DYN_ARGS=TRUE&amp;DOC_NAME=FAT:FQL_AUDITING_CLIENT_TEMPLATE.FAT&amp;display_string=Audit&amp;VAR:KEY=QXCDGNMDKZ&amp;VAR:QUERY=RkZfQ0FQRVgoQU5OLDIwMDksLCwsVVNEKQ==&amp;WINDOW=FIRST_POPUP&amp;HEIGHT=450&amp;WIDTH=450&amp;START_MA","XIMIZED=FALSE&amp;VAR:CALENDAR=FIVEDAY&amp;VAR:SYMBOL=B1XH2C&amp;VAR:INDEX=0"}</definedName>
    <definedName name="_2504__FDSAUDITLINK__" hidden="1">{"fdsup://directions/FAT Viewer?action=UPDATE&amp;creator=factset&amp;DYN_ARGS=TRUE&amp;DOC_NAME=FAT:FQL_AUDITING_CLIENT_TEMPLATE.FAT&amp;display_string=Audit&amp;VAR:KEY=GDSRYFGLIT&amp;VAR:QUERY=RkZfRUJJVF9JQihBTk4sMjAwNywsLCxTRUsp&amp;WINDOW=FIRST_POPUP&amp;HEIGHT=450&amp;WIDTH=450&amp;START_MA","XIMIZED=FALSE&amp;VAR:CALENDAR=FIVEDAY&amp;VAR:SYMBOL=591591&amp;VAR:INDEX=0"}</definedName>
    <definedName name="_2505__FDSAUDITLINK__" hidden="1">{"fdsup://directions/FAT Viewer?action=UPDATE&amp;creator=factset&amp;DYN_ARGS=TRUE&amp;DOC_NAME=FAT:FQL_AUDITING_CLIENT_TEMPLATE.FAT&amp;display_string=Audit&amp;VAR:KEY=QNIRQZKZIN&amp;VAR:QUERY=KEZGX0VCSVRfSUIoQU5OLDIwMTIsLCwsU0VLKUBFQ0FfTUVEX0VCSVQoMjAxMiw0MDQzNSwsLCdDVVI9U0VLJ","ywnV0lOPTEwMCxQRVY9WScpKQ==&amp;WINDOW=FIRST_POPUP&amp;HEIGHT=450&amp;WIDTH=450&amp;START_MAXIMIZED=FALSE&amp;VAR:CALENDAR=FIVEDAY&amp;VAR:SYMBOL=591591&amp;VAR:INDEX=0"}</definedName>
    <definedName name="_2506__FDSAUDITLINK__" hidden="1">{"fdsup://directions/FAT Viewer?action=UPDATE&amp;creator=factset&amp;DYN_ARGS=TRUE&amp;DOC_NAME=FAT:FQL_AUDITING_CLIENT_TEMPLATE.FAT&amp;display_string=Audit&amp;VAR:KEY=KLONQNCTUF&amp;VAR:QUERY=KEZGX05FVF9JTkMoQU5OLDIwMTMsLCwsVVNEKUBFQ0FfTUVEX05FVCgyMDEzLDQwNDM1LCwsJ0NVUj1VU0QnL","CdXSU49MTAwLFBFVj1ZJykp&amp;WINDOW=FIRST_POPUP&amp;HEIGHT=450&amp;WIDTH=450&amp;START_MAXIMIZED=FALSE&amp;VAR:CALENDAR=FIVEDAY&amp;VAR:SYMBOL=B1XH2C&amp;VAR:INDEX=0"}</definedName>
    <definedName name="_2507__FDSAUDITLINK__" hidden="1">{"fdsup://Directions/FactSet Auditing Viewer?action=AUDIT_VALUE&amp;DB=129&amp;ID1=591591&amp;VALUEID=04831&amp;SDATE=2008&amp;PERIODTYPE=ANN_STD&amp;window=popup_no_bar&amp;width=385&amp;height=120&amp;START_MAXIMIZED=FALSE&amp;creator=factset&amp;display_string=Audit"}</definedName>
    <definedName name="_2509__FDSAUDITLINK__" hidden="1">{"fdsup://directions/FAT Viewer?action=UPDATE&amp;creator=factset&amp;DYN_ARGS=TRUE&amp;DOC_NAME=FAT:FQL_AUDITING_CLIENT_TEMPLATE.FAT&amp;display_string=Audit&amp;VAR:KEY=GTGZOPUJSF&amp;VAR:QUERY=KEZGX0VCSVRfSUIoQU5OLDIwMTAsLCwsVVNEKUBFQ0FfTUVEX0VCSVQoMjAxMCw0MDQzNSwsLCdDVVI9VVNEJ","ywnV0lOPTEwMCxQRVY9WScpKQ==&amp;WINDOW=FIRST_POPUP&amp;HEIGHT=450&amp;WIDTH=450&amp;START_MAXIMIZED=FALSE&amp;VAR:CALENDAR=FIVEDAY&amp;VAR:SYMBOL=B1XH2C&amp;VAR:INDEX=0"}</definedName>
    <definedName name="_2510__FDSAUDITLINK__" hidden="1">{"fdsup://directions/FAT Viewer?action=UPDATE&amp;creator=factset&amp;DYN_ARGS=TRUE&amp;DOC_NAME=FAT:FQL_AUDITING_CLIENT_TEMPLATE.FAT&amp;display_string=Audit&amp;VAR:KEY=GHQPAXGPEZ&amp;VAR:QUERY=KEZGX0VCSVRfSUIoQU5OLDIwMTEsLCwsVVNEKUBFQ0FfTUVEX0VCSVQoMjAxMSw0MDQzNSwsLCdDVVI9VVNEJ","ywnV0lOPTEwMCxQRVY9WScpKQ==&amp;WINDOW=FIRST_POPUP&amp;HEIGHT=450&amp;WIDTH=450&amp;START_MAXIMIZED=FALSE&amp;VAR:CALENDAR=FIVEDAY&amp;VAR:SYMBOL=B1XH2C&amp;VAR:INDEX=0"}</definedName>
    <definedName name="_2511__FDSAUDITLINK__" hidden="1">{"fdsup://Directions/FactSet Auditing Viewer?action=AUDIT_VALUE&amp;DB=129&amp;ID1=B1XH2C&amp;VALUEID=01001&amp;SDATE=2009&amp;PERIODTYPE=ANN_STD&amp;window=popup_no_bar&amp;width=385&amp;height=120&amp;START_MAXIMIZED=FALSE&amp;creator=factset&amp;display_string=Audit"}</definedName>
    <definedName name="_2513__FDSAUDITLINK__" hidden="1">{"fdsup://directions/FAT Viewer?action=UPDATE&amp;creator=factset&amp;DYN_ARGS=TRUE&amp;DOC_NAME=FAT:FQL_AUDITING_CLIENT_TEMPLATE.FAT&amp;display_string=Audit&amp;VAR:KEY=YRITABCVQF&amp;VAR:QUERY=RkZfU0hMRFJTX0VRKEFOTiwwLCwsLFNFSyk=&amp;WINDOW=FIRST_POPUP&amp;HEIGHT=450&amp;WIDTH=450&amp;START_MA","XIMIZED=FALSE&amp;VAR:CALENDAR=FIVEDAY&amp;VAR:SYMBOL=B1XH2C&amp;VAR:INDEX=0"}</definedName>
    <definedName name="_2514__FDSAUDITLINK__" hidden="1">{"fdsup://directions/FAT Viewer?action=UPDATE&amp;creator=factset&amp;DYN_ARGS=TRUE&amp;DOC_NAME=FAT:FQL_AUDITING_CLIENT_TEMPLATE.FAT&amp;display_string=Audit&amp;VAR:KEY=EPWZOTERWP&amp;VAR:QUERY=KEZGX0VCSVREQV9JQihMVE1TLDAsLCwsU0VLKUBGRl9FQklUREFfSUIoTFRNU19TRU1JLDAsLCwsU0VLKSk=&amp;","WINDOW=FIRST_POPUP&amp;HEIGHT=450&amp;WIDTH=450&amp;START_MAXIMIZED=FALSE&amp;VAR:CALENDAR=FIVEDAY&amp;VAR:SYMBOL=B1XH2C&amp;VAR:INDEX=0"}</definedName>
    <definedName name="_2516__FDSAUDITLINK__" hidden="1">{"fdsup://directions/FAT Viewer?action=UPDATE&amp;creator=factset&amp;DYN_ARGS=TRUE&amp;DOC_NAME=FAT:FQL_AUDITING_CLIENT_TEMPLATE.FAT&amp;display_string=Audit&amp;VAR:KEY=APWXARGVWH&amp;VAR:QUERY=RkZfU0hMRFJTX0VRKEFOTiwwLCwsLFNFSyk=&amp;WINDOW=FIRST_POPUP&amp;HEIGHT=450&amp;WIDTH=450&amp;START_MA","XIMIZED=FALSE&amp;VAR:CALENDAR=FIVEDAY&amp;VAR:SYMBOL=591591&amp;VAR:INDEX=0"}</definedName>
    <definedName name="_2517__FDSAUDITLINK__" hidden="1">{"fdsup://directions/FAT Viewer?action=UPDATE&amp;creator=factset&amp;DYN_ARGS=TRUE&amp;DOC_NAME=FAT:FQL_AUDITING_CLIENT_TEMPLATE.FAT&amp;display_string=Audit&amp;VAR:KEY=ULOVMHSTGV&amp;VAR:QUERY=KEZGX0NBUEVYKEFOTiwyMDEzLCwsLFNFSylARUNBX01FRF9DQVBFWCgyMDEzLDQwNDM1LCwsJ0NVUj1TRUsnL","CdXSU49MTAwLFBFVj1ZJykp&amp;WINDOW=FIRST_POPUP&amp;HEIGHT=450&amp;WIDTH=450&amp;START_MAXIMIZED=FALSE&amp;VAR:CALENDAR=FIVEDAY&amp;VAR:SYMBOL=B1XH2C&amp;VAR:INDEX=0"}</definedName>
    <definedName name="_2518__FDSAUDITLINK__" hidden="1">{"fdsup://directions/FAT Viewer?action=UPDATE&amp;creator=factset&amp;DYN_ARGS=TRUE&amp;DOC_NAME=FAT:FQL_AUDITING_CLIENT_TEMPLATE.FAT&amp;display_string=Audit&amp;VAR:KEY=GLABALUHCB&amp;VAR:QUERY=KEZGX0NBUEVYKEFOTiwyMDEyLCwsLFNFSylARUNBX01FRF9DQVBFWCgyMDEyLDQwNDM1LCwsJ0NVUj1TRUsnL","CdXSU49MTAwLFBFVj1ZJykp&amp;WINDOW=FIRST_POPUP&amp;HEIGHT=450&amp;WIDTH=450&amp;START_MAXIMIZED=FALSE&amp;VAR:CALENDAR=FIVEDAY&amp;VAR:SYMBOL=B1XH2C&amp;VAR:INDEX=0"}</definedName>
    <definedName name="_2519__FDSAUDITLINK__" hidden="1">{"fdsup://directions/FAT Viewer?action=UPDATE&amp;creator=factset&amp;DYN_ARGS=TRUE&amp;DOC_NAME=FAT:FQL_AUDITING_CLIENT_TEMPLATE.FAT&amp;display_string=Audit&amp;VAR:KEY=ARYXAHIFWV&amp;VAR:QUERY=KEZGX0NBUEVYKEFOTiwyMDExLCwsLFNFSylARUNBX01FRF9DQVBFWCgyMDExLDQwNDM1LCwsJ0NVUj1TRUsnL","CdXSU49MTAwLFBFVj1ZJykp&amp;WINDOW=FIRST_POPUP&amp;HEIGHT=450&amp;WIDTH=450&amp;START_MAXIMIZED=FALSE&amp;VAR:CALENDAR=FIVEDAY&amp;VAR:SYMBOL=B1XH2C&amp;VAR:INDEX=0"}</definedName>
    <definedName name="_2520__FDSAUDITLINK__" hidden="1">{"fdsup://directions/FAT Viewer?action=UPDATE&amp;creator=factset&amp;DYN_ARGS=TRUE&amp;DOC_NAME=FAT:FQL_AUDITING_CLIENT_TEMPLATE.FAT&amp;display_string=Audit&amp;VAR:KEY=SBQZENOLQB&amp;VAR:QUERY=KEZGX0NBUEVYKEFOTiwyMDEwLCwsLFNFSylARUNBX01FRF9DQVBFWCgyMDEwLDQwNDM1LCwsJ0NVUj1TRUsnL","CdXSU49MTAwLFBFVj1ZJykp&amp;WINDOW=FIRST_POPUP&amp;HEIGHT=450&amp;WIDTH=450&amp;START_MAXIMIZED=FALSE&amp;VAR:CALENDAR=FIVEDAY&amp;VAR:SYMBOL=B1XH2C&amp;VAR:INDEX=0"}</definedName>
    <definedName name="_2521__FDSAUDITLINK__" hidden="1">{"fdsup://directions/FAT Viewer?action=UPDATE&amp;creator=factset&amp;DYN_ARGS=TRUE&amp;DOC_NAME=FAT:FQL_AUDITING_CLIENT_TEMPLATE.FAT&amp;display_string=Audit&amp;VAR:KEY=EZYZAJINYD&amp;VAR:QUERY=RkZfQ0FQRVgoQU5OLDIwMDksLCwsU0VLKQ==&amp;WINDOW=FIRST_POPUP&amp;HEIGHT=450&amp;WIDTH=450&amp;START_MA","XIMIZED=FALSE&amp;VAR:CALENDAR=FIVEDAY&amp;VAR:SYMBOL=B1XH2C&amp;VAR:INDEX=0"}</definedName>
    <definedName name="_2522__FDSAUDITLINK__" hidden="1">{"fdsup://directions/FAT Viewer?action=UPDATE&amp;creator=factset&amp;DYN_ARGS=TRUE&amp;DOC_NAME=FAT:FQL_AUDITING_CLIENT_TEMPLATE.FAT&amp;display_string=Audit&amp;VAR:KEY=MNQXKNEFCF&amp;VAR:QUERY=RkZfQ0FQRVgoQU5OLDIwMDgsLCwsU0VLKQ==&amp;WINDOW=FIRST_POPUP&amp;HEIGHT=450&amp;WIDTH=450&amp;START_MA","XIMIZED=FALSE&amp;VAR:CALENDAR=FIVEDAY&amp;VAR:SYMBOL=B1XH2C&amp;VAR:INDEX=0"}</definedName>
    <definedName name="_2523__FDSAUDITLINK__" hidden="1">{"fdsup://directions/FAT Viewer?action=UPDATE&amp;creator=factset&amp;DYN_ARGS=TRUE&amp;DOC_NAME=FAT:FQL_AUDITING_CLIENT_TEMPLATE.FAT&amp;display_string=Audit&amp;VAR:KEY=EHCXOFOFKP&amp;VAR:QUERY=RkZfQ0FQRVgoQU5OLDIwMDcsLCwsU0VLKQ==&amp;WINDOW=FIRST_POPUP&amp;HEIGHT=450&amp;WIDTH=450&amp;START_MA","XIMIZED=FALSE&amp;VAR:CALENDAR=FIVEDAY&amp;VAR:SYMBOL=B1XH2C&amp;VAR:INDEX=0"}</definedName>
    <definedName name="_2524__FDSAUDITLINK__" hidden="1">{"fdsup://directions/FAT Viewer?action=UPDATE&amp;creator=factset&amp;DYN_ARGS=TRUE&amp;DOC_NAME=FAT:FQL_AUDITING_CLIENT_TEMPLATE.FAT&amp;display_string=Audit&amp;VAR:KEY=CDMNUBGPEB&amp;VAR:QUERY=KEZGX05FVF9JTkMoQU5OLDIwMTMsLCwsU0VLKUBFQ0FfTUVEX05FVCgyMDEzLDQwNDM1LCwsJ0NVUj1TRUsnL","CdXSU49MTAwLFBFVj1ZJykp&amp;WINDOW=FIRST_POPUP&amp;HEIGHT=450&amp;WIDTH=450&amp;START_MAXIMIZED=FALSE&amp;VAR:CALENDAR=FIVEDAY&amp;VAR:SYMBOL=B1XH2C&amp;VAR:INDEX=0"}</definedName>
    <definedName name="_2525__FDSAUDITLINK__" hidden="1">{"fdsup://directions/FAT Viewer?action=UPDATE&amp;creator=factset&amp;DYN_ARGS=TRUE&amp;DOC_NAME=FAT:FQL_AUDITING_CLIENT_TEMPLATE.FAT&amp;display_string=Audit&amp;VAR:KEY=WTWVYROVCZ&amp;VAR:QUERY=KEZGX05FVF9JTkMoQU5OLDIwMTIsLCwsU0VLKUBFQ0FfTUVEX05FVCgyMDEyLDQwNDM1LCwsJ0NVUj1TRUsnL","CdXSU49MTAwLFBFVj1ZJykp&amp;WINDOW=FIRST_POPUP&amp;HEIGHT=450&amp;WIDTH=450&amp;START_MAXIMIZED=FALSE&amp;VAR:CALENDAR=FIVEDAY&amp;VAR:SYMBOL=B1XH2C&amp;VAR:INDEX=0"}</definedName>
    <definedName name="_2526__FDSAUDITLINK__" hidden="1">{"fdsup://directions/FAT Viewer?action=UPDATE&amp;creator=factset&amp;DYN_ARGS=TRUE&amp;DOC_NAME=FAT:FQL_AUDITING_CLIENT_TEMPLATE.FAT&amp;display_string=Audit&amp;VAR:KEY=QTQBUHIDAF&amp;VAR:QUERY=KEZGX05FVF9JTkMoQU5OLDIwMTEsLCwsU0VLKUBFQ0FfTUVEX05FVCgyMDExLDQwNDM1LCwsJ0NVUj1TRUsnL","CdXSU49MTAwLFBFVj1ZJykp&amp;WINDOW=FIRST_POPUP&amp;HEIGHT=450&amp;WIDTH=450&amp;START_MAXIMIZED=FALSE&amp;VAR:CALENDAR=FIVEDAY&amp;VAR:SYMBOL=B1XH2C&amp;VAR:INDEX=0"}</definedName>
    <definedName name="_2527__FDSAUDITLINK__" hidden="1">{"fdsup://directions/FAT Viewer?action=UPDATE&amp;creator=factset&amp;DYN_ARGS=TRUE&amp;DOC_NAME=FAT:FQL_AUDITING_CLIENT_TEMPLATE.FAT&amp;display_string=Audit&amp;VAR:KEY=UTSFWHQJGP&amp;VAR:QUERY=KEZGX05FVF9JTkMoQU5OLDIwMTAsLCwsU0VLKUBFQ0FfTUVEX05FVCgyMDEwLDQwNDM1LCwsJ0NVUj1TRUsnL","CdXSU49MTAwLFBFVj1ZJykp&amp;WINDOW=FIRST_POPUP&amp;HEIGHT=450&amp;WIDTH=450&amp;START_MAXIMIZED=FALSE&amp;VAR:CALENDAR=FIVEDAY&amp;VAR:SYMBOL=B1XH2C&amp;VAR:INDEX=0"}</definedName>
    <definedName name="_2528__FDSAUDITLINK__" hidden="1">{"fdsup://directions/FAT Viewer?action=UPDATE&amp;creator=factset&amp;DYN_ARGS=TRUE&amp;DOC_NAME=FAT:FQL_AUDITING_CLIENT_TEMPLATE.FAT&amp;display_string=Audit&amp;VAR:KEY=ITYHETSLMF&amp;VAR:QUERY=RkZfTkVUX0lOQyhBTk4sMjAwOSwsLCxTRUsp&amp;WINDOW=FIRST_POPUP&amp;HEIGHT=450&amp;WIDTH=450&amp;START_MA","XIMIZED=FALSE&amp;VAR:CALENDAR=FIVEDAY&amp;VAR:SYMBOL=B1XH2C&amp;VAR:INDEX=0"}</definedName>
    <definedName name="_2529__FDSAUDITLINK__" hidden="1">{"fdsup://directions/FAT Viewer?action=UPDATE&amp;creator=factset&amp;DYN_ARGS=TRUE&amp;DOC_NAME=FAT:FQL_AUDITING_CLIENT_TEMPLATE.FAT&amp;display_string=Audit&amp;VAR:KEY=KJCXMJKTIL&amp;VAR:QUERY=RkZfTkVUX0lOQyhBTk4sMjAwOCwsLCxTRUsp&amp;WINDOW=FIRST_POPUP&amp;HEIGHT=450&amp;WIDTH=450&amp;START_MA","XIMIZED=FALSE&amp;VAR:CALENDAR=FIVEDAY&amp;VAR:SYMBOL=B1XH2C&amp;VAR:INDEX=0"}</definedName>
    <definedName name="_2530__FDSAUDITLINK__" hidden="1">{"fdsup://directions/FAT Viewer?action=UPDATE&amp;creator=factset&amp;DYN_ARGS=TRUE&amp;DOC_NAME=FAT:FQL_AUDITING_CLIENT_TEMPLATE.FAT&amp;display_string=Audit&amp;VAR:KEY=EPWTADSVCT&amp;VAR:QUERY=RkZfTkVUX0lOQyhBTk4sMjAwNywsLCxTRUsp&amp;WINDOW=FIRST_POPUP&amp;HEIGHT=450&amp;WIDTH=450&amp;START_MA","XIMIZED=FALSE&amp;VAR:CALENDAR=FIVEDAY&amp;VAR:SYMBOL=B1XH2C&amp;VAR:INDEX=0"}</definedName>
    <definedName name="_2531__FDSAUDITLINK__" hidden="1">{"fdsup://directions/FAT Viewer?action=UPDATE&amp;creator=factset&amp;DYN_ARGS=TRUE&amp;DOC_NAME=FAT:FQL_AUDITING_CLIENT_TEMPLATE.FAT&amp;display_string=Audit&amp;VAR:KEY=APODINAFUZ&amp;VAR:QUERY=KEZGX0VCSVRfSUIoQU5OLDIwMTMsLCwsU0VLKUBFQ0FfTUVEX0VCSVQoMjAxMyw0MDQzNSwsLCdDVVI9U0VLJ","ywnV0lOPTEwMCxQRVY9WScpKQ==&amp;WINDOW=FIRST_POPUP&amp;HEIGHT=450&amp;WIDTH=450&amp;START_MAXIMIZED=FALSE&amp;VAR:CALENDAR=FIVEDAY&amp;VAR:SYMBOL=B1XH2C&amp;VAR:INDEX=0"}</definedName>
    <definedName name="_2532__FDSAUDITLINK__" hidden="1">{"fdsup://directions/FAT Viewer?action=UPDATE&amp;creator=factset&amp;DYN_ARGS=TRUE&amp;DOC_NAME=FAT:FQL_AUDITING_CLIENT_TEMPLATE.FAT&amp;display_string=Audit&amp;VAR:KEY=GDKXUVMBKN&amp;VAR:QUERY=KEZGX0VCSVRfSUIoQU5OLDIwMTIsLCwsU0VLKUBFQ0FfTUVEX0VCSVQoMjAxMiw0MDQzNSwsLCdDVVI9U0VLJ","ywnV0lOPTEwMCxQRVY9WScpKQ==&amp;WINDOW=FIRST_POPUP&amp;HEIGHT=450&amp;WIDTH=450&amp;START_MAXIMIZED=FALSE&amp;VAR:CALENDAR=FIVEDAY&amp;VAR:SYMBOL=B1XH2C&amp;VAR:INDEX=0"}</definedName>
    <definedName name="_2533__FDSAUDITLINK__" hidden="1">{"fdsup://directions/FAT Viewer?action=UPDATE&amp;creator=factset&amp;DYN_ARGS=TRUE&amp;DOC_NAME=FAT:FQL_AUDITING_CLIENT_TEMPLATE.FAT&amp;display_string=Audit&amp;VAR:KEY=WVEXMTQLYF&amp;VAR:QUERY=KEZGX0VCSVRfSUIoQU5OLDIwMTEsLCwsU0VLKUBFQ0FfTUVEX0VCSVQoMjAxMSw0MDQzNSwsLCdDVVI9U0VLJ","ywnV0lOPTEwMCxQRVY9WScpKQ==&amp;WINDOW=FIRST_POPUP&amp;HEIGHT=450&amp;WIDTH=450&amp;START_MAXIMIZED=FALSE&amp;VAR:CALENDAR=FIVEDAY&amp;VAR:SYMBOL=B1XH2C&amp;VAR:INDEX=0"}</definedName>
    <definedName name="_2534__FDSAUDITLINK__" hidden="1">{"fdsup://directions/FAT Viewer?action=UPDATE&amp;creator=factset&amp;DYN_ARGS=TRUE&amp;DOC_NAME=FAT:FQL_AUDITING_CLIENT_TEMPLATE.FAT&amp;display_string=Audit&amp;VAR:KEY=IXCPOXIRUH&amp;VAR:QUERY=KEZGX0VCSVRfSUIoQU5OLDIwMTAsLCwsU0VLKUBFQ0FfTUVEX0VCSVQoMjAxMCw0MDQzNSwsLCdDVVI9U0VLJ","ywnV0lOPTEwMCxQRVY9WScpKQ==&amp;WINDOW=FIRST_POPUP&amp;HEIGHT=450&amp;WIDTH=450&amp;START_MAXIMIZED=FALSE&amp;VAR:CALENDAR=FIVEDAY&amp;VAR:SYMBOL=B1XH2C&amp;VAR:INDEX=0"}</definedName>
    <definedName name="_2537__FDSAUDITLINK__" hidden="1">{"fdsup://directions/FAT Viewer?action=UPDATE&amp;creator=factset&amp;DYN_ARGS=TRUE&amp;DOC_NAME=FAT:FQL_AUDITING_CLIENT_TEMPLATE.FAT&amp;display_string=Audit&amp;VAR:KEY=APODINAFUZ&amp;VAR:QUERY=KEZGX0VCSVRfSUIoQU5OLDIwMTMsLCwsU0VLKUBFQ0FfTUVEX0VCSVQoMjAxMyw0MDQzNSwsLCdDVVI9U0VLJ","ywnV0lOPTEwMCxQRVY9WScpKQ==&amp;WINDOW=FIRST_POPUP&amp;HEIGHT=450&amp;WIDTH=450&amp;START_MAXIMIZED=FALSE&amp;VAR:CALENDAR=FIVEDAY&amp;VAR:SYMBOL=B1XH2C&amp;VAR:INDEX=0"}</definedName>
    <definedName name="_2538__FDSAUDITLINK__" hidden="1">{"fdsup://directions/FAT Viewer?action=UPDATE&amp;creator=factset&amp;DYN_ARGS=TRUE&amp;DOC_NAME=FAT:FQL_AUDITING_CLIENT_TEMPLATE.FAT&amp;display_string=Audit&amp;VAR:KEY=GDKXUVMBKN&amp;VAR:QUERY=KEZGX0VCSVRfSUIoQU5OLDIwMTIsLCwsU0VLKUBFQ0FfTUVEX0VCSVQoMjAxMiw0MDQzNSwsLCdDVVI9U0VLJ","ywnV0lOPTEwMCxQRVY9WScpKQ==&amp;WINDOW=FIRST_POPUP&amp;HEIGHT=450&amp;WIDTH=450&amp;START_MAXIMIZED=FALSE&amp;VAR:CALENDAR=FIVEDAY&amp;VAR:SYMBOL=B1XH2C&amp;VAR:INDEX=0"}</definedName>
    <definedName name="_2539__FDSAUDITLINK__" hidden="1">{"fdsup://directions/FAT Viewer?action=UPDATE&amp;creator=factset&amp;DYN_ARGS=TRUE&amp;DOC_NAME=FAT:FQL_AUDITING_CLIENT_TEMPLATE.FAT&amp;display_string=Audit&amp;VAR:KEY=WVEXMTQLYF&amp;VAR:QUERY=KEZGX0VCSVRfSUIoQU5OLDIwMTEsLCwsU0VLKUBFQ0FfTUVEX0VCSVQoMjAxMSw0MDQzNSwsLCdDVVI9U0VLJ","ywnV0lOPTEwMCxQRVY9WScpKQ==&amp;WINDOW=FIRST_POPUP&amp;HEIGHT=450&amp;WIDTH=450&amp;START_MAXIMIZED=FALSE&amp;VAR:CALENDAR=FIVEDAY&amp;VAR:SYMBOL=B1XH2C&amp;VAR:INDEX=0"}</definedName>
    <definedName name="_2540__FDSAUDITLINK__" hidden="1">{"fdsup://directions/FAT Viewer?action=UPDATE&amp;creator=factset&amp;DYN_ARGS=TRUE&amp;DOC_NAME=FAT:FQL_AUDITING_CLIENT_TEMPLATE.FAT&amp;display_string=Audit&amp;VAR:KEY=IXCPOXIRUH&amp;VAR:QUERY=KEZGX0VCSVRfSUIoQU5OLDIwMTAsLCwsU0VLKUBFQ0FfTUVEX0VCSVQoMjAxMCw0MDQzNSwsLCdDVVI9U0VLJ","ywnV0lOPTEwMCxQRVY9WScpKQ==&amp;WINDOW=FIRST_POPUP&amp;HEIGHT=450&amp;WIDTH=450&amp;START_MAXIMIZED=FALSE&amp;VAR:CALENDAR=FIVEDAY&amp;VAR:SYMBOL=B1XH2C&amp;VAR:INDEX=0"}</definedName>
    <definedName name="_2541__FDSAUDITLINK__" hidden="1">{"fdsup://directions/FAT Viewer?action=UPDATE&amp;creator=factset&amp;DYN_ARGS=TRUE&amp;DOC_NAME=FAT:FQL_AUDITING_CLIENT_TEMPLATE.FAT&amp;display_string=Audit&amp;VAR:KEY=YVUZKVYXMX&amp;VAR:QUERY=RkZfRUJJVF9JQihBTk4sMjAwOSwsLCxTRUsp&amp;WINDOW=FIRST_POPUP&amp;HEIGHT=450&amp;WIDTH=450&amp;START_MA","XIMIZED=FALSE&amp;VAR:CALENDAR=FIVEDAY&amp;VAR:SYMBOL=B1XH2C&amp;VAR:INDEX=0"}</definedName>
    <definedName name="_2542__FDSAUDITLINK__" hidden="1">{"fdsup://directions/FAT Viewer?action=UPDATE&amp;creator=factset&amp;DYN_ARGS=TRUE&amp;DOC_NAME=FAT:FQL_AUDITING_CLIENT_TEMPLATE.FAT&amp;display_string=Audit&amp;VAR:KEY=ELUBWTGJIT&amp;VAR:QUERY=RkZfRUJJVF9JQihBTk4sMjAwOCwsLCxTRUsp&amp;WINDOW=FIRST_POPUP&amp;HEIGHT=450&amp;WIDTH=450&amp;START_MA","XIMIZED=FALSE&amp;VAR:CALENDAR=FIVEDAY&amp;VAR:SYMBOL=B1XH2C&amp;VAR:INDEX=0"}</definedName>
    <definedName name="_2543__FDSAUDITLINK__" hidden="1">{"fdsup://directions/FAT Viewer?action=UPDATE&amp;creator=factset&amp;DYN_ARGS=TRUE&amp;DOC_NAME=FAT:FQL_AUDITING_CLIENT_TEMPLATE.FAT&amp;display_string=Audit&amp;VAR:KEY=UBYFQLGNGR&amp;VAR:QUERY=RkZfRUJJVF9JQihBTk4sMjAwNywsLCxTRUsp&amp;WINDOW=FIRST_POPUP&amp;HEIGHT=450&amp;WIDTH=450&amp;START_MA","XIMIZED=FALSE&amp;VAR:CALENDAR=FIVEDAY&amp;VAR:SYMBOL=B1XH2C&amp;VAR:INDEX=0"}</definedName>
    <definedName name="_2544__FDSAUDITLINK__" hidden="1">{"fdsup://directions/FAT Viewer?action=UPDATE&amp;creator=factset&amp;DYN_ARGS=TRUE&amp;DOC_NAME=FAT:FQL_AUDITING_CLIENT_TEMPLATE.FAT&amp;display_string=Audit&amp;VAR:KEY=ARIDERKLQR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1XH2C&amp;VAR:INDEX=","0"}</definedName>
    <definedName name="_2545__FDSAUDITLINK__" hidden="1">{"fdsup://directions/FAT Viewer?action=UPDATE&amp;creator=factset&amp;DYN_ARGS=TRUE&amp;DOC_NAME=FAT:FQL_AUDITING_CLIENT_TEMPLATE.FAT&amp;display_string=Audit&amp;VAR:KEY=MHSBKROXWJ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1XH2C&amp;VAR:INDEX=","0"}</definedName>
    <definedName name="_2546__FDSAUDITLINK__" hidden="1">{"fdsup://directions/FAT Viewer?action=UPDATE&amp;creator=factset&amp;DYN_ARGS=TRUE&amp;DOC_NAME=FAT:FQL_AUDITING_CLIENT_TEMPLATE.FAT&amp;display_string=Audit&amp;VAR:KEY=GXGZQLKDIL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1XH2C&amp;VAR:INDEX=","0"}</definedName>
    <definedName name="_2547__FDSAUDITLINK__" hidden="1">{"fdsup://directions/FAT Viewer?action=UPDATE&amp;creator=factset&amp;DYN_ARGS=TRUE&amp;DOC_NAME=FAT:FQL_AUDITING_CLIENT_TEMPLATE.FAT&amp;display_string=Audit&amp;VAR:KEY=UFCTCHULSR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1XH2C&amp;VAR:INDEX=","0"}</definedName>
    <definedName name="_2548__FDSAUDITLINK__" hidden="1">{"fdsup://directions/FAT Viewer?action=UPDATE&amp;creator=factset&amp;DYN_ARGS=TRUE&amp;DOC_NAME=FAT:FQL_AUDITING_CLIENT_TEMPLATE.FAT&amp;display_string=Audit&amp;VAR:KEY=QLILUVGTAT&amp;VAR:QUERY=RkZfRUJJVF9JQihBTk4sMjAwOSwsLCxTRUspK0ZGX0FNT1JUX0NGKEFOTiwyMDA5LCwsLFNFSyk=&amp;WINDOW=F","IRST_POPUP&amp;HEIGHT=450&amp;WIDTH=450&amp;START_MAXIMIZED=FALSE&amp;VAR:CALENDAR=FIVEDAY&amp;VAR:SYMBOL=B1XH2C&amp;VAR:INDEX=0"}</definedName>
    <definedName name="_2549__FDSAUDITLINK__" hidden="1">{"fdsup://directions/FAT Viewer?action=UPDATE&amp;creator=factset&amp;DYN_ARGS=TRUE&amp;DOC_NAME=FAT:FQL_AUDITING_CLIENT_TEMPLATE.FAT&amp;display_string=Audit&amp;VAR:KEY=WNUDCREJYN&amp;VAR:QUERY=RkZfRUJJVF9JQihBTk4sMjAwOCwsLCxTRUspK0ZGX0FNT1JUX0NGKEFOTiwyMDA4LCwsLFNFSyk=&amp;WINDOW=F","IRST_POPUP&amp;HEIGHT=450&amp;WIDTH=450&amp;START_MAXIMIZED=FALSE&amp;VAR:CALENDAR=FIVEDAY&amp;VAR:SYMBOL=B1XH2C&amp;VAR:INDEX=0"}</definedName>
    <definedName name="_2550__FDSAUDITLINK__" hidden="1">{"fdsup://directions/FAT Viewer?action=UPDATE&amp;creator=factset&amp;DYN_ARGS=TRUE&amp;DOC_NAME=FAT:FQL_AUDITING_CLIENT_TEMPLATE.FAT&amp;display_string=Audit&amp;VAR:KEY=ERCPUXQBEZ&amp;VAR:QUERY=RkZfRUJJVF9JQihBTk4sMjAwNywsLCxTRUspK0ZGX0FNT1JUX0NGKEFOTiwyMDA3LCwsLFNFSyk=&amp;WINDOW=F","IRST_POPUP&amp;HEIGHT=450&amp;WIDTH=450&amp;START_MAXIMIZED=FALSE&amp;VAR:CALENDAR=FIVEDAY&amp;VAR:SYMBOL=B1XH2C&amp;VAR:INDEX=0"}</definedName>
    <definedName name="_2551__FDSAUDITLINK__" hidden="1">{"fdsup://directions/FAT Viewer?action=UPDATE&amp;creator=factset&amp;DYN_ARGS=TRUE&amp;DOC_NAME=FAT:FQL_AUDITING_CLIENT_TEMPLATE.FAT&amp;display_string=Audit&amp;VAR:KEY=APEDGPSRCB&amp;VAR:QUERY=KEZGX0VCSVREQV9JQihBTk4sMjAxMywsLCxTRUspQEVDQV9NRURfRUJJVERBKDIwMTMsNDA0MzUsLCwnQ1VSP","VNFSycsJ1dJTj0xMDAsUEVWPVknKSk=&amp;WINDOW=FIRST_POPUP&amp;HEIGHT=450&amp;WIDTH=450&amp;START_MAXIMIZED=FALSE&amp;VAR:CALENDAR=FIVEDAY&amp;VAR:SYMBOL=B1XH2C&amp;VAR:INDEX=0"}</definedName>
    <definedName name="_2552__FDSAUDITLINK__" hidden="1">{"fdsup://directions/FAT Viewer?action=UPDATE&amp;creator=factset&amp;DYN_ARGS=TRUE&amp;DOC_NAME=FAT:FQL_AUDITING_CLIENT_TEMPLATE.FAT&amp;display_string=Audit&amp;VAR:KEY=EJCXOJMHUP&amp;VAR:QUERY=KEZGX0VCSVREQV9JQihBTk4sMjAxMiwsLCxTRUspQEVDQV9NRURfRUJJVERBKDIwMTIsNDA0MzUsLCwnQ1VSP","VNFSycsJ1dJTj0xMDAsUEVWPVknKSk=&amp;WINDOW=FIRST_POPUP&amp;HEIGHT=450&amp;WIDTH=450&amp;START_MAXIMIZED=FALSE&amp;VAR:CALENDAR=FIVEDAY&amp;VAR:SYMBOL=B1XH2C&amp;VAR:INDEX=0"}</definedName>
    <definedName name="_2553__FDSAUDITLINK__" hidden="1">{"fdsup://directions/FAT Viewer?action=UPDATE&amp;creator=factset&amp;DYN_ARGS=TRUE&amp;DOC_NAME=FAT:FQL_AUDITING_CLIENT_TEMPLATE.FAT&amp;display_string=Audit&amp;VAR:KEY=WRITARORYB&amp;VAR:QUERY=KEZGX0VCSVREQV9JQihBTk4sMjAxMSwsLCxTRUspQEVDQV9NRURfRUJJVERBKDIwMTEsNDA0MzUsLCwnQ1VSP","VNFSycsJ1dJTj0xMDAsUEVWPVknKSk=&amp;WINDOW=FIRST_POPUP&amp;HEIGHT=450&amp;WIDTH=450&amp;START_MAXIMIZED=FALSE&amp;VAR:CALENDAR=FIVEDAY&amp;VAR:SYMBOL=B1XH2C&amp;VAR:INDEX=0"}</definedName>
    <definedName name="_2554__FDSAUDITLINK__" hidden="1">{"fdsup://directions/FAT Viewer?action=UPDATE&amp;creator=factset&amp;DYN_ARGS=TRUE&amp;DOC_NAME=FAT:FQL_AUDITING_CLIENT_TEMPLATE.FAT&amp;display_string=Audit&amp;VAR:KEY=WBUTKJOPYL&amp;VAR:QUERY=KEZGX0VCSVREQV9JQihBTk4sMjAxMCwsLCxTRUspQEVDQV9NRURfRUJJVERBKDIwMTAsNDA0MzUsLCwnQ1VSP","VNFSycsJ1dJTj0xMDAsUEVWPVknKSk=&amp;WINDOW=FIRST_POPUP&amp;HEIGHT=450&amp;WIDTH=450&amp;START_MAXIMIZED=FALSE&amp;VAR:CALENDAR=FIVEDAY&amp;VAR:SYMBOL=B1XH2C&amp;VAR:INDEX=0"}</definedName>
    <definedName name="_2555__FDSAUDITLINK__" hidden="1">{"fdsup://directions/FAT Viewer?action=UPDATE&amp;creator=factset&amp;DYN_ARGS=TRUE&amp;DOC_NAME=FAT:FQL_AUDITING_CLIENT_TEMPLATE.FAT&amp;display_string=Audit&amp;VAR:KEY=OLYLYTMRIB&amp;VAR:QUERY=RkZfRUJJVERBX0lCKEFOTiwyMDA5LCwsLFNFSyk=&amp;WINDOW=FIRST_POPUP&amp;HEIGHT=450&amp;WIDTH=450&amp;STAR","T_MAXIMIZED=FALSE&amp;VAR:CALENDAR=FIVEDAY&amp;VAR:SYMBOL=B1XH2C&amp;VAR:INDEX=0"}</definedName>
    <definedName name="_2556__FDSAUDITLINK__" hidden="1">{"fdsup://directions/FAT Viewer?action=UPDATE&amp;creator=factset&amp;DYN_ARGS=TRUE&amp;DOC_NAME=FAT:FQL_AUDITING_CLIENT_TEMPLATE.FAT&amp;display_string=Audit&amp;VAR:KEY=OTQVUVSTUT&amp;VAR:QUERY=RkZfRUJJVERBX0lCKEFOTiwyMDA4LCwsLFNFSyk=&amp;WINDOW=FIRST_POPUP&amp;HEIGHT=450&amp;WIDTH=450&amp;STAR","T_MAXIMIZED=FALSE&amp;VAR:CALENDAR=FIVEDAY&amp;VAR:SYMBOL=B1XH2C&amp;VAR:INDEX=0"}</definedName>
    <definedName name="_2557__FDSAUDITLINK__" hidden="1">{"fdsup://directions/FAT Viewer?action=UPDATE&amp;creator=factset&amp;DYN_ARGS=TRUE&amp;DOC_NAME=FAT:FQL_AUDITING_CLIENT_TEMPLATE.FAT&amp;display_string=Audit&amp;VAR:KEY=OTEZQPUFKF&amp;VAR:QUERY=RkZfRUJJVERBX0lCKEFOTiwyMDA3LCwsLFNFSyk=&amp;WINDOW=FIRST_POPUP&amp;HEIGHT=450&amp;WIDTH=450&amp;STAR","T_MAXIMIZED=FALSE&amp;VAR:CALENDAR=FIVEDAY&amp;VAR:SYMBOL=B1XH2C&amp;VAR:INDEX=0"}</definedName>
    <definedName name="_2558__FDSAUDITLINK__" hidden="1">{"fdsup://Directions/FactSet Auditing Viewer?action=AUDIT_VALUE&amp;DB=129&amp;ID1=B1XH2C&amp;VALUEID=01001&amp;SDATE=2009&amp;PERIODTYPE=ANN_STD&amp;window=popup_no_bar&amp;width=385&amp;height=120&amp;START_MAXIMIZED=FALSE&amp;creator=factset&amp;display_string=Audit"}</definedName>
    <definedName name="_2562__FDSAUDITLINK__" hidden="1">{"fdsup://directions/FAT Viewer?action=UPDATE&amp;creator=factset&amp;DYN_ARGS=TRUE&amp;DOC_NAME=FAT:FQL_AUDITING_CLIENT_TEMPLATE.FAT&amp;display_string=Audit&amp;VAR:KEY=OTUJKXMFIN&amp;VAR:QUERY=KEZGX0VCSVREQV9JQihBTk4sMjAxMiwsLCxFVVIpQEVDQV9NRURfRUJJVERBKDIwMTIsNDA0MzUsLCwnQ1VSP","UVVUicsJ1dJTj0xMDAsUEVWPVknKSk=&amp;WINDOW=FIRST_POPUP&amp;HEIGHT=450&amp;WIDTH=450&amp;START_MAXIMIZED=FALSE&amp;VAR:CALENDAR=FIVEDAY&amp;VAR:SYMBOL=564156&amp;VAR:INDEX=0"}</definedName>
    <definedName name="_2568__FDSAUDITLINK__" hidden="1">{"fdsup://directions/FAT Viewer?action=UPDATE&amp;creator=factset&amp;DYN_ARGS=TRUE&amp;DOC_NAME=FAT:FQL_AUDITING_CLIENT_TEMPLATE.FAT&amp;display_string=Audit&amp;VAR:KEY=OFKRWZGJWR&amp;VAR:QUERY=KEZGX05FVF9JTkMoQU5OLDIwMTEsLCwsU0VLKUBFQ0FfTUVEX05FVCgyMDExLDQwNDM1LCwsJ0NVUj1TRUsnL","CdXSU49MTAwLFBFVj1ZJykp&amp;WINDOW=FIRST_POPUP&amp;HEIGHT=450&amp;WIDTH=450&amp;START_MAXIMIZED=FALSE&amp;VAR:CALENDAR=FIVEDAY&amp;VAR:SYMBOL=591591&amp;VAR:INDEX=0"}</definedName>
    <definedName name="_2569__FDSAUDITLINK__" hidden="1">{"fdsup://directions/FAT Viewer?action=UPDATE&amp;creator=factset&amp;DYN_ARGS=TRUE&amp;DOC_NAME=FAT:FQL_AUDITING_CLIENT_TEMPLATE.FAT&amp;display_string=Audit&amp;VAR:KEY=CBQPIXYNAH&amp;VAR:QUERY=KEZGX05FVF9JTkMoQU5OLDIwMTAsLCwsU0VLKUBFQ0FfTUVEX05FVCgyMDEwLDQwNDM1LCwsJ0NVUj1TRUsnL","CdXSU49MTAwLFBFVj1ZJykp&amp;WINDOW=FIRST_POPUP&amp;HEIGHT=450&amp;WIDTH=450&amp;START_MAXIMIZED=FALSE&amp;VAR:CALENDAR=FIVEDAY&amp;VAR:SYMBOL=591591&amp;VAR:INDEX=0"}</definedName>
    <definedName name="_2572__FDSAUDITLINK__" hidden="1">{"fdsup://Directions/FactSet Auditing Viewer?action=AUDIT_VALUE&amp;DB=129&amp;ID1=591591&amp;VALUEID=01250&amp;SDATE=2007&amp;PERIODTYPE=ANN_STD&amp;window=popup_no_bar&amp;width=385&amp;height=120&amp;START_MAXIMIZED=FALSE&amp;creator=factset&amp;display_string=Audit"}</definedName>
    <definedName name="_2576__FDSAUDITLINK__" hidden="1">{"fdsup://directions/FAT Viewer?action=UPDATE&amp;creator=factset&amp;DYN_ARGS=TRUE&amp;DOC_NAME=FAT:FQL_AUDITING_CLIENT_TEMPLATE.FAT&amp;display_string=Audit&amp;VAR:KEY=QPSLEVYNCD&amp;VAR:QUERY=KEZGX0VCSVRfSUIoQU5OLDIwMTMsLCwsU0VLKUBFQ0FfTUVEX0VCSVQoMjAxMyw0MDQzNSwsLCdDVVI9U0VLJ","ywnV0lOPTEwMCxQRVY9WScpKQ==&amp;WINDOW=FIRST_POPUP&amp;HEIGHT=450&amp;WIDTH=450&amp;START_MAXIMIZED=FALSE&amp;VAR:CALENDAR=FIVEDAY&amp;VAR:SYMBOL=591591&amp;VAR:INDEX=0"}</definedName>
    <definedName name="_2583__FDSAUDITLINK__" hidden="1">{"fdsup://directions/FAT Viewer?action=UPDATE&amp;creator=factset&amp;DYN_ARGS=TRUE&amp;DOC_NAME=FAT:FQL_AUDITING_CLIENT_TEMPLATE.FAT&amp;display_string=Audit&amp;VAR:KEY=SZSVWBSDOV&amp;VAR:QUERY=RkZfRUJJVF9JQihBTk4sMjAwOCwsLCxTRUsp&amp;WINDOW=FIRST_POPUP&amp;HEIGHT=450&amp;WIDTH=450&amp;START_MA","XIMIZED=FALSE&amp;VAR:CALENDAR=FIVEDAY&amp;VAR:SYMBOL=591591&amp;VAR:INDEX=0"}</definedName>
    <definedName name="_26__FDSAUDITLINK__" hidden="1">{"fdsup://directions/FAT Viewer?action=UPDATE&amp;creator=factset&amp;DYN_ARGS=TRUE&amp;DOC_NAME=FAT:FQL_AUDITING_CLIENT_TEMPLATE.FAT&amp;display_string=Audit&amp;VAR:KEY=WHSXSTCNKF&amp;VAR:QUERY=RkZfRU5UUlBSX1ZBTF9EQUlMWSgzOTMzOSw0MDQzNixNLFJGLEVDX0NVUlIoKSwnRElMJykvL0VDX01FQU5fR","UJJVF9OVE1BKDM5MzM5LDQwNDM2LE0p&amp;WINDOW=FIRST_POPUP&amp;HEIGHT=450&amp;WIDTH=450&amp;START_MAXIMIZED=FALSE&amp;VAR:CALENDAR=FIVEDAY&amp;VAR:SYMBOL=505160&amp;VAR:INDEX=31"}</definedName>
    <definedName name="_2621__FDSAUDITLINK__" hidden="1">{"fdsup://directions/FAT Viewer?action=UPDATE&amp;creator=factset&amp;DYN_ARGS=TRUE&amp;DOC_NAME=FAT:FQL_AUDITING_CLIENT_TEMPLATE.FAT&amp;display_string=Audit&amp;VAR:KEY=MZILATQBEP&amp;VAR:QUERY=RkZfRUJJVERBX0lCKEFOTiwyMDA3LCwsLFNFSyk=&amp;WINDOW=FIRST_POPUP&amp;HEIGHT=450&amp;WIDTH=450&amp;STAR","T_MAXIMIZED=FALSE&amp;VAR:CALENDAR=FIVEDAY&amp;VAR:SYMBOL=591591&amp;VAR:INDEX=0"}</definedName>
    <definedName name="_2622__FDSAUDITLINK__" hidden="1">{"fdsup://directions/FAT Viewer?action=UPDATE&amp;creator=factset&amp;DYN_ARGS=TRUE&amp;DOC_NAME=FAT:FQL_AUDITING_CLIENT_TEMPLATE.FAT&amp;display_string=Audit&amp;VAR:KEY=CXEZIVQDGT&amp;VAR:QUERY=KEZGX0VCSVREQV9JQihBTk4sMjAxMCwsLCxTRUspQEVDQV9NRURfRUJJVERBKDIwMTAsNDA0MzUsLCwnQ1VSP","VNFSycsJ1dJTj0xMDAsUEVWPVknKSk=&amp;WINDOW=FIRST_POPUP&amp;HEIGHT=450&amp;WIDTH=450&amp;START_MAXIMIZED=FALSE&amp;VAR:CALENDAR=FIVEDAY&amp;VAR:SYMBOL=591591&amp;VAR:INDEX=0"}</definedName>
    <definedName name="_2686__FDSAUDITLINK__" hidden="1">{"fdsup://directions/FAT Viewer?action=UPDATE&amp;creator=factset&amp;DYN_ARGS=TRUE&amp;DOC_NAME=FAT:FQL_AUDITING_CLIENT_TEMPLATE.FAT&amp;display_string=Audit&amp;VAR:KEY=IDIVQTUJUR&amp;VAR:QUERY=KEZGX0VCSVRfSUIoQU5OLDIwMTAsLCwsU0VLKUBFQ0FfTUVEX0VCSVQoMjAxMCw0MDQzNSwsLCdDVVI9U0VLJ","ywnV0lOPTEwMCxQRVY9WScpKQ==&amp;WINDOW=FIRST_POPUP&amp;HEIGHT=450&amp;WIDTH=450&amp;START_MAXIMIZED=FALSE&amp;VAR:CALENDAR=FIVEDAY&amp;VAR:SYMBOL=591591&amp;VAR:INDEX=0"}</definedName>
    <definedName name="_2687__FDSAUDITLINK__" hidden="1">{"fdsup://directions/FAT Viewer?action=UPDATE&amp;creator=factset&amp;DYN_ARGS=TRUE&amp;DOC_NAME=FAT:FQL_AUDITING_CLIENT_TEMPLATE.FAT&amp;display_string=Audit&amp;VAR:KEY=WHOBMNUTMR&amp;VAR:QUERY=KEZGX0VCSVRfSUIoQU5OLDIwMTMsLCwsU0VLKUBFQ0FfTUVEX0VCSVQoMjAxMyw0MDQzNSwsLCdDVVI9U0VLJ","ywnV0lOPTEwMCxQRVY9WScpKQ==&amp;WINDOW=FIRST_POPUP&amp;HEIGHT=450&amp;WIDTH=450&amp;START_MAXIMIZED=FALSE&amp;VAR:CALENDAR=FIVEDAY&amp;VAR:SYMBOL=591591&amp;VAR:INDEX=0"}</definedName>
    <definedName name="_2688__FDSAUDITLINK__" hidden="1">{"fdsup://directions/FAT Viewer?action=UPDATE&amp;creator=factset&amp;DYN_ARGS=TRUE&amp;DOC_NAME=FAT:FQL_AUDITING_CLIENT_TEMPLATE.FAT&amp;display_string=Audit&amp;VAR:KEY=IDIVQTUJUR&amp;VAR:QUERY=KEZGX0VCSVRfSUIoQU5OLDIwMTAsLCwsU0VLKUBFQ0FfTUVEX0VCSVQoMjAxMCw0MDQzNSwsLCdDVVI9U0VLJ","ywnV0lOPTEwMCxQRVY9WScpKQ==&amp;WINDOW=FIRST_POPUP&amp;HEIGHT=450&amp;WIDTH=450&amp;START_MAXIMIZED=FALSE&amp;VAR:CALENDAR=FIVEDAY&amp;VAR:SYMBOL=591591&amp;VAR:INDEX=0"}</definedName>
    <definedName name="_2689__FDSAUDITLINK__" hidden="1">{"fdsup://directions/FAT Viewer?action=UPDATE&amp;creator=factset&amp;DYN_ARGS=TRUE&amp;DOC_NAME=FAT:FQL_AUDITING_CLIENT_TEMPLATE.FAT&amp;display_string=Audit&amp;VAR:KEY=MHINQNIBOB&amp;VAR:QUERY=KEZGX0VCSVRfSUIoQU5OLDIwMTEsLCwsU0VLKUBFQ0FfTUVEX0VCSVQoMjAxMSw0MDQzNSwsLCdDVVI9U0VLJ","ywnV0lOPTEwMCxQRVY9WScpKQ==&amp;WINDOW=FIRST_POPUP&amp;HEIGHT=450&amp;WIDTH=450&amp;START_MAXIMIZED=FALSE&amp;VAR:CALENDAR=FIVEDAY&amp;VAR:SYMBOL=591591&amp;VAR:INDEX=0"}</definedName>
    <definedName name="_2690__FDSAUDITLINK__" hidden="1">{"fdsup://directions/FAT Viewer?action=UPDATE&amp;creator=factset&amp;DYN_ARGS=TRUE&amp;DOC_NAME=FAT:FQL_AUDITING_CLIENT_TEMPLATE.FAT&amp;display_string=Audit&amp;VAR:KEY=MJWJYHCXSF&amp;VAR:QUERY=RkZfTkVUX0lOQyhBTk4sMjAwNywsLCxTRUsp&amp;WINDOW=FIRST_POPUP&amp;HEIGHT=450&amp;WIDTH=450&amp;START_MA","XIMIZED=FALSE&amp;VAR:CALENDAR=FIVEDAY&amp;VAR:SYMBOL=591591&amp;VAR:INDEX=0"}</definedName>
    <definedName name="_2691__FDSAUDITLINK__" hidden="1">{"fdsup://directions/FAT Viewer?action=UPDATE&amp;creator=factset&amp;DYN_ARGS=TRUE&amp;DOC_NAME=FAT:FQL_AUDITING_CLIENT_TEMPLATE.FAT&amp;display_string=Audit&amp;VAR:KEY=AJIFALGPUH&amp;VAR:QUERY=RkZfTkVUX0lOQyhBTk4sMjAwOCwsLCxTRUsp&amp;WINDOW=FIRST_POPUP&amp;HEIGHT=450&amp;WIDTH=450&amp;START_MA","XIMIZED=FALSE&amp;VAR:CALENDAR=FIVEDAY&amp;VAR:SYMBOL=591591&amp;VAR:INDEX=0"}</definedName>
    <definedName name="_2692__FDSAUDITLINK__" hidden="1">{"fdsup://directions/FAT Viewer?action=UPDATE&amp;creator=factset&amp;DYN_ARGS=TRUE&amp;DOC_NAME=FAT:FQL_AUDITING_CLIENT_TEMPLATE.FAT&amp;display_string=Audit&amp;VAR:KEY=OHITOPSZKD&amp;VAR:QUERY=RkZfTkVUX0lOQyhBTk4sMjAwOSwsLCxTRUsp&amp;WINDOW=FIRST_POPUP&amp;HEIGHT=450&amp;WIDTH=450&amp;START_MA","XIMIZED=FALSE&amp;VAR:CALENDAR=FIVEDAY&amp;VAR:SYMBOL=591591&amp;VAR:INDEX=0"}</definedName>
    <definedName name="_2693__FDSAUDITLINK__" hidden="1">{"fdsup://directions/FAT Viewer?action=UPDATE&amp;creator=factset&amp;DYN_ARGS=TRUE&amp;DOC_NAME=FAT:FQL_AUDITING_CLIENT_TEMPLATE.FAT&amp;display_string=Audit&amp;VAR:KEY=CDYNWBKJUV&amp;VAR:QUERY=KEZGX05FVF9JTkMoQU5OLDIwMTAsLCwsU0VLKUBFQ0FfTUVEX05FVCgyMDEwLDQwNDM1LCwsJ0NVUj1TRUsnL","CdXSU49MTAwLFBFVj1ZJykp&amp;WINDOW=FIRST_POPUP&amp;HEIGHT=450&amp;WIDTH=450&amp;START_MAXIMIZED=FALSE&amp;VAR:CALENDAR=FIVEDAY&amp;VAR:SYMBOL=591591&amp;VAR:INDEX=0"}</definedName>
    <definedName name="_2694__FDSAUDITLINK__" hidden="1">{"fdsup://directions/FAT Viewer?action=UPDATE&amp;creator=factset&amp;DYN_ARGS=TRUE&amp;DOC_NAME=FAT:FQL_AUDITING_CLIENT_TEMPLATE.FAT&amp;display_string=Audit&amp;VAR:KEY=UDIRQXCJEV&amp;VAR:QUERY=KEZGX05FVF9JTkMoQU5OLDIwMTEsLCwsU0VLKUBFQ0FfTUVEX05FVCgyMDExLDQwNDM1LCwsJ0NVUj1TRUsnL","CdXSU49MTAwLFBFVj1ZJykp&amp;WINDOW=FIRST_POPUP&amp;HEIGHT=450&amp;WIDTH=450&amp;START_MAXIMIZED=FALSE&amp;VAR:CALENDAR=FIVEDAY&amp;VAR:SYMBOL=591591&amp;VAR:INDEX=0"}</definedName>
    <definedName name="_2695__FDSAUDITLINK__" hidden="1">{"fdsup://directions/FAT Viewer?action=UPDATE&amp;creator=factset&amp;DYN_ARGS=TRUE&amp;DOC_NAME=FAT:FQL_AUDITING_CLIENT_TEMPLATE.FAT&amp;display_string=Audit&amp;VAR:KEY=AVQLQDERQL&amp;VAR:QUERY=KEZGX05FVF9JTkMoQU5OLDIwMTIsLCwsU0VLKUBFQ0FfTUVEX05FVCgyMDEyLDQwNDM1LCwsJ0NVUj1TRUsnL","CdXSU49MTAwLFBFVj1ZJykp&amp;WINDOW=FIRST_POPUP&amp;HEIGHT=450&amp;WIDTH=450&amp;START_MAXIMIZED=FALSE&amp;VAR:CALENDAR=FIVEDAY&amp;VAR:SYMBOL=591591&amp;VAR:INDEX=0"}</definedName>
    <definedName name="_2696__FDSAUDITLINK__" hidden="1">{"fdsup://directions/FAT Viewer?action=UPDATE&amp;creator=factset&amp;DYN_ARGS=TRUE&amp;DOC_NAME=FAT:FQL_AUDITING_CLIENT_TEMPLATE.FAT&amp;display_string=Audit&amp;VAR:KEY=ILGLEHUFMF&amp;VAR:QUERY=KEZGX05FVF9JTkMoQU5OLDIwMTMsLCwsU0VLKUBFQ0FfTUVEX05FVCgyMDEzLDQwNDM1LCwsJ0NVUj1TRUsnL","CdXSU49MTAwLFBFVj1ZJykp&amp;WINDOW=FIRST_POPUP&amp;HEIGHT=450&amp;WIDTH=450&amp;START_MAXIMIZED=FALSE&amp;VAR:CALENDAR=FIVEDAY&amp;VAR:SYMBOL=591591&amp;VAR:INDEX=0"}</definedName>
    <definedName name="_2697__FDSAUDITLINK__" hidden="1">{"fdsup://directions/FAT Viewer?action=UPDATE&amp;creator=factset&amp;DYN_ARGS=TRUE&amp;DOC_NAME=FAT:FQL_AUDITING_CLIENT_TEMPLATE.FAT&amp;display_string=Audit&amp;VAR:KEY=QTWFQRMDGZ&amp;VAR:QUERY=RkZfQ0FQRVgoQU5OLDIwMDcsLCwsU0VLKQ==&amp;WINDOW=FIRST_POPUP&amp;HEIGHT=450&amp;WIDTH=450&amp;START_MA","XIMIZED=FALSE&amp;VAR:CALENDAR=FIVEDAY&amp;VAR:SYMBOL=591591&amp;VAR:INDEX=0"}</definedName>
    <definedName name="_2698__FDSAUDITLINK__" hidden="1">{"fdsup://directions/FAT Viewer?action=UPDATE&amp;creator=factset&amp;DYN_ARGS=TRUE&amp;DOC_NAME=FAT:FQL_AUDITING_CLIENT_TEMPLATE.FAT&amp;display_string=Audit&amp;VAR:KEY=WRAPYVABOX&amp;VAR:QUERY=RkZfQ0FQRVgoQU5OLDIwMDgsLCwsU0VLKQ==&amp;WINDOW=FIRST_POPUP&amp;HEIGHT=450&amp;WIDTH=450&amp;START_MA","XIMIZED=FALSE&amp;VAR:CALENDAR=FIVEDAY&amp;VAR:SYMBOL=591591&amp;VAR:INDEX=0"}</definedName>
    <definedName name="_2699__FDSAUDITLINK__" hidden="1">{"fdsup://directions/FAT Viewer?action=UPDATE&amp;creator=factset&amp;DYN_ARGS=TRUE&amp;DOC_NAME=FAT:FQL_AUDITING_CLIENT_TEMPLATE.FAT&amp;display_string=Audit&amp;VAR:KEY=WJYROLWPQD&amp;VAR:QUERY=RkZfQ0FQRVgoQU5OLDIwMDksLCwsU0VLKQ==&amp;WINDOW=FIRST_POPUP&amp;HEIGHT=450&amp;WIDTH=450&amp;START_MA","XIMIZED=FALSE&amp;VAR:CALENDAR=FIVEDAY&amp;VAR:SYMBOL=591591&amp;VAR:INDEX=0"}</definedName>
    <definedName name="_27__FDSAUDITLINK__" hidden="1">{"fdsup://directions/FAT Viewer?action=UPDATE&amp;creator=factset&amp;DYN_ARGS=TRUE&amp;DOC_NAME=FAT:FQL_AUDITING_CLIENT_TEMPLATE.FAT&amp;display_string=Audit&amp;VAR:KEY=WHSXSTCNKF&amp;VAR:QUERY=RkZfRU5UUlBSX1ZBTF9EQUlMWSgzOTMzOSw0MDQzNixNLFJGLEVDX0NVUlIoKSwnRElMJykvL0VDX01FQU5fR","UJJVF9OVE1BKDM5MzM5LDQwNDM2LE0p&amp;WINDOW=FIRST_POPUP&amp;HEIGHT=450&amp;WIDTH=450&amp;START_MAXIMIZED=FALSE&amp;VAR:CALENDAR=FIVEDAY&amp;VAR:SYMBOL=505160&amp;VAR:INDEX=30"}</definedName>
    <definedName name="_2700__FDSAUDITLINK__" hidden="1">{"fdsup://directions/FAT Viewer?action=UPDATE&amp;creator=factset&amp;DYN_ARGS=TRUE&amp;DOC_NAME=FAT:FQL_AUDITING_CLIENT_TEMPLATE.FAT&amp;display_string=Audit&amp;VAR:KEY=QPWTGHKBYX&amp;VAR:QUERY=KEZGX0NBUEVYKEFOTiwyMDEwLCwsLFNFSylARUNBX01FRF9DQVBFWCgyMDEwLDQwNDM1LCwsJ0NVUj1TRUsnL","CdXSU49MTAwLFBFVj1ZJykp&amp;WINDOW=FIRST_POPUP&amp;HEIGHT=450&amp;WIDTH=450&amp;START_MAXIMIZED=FALSE&amp;VAR:CALENDAR=FIVEDAY&amp;VAR:SYMBOL=591591&amp;VAR:INDEX=0"}</definedName>
    <definedName name="_2701__FDSAUDITLINK__" hidden="1">{"fdsup://directions/FAT Viewer?action=UPDATE&amp;creator=factset&amp;DYN_ARGS=TRUE&amp;DOC_NAME=FAT:FQL_AUDITING_CLIENT_TEMPLATE.FAT&amp;display_string=Audit&amp;VAR:KEY=SDYHAVMJKH&amp;VAR:QUERY=KEZGX0NBUEVYKEFOTiwyMDExLCwsLFNFSylARUNBX01FRF9DQVBFWCgyMDExLDQwNDM1LCwsJ0NVUj1TRUsnL","CdXSU49MTAwLFBFVj1ZJykp&amp;WINDOW=FIRST_POPUP&amp;HEIGHT=450&amp;WIDTH=450&amp;START_MAXIMIZED=FALSE&amp;VAR:CALENDAR=FIVEDAY&amp;VAR:SYMBOL=591591&amp;VAR:INDEX=0"}</definedName>
    <definedName name="_2702__FDSAUDITLINK__" hidden="1">{"fdsup://directions/FAT Viewer?action=UPDATE&amp;creator=factset&amp;DYN_ARGS=TRUE&amp;DOC_NAME=FAT:FQL_AUDITING_CLIENT_TEMPLATE.FAT&amp;display_string=Audit&amp;VAR:KEY=MHINQNIBOB&amp;VAR:QUERY=KEZGX0VCSVRfSUIoQU5OLDIwMTEsLCwsU0VLKUBFQ0FfTUVEX0VCSVQoMjAxMSw0MDQzNSwsLCdDVVI9U0VLJ","ywnV0lOPTEwMCxQRVY9WScpKQ==&amp;WINDOW=FIRST_POPUP&amp;HEIGHT=450&amp;WIDTH=450&amp;START_MAXIMIZED=FALSE&amp;VAR:CALENDAR=FIVEDAY&amp;VAR:SYMBOL=591591&amp;VAR:INDEX=0"}</definedName>
    <definedName name="_2703__FDSAUDITLINK__" hidden="1">{"fdsup://directions/FAT Viewer?action=UPDATE&amp;creator=factset&amp;DYN_ARGS=TRUE&amp;DOC_NAME=FAT:FQL_AUDITING_CLIENT_TEMPLATE.FAT&amp;display_string=Audit&amp;VAR:KEY=MTWBCBYRIT&amp;VAR:QUERY=KEZGX0VCSVRfSUIoQU5OLDIwMTIsLCwsU0VLKUBFQ0FfTUVEX0VCSVQoMjAxMiw0MDQzNSwsLCdDVVI9U0VLJ","ywnV0lOPTEwMCxQRVY9WScpKQ==&amp;WINDOW=FIRST_POPUP&amp;HEIGHT=450&amp;WIDTH=450&amp;START_MAXIMIZED=FALSE&amp;VAR:CALENDAR=FIVEDAY&amp;VAR:SYMBOL=591591&amp;VAR:INDEX=0"}</definedName>
    <definedName name="_2704__FDSAUDITLINK__" hidden="1">{"fdsup://directions/FAT Viewer?action=UPDATE&amp;creator=factset&amp;DYN_ARGS=TRUE&amp;DOC_NAME=FAT:FQL_AUDITING_CLIENT_TEMPLATE.FAT&amp;display_string=Audit&amp;VAR:KEY=WVGVAPMJAD&amp;VAR:QUERY=KEZGX0NBUEVYKEFOTiwyMDEyLCwsLFNFSylARUNBX01FRF9DQVBFWCgyMDEyLDQwNDM1LCwsJ0NVUj1TRUsnL","CdXSU49MTAwLFBFVj1ZJykp&amp;WINDOW=FIRST_POPUP&amp;HEIGHT=450&amp;WIDTH=450&amp;START_MAXIMIZED=FALSE&amp;VAR:CALENDAR=FIVEDAY&amp;VAR:SYMBOL=591591&amp;VAR:INDEX=0"}</definedName>
    <definedName name="_2708__FDSAUDITLINK__" hidden="1">{"fdsup://directions/FAT Viewer?action=UPDATE&amp;creator=factset&amp;DYN_ARGS=TRUE&amp;DOC_NAME=FAT:FQL_AUDITING_CLIENT_TEMPLATE.FAT&amp;display_string=Audit&amp;VAR:KEY=KTCVORENOD&amp;VAR:QUERY=KEZGX0NBUEVYKEFOTiwyMDEzLCwsLFNFSylARUNBX01FRF9DQVBFWCgyMDEzLDQwNDM1LCwsJ0NVUj1TRUsnL","CdXSU49MTAwLFBFVj1ZJykp&amp;WINDOW=FIRST_POPUP&amp;HEIGHT=450&amp;WIDTH=450&amp;START_MAXIMIZED=FALSE&amp;VAR:CALENDAR=FIVEDAY&amp;VAR:SYMBOL=591591&amp;VAR:INDEX=0"}</definedName>
    <definedName name="_2709__FDSAUDITLINK__" hidden="1">{"fdsup://directions/FAT Viewer?action=UPDATE&amp;creator=factset&amp;DYN_ARGS=TRUE&amp;DOC_NAME=FAT:FQL_AUDITING_CLIENT_TEMPLATE.FAT&amp;display_string=Audit&amp;VAR:KEY=GJIXKPCBGL&amp;VAR:QUERY=RkZfRUJJVERBX0lCKEFOTiwyMDA3LCwsLFNFSyk=&amp;WINDOW=FIRST_POPUP&amp;HEIGHT=450&amp;WIDTH=450&amp;STAR","T_MAXIMIZED=FALSE&amp;VAR:CALENDAR=FIVEDAY&amp;VAR:SYMBOL=B033YF&amp;VAR:INDEX=0"}</definedName>
    <definedName name="_2710__FDSAUDITLINK__" hidden="1">{"fdsup://directions/FAT Viewer?action=UPDATE&amp;creator=factset&amp;DYN_ARGS=TRUE&amp;DOC_NAME=FAT:FQL_AUDITING_CLIENT_TEMPLATE.FAT&amp;display_string=Audit&amp;VAR:KEY=QRYBSTYDSR&amp;VAR:QUERY=RkZfRUJJVERBX0lCKEFOTiwyMDA4LCwsLFNFSyk=&amp;WINDOW=FIRST_POPUP&amp;HEIGHT=450&amp;WIDTH=450&amp;STAR","T_MAXIMIZED=FALSE&amp;VAR:CALENDAR=FIVEDAY&amp;VAR:SYMBOL=B033YF&amp;VAR:INDEX=0"}</definedName>
    <definedName name="_2711__FDSAUDITLINK__" hidden="1">{"fdsup://directions/FAT Viewer?action=UPDATE&amp;creator=factset&amp;DYN_ARGS=TRUE&amp;DOC_NAME=FAT:FQL_AUDITING_CLIENT_TEMPLATE.FAT&amp;display_string=Audit&amp;VAR:KEY=QPYHAXOJGH&amp;VAR:QUERY=RkZfRUJJVERBX0lCKEFOTiwyMDA5LCwsLFNFSyk=&amp;WINDOW=FIRST_POPUP&amp;HEIGHT=450&amp;WIDTH=450&amp;STAR","T_MAXIMIZED=FALSE&amp;VAR:CALENDAR=FIVEDAY&amp;VAR:SYMBOL=B033YF&amp;VAR:INDEX=0"}</definedName>
    <definedName name="_2712__FDSAUDITLINK__" hidden="1">{"fdsup://directions/FAT Viewer?action=UPDATE&amp;creator=factset&amp;DYN_ARGS=TRUE&amp;DOC_NAME=FAT:FQL_AUDITING_CLIENT_TEMPLATE.FAT&amp;display_string=Audit&amp;VAR:KEY=WTEJYVKRST&amp;VAR:QUERY=KEZGX0VCSVREQV9JQihBTk4sMjAxMCwsLCxTRUspQEVDQV9NRURfRUJJVERBKDIwMTAsNDA0MzUsLCwnQ1VSP","VNFSycsJ1dJTj0xMDAsUEVWPVknKSk=&amp;WINDOW=FIRST_POPUP&amp;HEIGHT=450&amp;WIDTH=450&amp;START_MAXIMIZED=FALSE&amp;VAR:CALENDAR=FIVEDAY&amp;VAR:SYMBOL=B033YF&amp;VAR:INDEX=0"}</definedName>
    <definedName name="_2713__FDSAUDITLINK__" hidden="1">{"fdsup://directions/FAT Viewer?action=UPDATE&amp;creator=factset&amp;DYN_ARGS=TRUE&amp;DOC_NAME=FAT:FQL_AUDITING_CLIENT_TEMPLATE.FAT&amp;display_string=Audit&amp;VAR:KEY=AFCFCFKXWP&amp;VAR:QUERY=KEZGX0VCSVREQV9JQihBTk4sMjAxMSwsLCxTRUspQEVDQV9NRURfRUJJVERBKDIwMTEsNDA0MzUsLCwnQ1VSP","VNFSycsJ1dJTj0xMDAsUEVWPVknKSk=&amp;WINDOW=FIRST_POPUP&amp;HEIGHT=450&amp;WIDTH=450&amp;START_MAXIMIZED=FALSE&amp;VAR:CALENDAR=FIVEDAY&amp;VAR:SYMBOL=B033YF&amp;VAR:INDEX=0"}</definedName>
    <definedName name="_2714__FDSAUDITLINK__" hidden="1">{"fdsup://directions/FAT Viewer?action=UPDATE&amp;creator=factset&amp;DYN_ARGS=TRUE&amp;DOC_NAME=FAT:FQL_AUDITING_CLIENT_TEMPLATE.FAT&amp;display_string=Audit&amp;VAR:KEY=OXIDEFUXIB&amp;VAR:QUERY=KEZGX0VCSVREQV9JQihBTk4sMjAxMiwsLCxTRUspQEVDQV9NRURfRUJJVERBKDIwMTIsNDA0MzUsLCwnQ1VSP","VNFSycsJ1dJTj0xMDAsUEVWPVknKSk=&amp;WINDOW=FIRST_POPUP&amp;HEIGHT=450&amp;WIDTH=450&amp;START_MAXIMIZED=FALSE&amp;VAR:CALENDAR=FIVEDAY&amp;VAR:SYMBOL=B033YF&amp;VAR:INDEX=0"}</definedName>
    <definedName name="_2715__FDSAUDITLINK__" hidden="1">{"fdsup://directions/FAT Viewer?action=UPDATE&amp;creator=factset&amp;DYN_ARGS=TRUE&amp;DOC_NAME=FAT:FQL_AUDITING_CLIENT_TEMPLATE.FAT&amp;display_string=Audit&amp;VAR:KEY=GHUDUFUNGD&amp;VAR:QUERY=KEZGX0VCSVREQV9JQihBTk4sMjAxMywsLCxTRUspQEVDQV9NRURfRUJJVERBKDIwMTMsNDA0MzUsLCwnQ1VSP","VNFSycsJ1dJTj0xMDAsUEVWPVknKSk=&amp;WINDOW=FIRST_POPUP&amp;HEIGHT=450&amp;WIDTH=450&amp;START_MAXIMIZED=FALSE&amp;VAR:CALENDAR=FIVEDAY&amp;VAR:SYMBOL=B033YF&amp;VAR:INDEX=0"}</definedName>
    <definedName name="_2716__FDSAUDITLINK__" hidden="1">{"fdsup://directions/FAT Viewer?action=UPDATE&amp;creator=factset&amp;DYN_ARGS=TRUE&amp;DOC_NAME=FAT:FQL_AUDITING_CLIENT_TEMPLATE.FAT&amp;display_string=Audit&amp;VAR:KEY=GBKPYJQNCD&amp;VAR:QUERY=RkZfRUJJVF9JQihBTk4sMjAwNywsLCxTRUspK0ZGX0FNT1JUX0NGKEFOTiwyMDA3LCwsLFNFSyk=&amp;WINDOW=F","IRST_POPUP&amp;HEIGHT=450&amp;WIDTH=450&amp;START_MAXIMIZED=FALSE&amp;VAR:CALENDAR=FIVEDAY&amp;VAR:SYMBOL=B033YF&amp;VAR:INDEX=0"}</definedName>
    <definedName name="_2717__FDSAUDITLINK__" hidden="1">{"fdsup://directions/FAT Viewer?action=UPDATE&amp;creator=factset&amp;DYN_ARGS=TRUE&amp;DOC_NAME=FAT:FQL_AUDITING_CLIENT_TEMPLATE.FAT&amp;display_string=Audit&amp;VAR:KEY=QZUPEZKNGJ&amp;VAR:QUERY=RkZfRUJJVF9JQihBTk4sMjAwOCwsLCxTRUspK0ZGX0FNT1JUX0NGKEFOTiwyMDA4LCwsLFNFSyk=&amp;WINDOW=F","IRST_POPUP&amp;HEIGHT=450&amp;WIDTH=450&amp;START_MAXIMIZED=FALSE&amp;VAR:CALENDAR=FIVEDAY&amp;VAR:SYMBOL=B033YF&amp;VAR:INDEX=0"}</definedName>
    <definedName name="_2718__FDSAUDITLINK__" hidden="1">{"fdsup://directions/FAT Viewer?action=UPDATE&amp;creator=factset&amp;DYN_ARGS=TRUE&amp;DOC_NAME=FAT:FQL_AUDITING_CLIENT_TEMPLATE.FAT&amp;display_string=Audit&amp;VAR:KEY=UHWBWDAZGH&amp;VAR:QUERY=RkZfRUJJVF9JQihBTk4sMjAwOSwsLCxTRUspK0ZGX0FNT1JUX0NGKEFOTiwyMDA5LCwsLFNFSyk=&amp;WINDOW=F","IRST_POPUP&amp;HEIGHT=450&amp;WIDTH=450&amp;START_MAXIMIZED=FALSE&amp;VAR:CALENDAR=FIVEDAY&amp;VAR:SYMBOL=B033YF&amp;VAR:INDEX=0"}</definedName>
    <definedName name="_2719__FDSAUDITLINK__" hidden="1">{"fdsup://directions/FAT Viewer?action=UPDATE&amp;creator=factset&amp;DYN_ARGS=TRUE&amp;DOC_NAME=FAT:FQL_AUDITING_CLIENT_TEMPLATE.FAT&amp;display_string=Audit&amp;VAR:KEY=EXOJMBCTMB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033YF&amp;VAR:INDEX=","0"}</definedName>
    <definedName name="_2720__FDSAUDITLINK__" hidden="1">{"fdsup://directions/FAT Viewer?action=UPDATE&amp;creator=factset&amp;DYN_ARGS=TRUE&amp;DOC_NAME=FAT:FQL_AUDITING_CLIENT_TEMPLATE.FAT&amp;display_string=Audit&amp;VAR:KEY=SRSTAROHUR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033YF&amp;VAR:INDEX=","0"}</definedName>
    <definedName name="_2721__FDSAUDITLINK__" hidden="1">{"fdsup://directions/FAT Viewer?action=UPDATE&amp;creator=factset&amp;DYN_ARGS=TRUE&amp;DOC_NAME=FAT:FQL_AUDITING_CLIENT_TEMPLATE.FAT&amp;display_string=Audit&amp;VAR:KEY=WDAFGFENYJ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033YF&amp;VAR:INDEX=","0"}</definedName>
    <definedName name="_2722__FDSAUDITLINK__" hidden="1">{"fdsup://directions/FAT Viewer?action=UPDATE&amp;creator=factset&amp;DYN_ARGS=TRUE&amp;DOC_NAME=FAT:FQL_AUDITING_CLIENT_TEMPLATE.FAT&amp;display_string=Audit&amp;VAR:KEY=KNYLAXULWZ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033YF&amp;VAR:INDEX=","0"}</definedName>
    <definedName name="_2723__FDSAUDITLINK__" hidden="1">{"fdsup://directions/FAT Viewer?action=UPDATE&amp;creator=factset&amp;DYN_ARGS=TRUE&amp;DOC_NAME=FAT:FQL_AUDITING_CLIENT_TEMPLATE.FAT&amp;display_string=Audit&amp;VAR:KEY=CBKVAZIZIR&amp;VAR:QUERY=RkZfRUJJVF9JQihBTk4sMjAwNywsLCxTRUsp&amp;WINDOW=FIRST_POPUP&amp;HEIGHT=450&amp;WIDTH=450&amp;START_MA","XIMIZED=FALSE&amp;VAR:CALENDAR=FIVEDAY&amp;VAR:SYMBOL=B033YF&amp;VAR:INDEX=0"}</definedName>
    <definedName name="_2724__FDSAUDITLINK__" hidden="1">{"fdsup://directions/FAT Viewer?action=UPDATE&amp;creator=factset&amp;DYN_ARGS=TRUE&amp;DOC_NAME=FAT:FQL_AUDITING_CLIENT_TEMPLATE.FAT&amp;display_string=Audit&amp;VAR:KEY=UVUHKPSFEX&amp;VAR:QUERY=RkZfRUJJVF9JQihBTk4sMjAwOCwsLCxTRUsp&amp;WINDOW=FIRST_POPUP&amp;HEIGHT=450&amp;WIDTH=450&amp;START_MA","XIMIZED=FALSE&amp;VAR:CALENDAR=FIVEDAY&amp;VAR:SYMBOL=B033YF&amp;VAR:INDEX=0"}</definedName>
    <definedName name="_2725__FDSAUDITLINK__" hidden="1">{"fdsup://directions/FAT Viewer?action=UPDATE&amp;creator=factset&amp;DYN_ARGS=TRUE&amp;DOC_NAME=FAT:FQL_AUDITING_CLIENT_TEMPLATE.FAT&amp;display_string=Audit&amp;VAR:KEY=QHIRWHYRKB&amp;VAR:QUERY=RkZfRUJJVF9JQihBTk4sMjAwOSwsLCxTRUsp&amp;WINDOW=FIRST_POPUP&amp;HEIGHT=450&amp;WIDTH=450&amp;START_MA","XIMIZED=FALSE&amp;VAR:CALENDAR=FIVEDAY&amp;VAR:SYMBOL=B033YF&amp;VAR:INDEX=0"}</definedName>
    <definedName name="_2729__FDSAUDITLINK__" hidden="1">{"fdsup://Directions/FactSet Auditing Viewer?action=AUDIT_VALUE&amp;DB=129&amp;ID1=B033YF&amp;VALUEID=01001&amp;SDATE=2007&amp;PERIODTYPE=ANN_STD&amp;window=popup_no_bar&amp;width=385&amp;height=120&amp;START_MAXIMIZED=FALSE&amp;creator=factset&amp;display_string=Audit"}</definedName>
    <definedName name="_2730__FDSAUDITLINK__" hidden="1">{"fdsup://Directions/FactSet Auditing Viewer?action=AUDIT_VALUE&amp;DB=129&amp;ID1=B033YF&amp;VALUEID=01001&amp;SDATE=2008&amp;PERIODTYPE=ANN_STD&amp;window=popup_no_bar&amp;width=385&amp;height=120&amp;START_MAXIMIZED=FALSE&amp;creator=factset&amp;display_string=Audit"}</definedName>
    <definedName name="_2731__FDSAUDITLINK__" hidden="1">{"fdsup://Directions/FactSet Auditing Viewer?action=AUDIT_VALUE&amp;DB=129&amp;ID1=B033YF&amp;VALUEID=01001&amp;SDATE=2009&amp;PERIODTYPE=ANN_STD&amp;window=popup_no_bar&amp;width=385&amp;height=120&amp;START_MAXIMIZED=FALSE&amp;creator=factset&amp;display_string=Audit"}</definedName>
    <definedName name="_2732__FDSAUDITLINK__" hidden="1">{"fdsup://Directions/FactSet Auditing Viewer?action=AUDIT_VALUE&amp;DB=129&amp;ID1=B033YF&amp;VALUEID=18140&amp;SDATE=2007&amp;PERIODTYPE=ANN_STD&amp;window=popup_no_bar&amp;width=385&amp;height=120&amp;START_MAXIMIZED=FALSE&amp;creator=factset&amp;display_string=Audit"}</definedName>
    <definedName name="_2733__FDSAUDITLINK__" hidden="1">{"fdsup://Directions/FactSet Auditing Viewer?action=AUDIT_VALUE&amp;DB=129&amp;ID1=B033YF&amp;VALUEID=18140&amp;SDATE=2008&amp;PERIODTYPE=ANN_STD&amp;window=popup_no_bar&amp;width=385&amp;height=120&amp;START_MAXIMIZED=FALSE&amp;creator=factset&amp;display_string=Audit"}</definedName>
    <definedName name="_2734__FDSAUDITLINK__" hidden="1">{"fdsup://Directions/FactSet Auditing Viewer?action=AUDIT_VALUE&amp;DB=129&amp;ID1=B033YF&amp;VALUEID=18140&amp;SDATE=2009&amp;PERIODTYPE=ANN_STD&amp;window=popup_no_bar&amp;width=385&amp;height=120&amp;START_MAXIMIZED=FALSE&amp;creator=factset&amp;display_string=Audit"}</definedName>
    <definedName name="_2735__FDSAUDITLINK__" hidden="1">{"fdsup://directions/FAT Viewer?action=UPDATE&amp;creator=factset&amp;DYN_ARGS=TRUE&amp;DOC_NAME=FAT:FQL_AUDITING_CLIENT_TEMPLATE.FAT&amp;display_string=Audit&amp;VAR:KEY=MFAFKRSTUR&amp;VAR:QUERY=KEZGX0VCSVRfSUIoQU5OLDIwMTAsLCwsU0VLKUBFQ0FfTUVEX0VCSVQoMjAxMCw0MDQzNSwsLCdDVVI9U0VLJ","ywnV0lOPTEwMCxQRVY9WScpKQ==&amp;WINDOW=FIRST_POPUP&amp;HEIGHT=450&amp;WIDTH=450&amp;START_MAXIMIZED=FALSE&amp;VAR:CALENDAR=FIVEDAY&amp;VAR:SYMBOL=B033YF&amp;VAR:INDEX=0"}</definedName>
    <definedName name="_2736__FDSAUDITLINK__" hidden="1">{"fdsup://directions/FAT Viewer?action=UPDATE&amp;creator=factset&amp;DYN_ARGS=TRUE&amp;DOC_NAME=FAT:FQL_AUDITING_CLIENT_TEMPLATE.FAT&amp;display_string=Audit&amp;VAR:KEY=MFAFKRSTUR&amp;VAR:QUERY=KEZGX0VCSVRfSUIoQU5OLDIwMTAsLCwsU0VLKUBFQ0FfTUVEX0VCSVQoMjAxMCw0MDQzNSwsLCdDVVI9U0VLJ","ywnV0lOPTEwMCxQRVY9WScpKQ==&amp;WINDOW=FIRST_POPUP&amp;HEIGHT=450&amp;WIDTH=450&amp;START_MAXIMIZED=FALSE&amp;VAR:CALENDAR=FIVEDAY&amp;VAR:SYMBOL=B033YF&amp;VAR:INDEX=0"}</definedName>
    <definedName name="_2737__FDSAUDITLINK__" hidden="1">{"fdsup://directions/FAT Viewer?action=UPDATE&amp;creator=factset&amp;DYN_ARGS=TRUE&amp;DOC_NAME=FAT:FQL_AUDITING_CLIENT_TEMPLATE.FAT&amp;display_string=Audit&amp;VAR:KEY=MRCLOBEBUN&amp;VAR:QUERY=KEZGX0VCSVRfSUIoQU5OLDIwMTEsLCwsU0VLKUBFQ0FfTUVEX0VCSVQoMjAxMSw0MDQzNSwsLCdDVVI9U0VLJ","ywnV0lOPTEwMCxQRVY9WScpKQ==&amp;WINDOW=FIRST_POPUP&amp;HEIGHT=450&amp;WIDTH=450&amp;START_MAXIMIZED=FALSE&amp;VAR:CALENDAR=FIVEDAY&amp;VAR:SYMBOL=B033YF&amp;VAR:INDEX=0"}</definedName>
    <definedName name="_2738__FDSAUDITLINK__" hidden="1">{"fdsup://directions/FAT Viewer?action=UPDATE&amp;creator=factset&amp;DYN_ARGS=TRUE&amp;DOC_NAME=FAT:FQL_AUDITING_CLIENT_TEMPLATE.FAT&amp;display_string=Audit&amp;VAR:KEY=UBMDGLEHIJ&amp;VAR:QUERY=KEZGX0VCSVRfSUIoQU5OLDIwMTIsLCwsU0VLKUBFQ0FfTUVEX0VCSVQoMjAxMiw0MDQzNSwsLCdDVVI9U0VLJ","ywnV0lOPTEwMCxQRVY9WScpKQ==&amp;WINDOW=FIRST_POPUP&amp;HEIGHT=450&amp;WIDTH=450&amp;START_MAXIMIZED=FALSE&amp;VAR:CALENDAR=FIVEDAY&amp;VAR:SYMBOL=B033YF&amp;VAR:INDEX=0"}</definedName>
    <definedName name="_2739__FDSAUDITLINK__" hidden="1">{"fdsup://directions/FAT Viewer?action=UPDATE&amp;creator=factset&amp;DYN_ARGS=TRUE&amp;DOC_NAME=FAT:FQL_AUDITING_CLIENT_TEMPLATE.FAT&amp;display_string=Audit&amp;VAR:KEY=KVOZGVSVGL&amp;VAR:QUERY=RkZfTkVUX0lOQyhBTk4sMjAwOCwsLCxTRUsp&amp;WINDOW=FIRST_POPUP&amp;HEIGHT=450&amp;WIDTH=450&amp;START_MA","XIMIZED=FALSE&amp;VAR:CALENDAR=FIVEDAY&amp;VAR:SYMBOL=B033YF&amp;VAR:INDEX=0"}</definedName>
    <definedName name="_2740__FDSAUDITLINK__" hidden="1">{"fdsup://directions/FAT Viewer?action=UPDATE&amp;creator=factset&amp;DYN_ARGS=TRUE&amp;DOC_NAME=FAT:FQL_AUDITING_CLIENT_TEMPLATE.FAT&amp;display_string=Audit&amp;VAR:KEY=UJADIZEDGX&amp;VAR:QUERY=RkZfTkVUX0lOQyhBTk4sMjAwOSwsLCxTRUsp&amp;WINDOW=FIRST_POPUP&amp;HEIGHT=450&amp;WIDTH=450&amp;START_MA","XIMIZED=FALSE&amp;VAR:CALENDAR=FIVEDAY&amp;VAR:SYMBOL=B033YF&amp;VAR:INDEX=0"}</definedName>
    <definedName name="_2741__FDSAUDITLINK__" hidden="1">{"fdsup://directions/FAT Viewer?action=UPDATE&amp;creator=factset&amp;DYN_ARGS=TRUE&amp;DOC_NAME=FAT:FQL_AUDITING_CLIENT_TEMPLATE.FAT&amp;display_string=Audit&amp;VAR:KEY=ELCHUZYHUT&amp;VAR:QUERY=KEZGX05FVF9JTkMoQU5OLDIwMTAsLCwsU0VLKUBFQ0FfTUVEX05FVCgyMDEwLDQwNDM1LCwsJ0NVUj1TRUsnL","CdXSU49MTAwLFBFVj1ZJykp&amp;WINDOW=FIRST_POPUP&amp;HEIGHT=450&amp;WIDTH=450&amp;START_MAXIMIZED=FALSE&amp;VAR:CALENDAR=FIVEDAY&amp;VAR:SYMBOL=B033YF&amp;VAR:INDEX=0"}</definedName>
    <definedName name="_2742__FDSAUDITLINK__" hidden="1">{"fdsup://directions/FAT Viewer?action=UPDATE&amp;creator=factset&amp;DYN_ARGS=TRUE&amp;DOC_NAME=FAT:FQL_AUDITING_CLIENT_TEMPLATE.FAT&amp;display_string=Audit&amp;VAR:KEY=QPCHYHCNSX&amp;VAR:QUERY=KEZGX05FVF9JTkMoQU5OLDIwMTEsLCwsU0VLKUBFQ0FfTUVEX05FVCgyMDExLDQwNDM1LCwsJ0NVUj1TRUsnL","CdXSU49MTAwLFBFVj1ZJykp&amp;WINDOW=FIRST_POPUP&amp;HEIGHT=450&amp;WIDTH=450&amp;START_MAXIMIZED=FALSE&amp;VAR:CALENDAR=FIVEDAY&amp;VAR:SYMBOL=B033YF&amp;VAR:INDEX=0"}</definedName>
    <definedName name="_2743__FDSAUDITLINK__" hidden="1">{"fdsup://directions/FAT Viewer?action=UPDATE&amp;creator=factset&amp;DYN_ARGS=TRUE&amp;DOC_NAME=FAT:FQL_AUDITING_CLIENT_TEMPLATE.FAT&amp;display_string=Audit&amp;VAR:KEY=UPSLEVEVUP&amp;VAR:QUERY=KEZGX05FVF9JTkMoQU5OLDIwMTIsLCwsU0VLKUBFQ0FfTUVEX05FVCgyMDEyLDQwNDM1LCwsJ0NVUj1TRUsnL","CdXSU49MTAwLFBFVj1ZJykp&amp;WINDOW=FIRST_POPUP&amp;HEIGHT=450&amp;WIDTH=450&amp;START_MAXIMIZED=FALSE&amp;VAR:CALENDAR=FIVEDAY&amp;VAR:SYMBOL=B033YF&amp;VAR:INDEX=0"}</definedName>
    <definedName name="_2744__FDSAUDITLINK__" hidden="1">{"fdsup://directions/FAT Viewer?action=UPDATE&amp;creator=factset&amp;DYN_ARGS=TRUE&amp;DOC_NAME=FAT:FQL_AUDITING_CLIENT_TEMPLATE.FAT&amp;display_string=Audit&amp;VAR:KEY=OLOPKDKRYL&amp;VAR:QUERY=KEZGX05FVF9JTkMoQU5OLDIwMTMsLCwsU0VLKUBFQ0FfTUVEX05FVCgyMDEzLDQwNDM1LCwsJ0NVUj1TRUsnL","CdXSU49MTAwLFBFVj1ZJykp&amp;WINDOW=FIRST_POPUP&amp;HEIGHT=450&amp;WIDTH=450&amp;START_MAXIMIZED=FALSE&amp;VAR:CALENDAR=FIVEDAY&amp;VAR:SYMBOL=B033YF&amp;VAR:INDEX=0"}</definedName>
    <definedName name="_2745__FDSAUDITLINK__" hidden="1">{"fdsup://directions/FAT Viewer?action=UPDATE&amp;creator=factset&amp;DYN_ARGS=TRUE&amp;DOC_NAME=FAT:FQL_AUDITING_CLIENT_TEMPLATE.FAT&amp;display_string=Audit&amp;VAR:KEY=KFCDWHGXKP&amp;VAR:QUERY=RkZfQ0FQRVgoQU5OLDIwMDcsLCwsU0VLKQ==&amp;WINDOW=FIRST_POPUP&amp;HEIGHT=450&amp;WIDTH=450&amp;START_MA","XIMIZED=FALSE&amp;VAR:CALENDAR=FIVEDAY&amp;VAR:SYMBOL=B033YF&amp;VAR:INDEX=0"}</definedName>
    <definedName name="_2746__FDSAUDITLINK__" hidden="1">{"fdsup://directions/FAT Viewer?action=UPDATE&amp;creator=factset&amp;DYN_ARGS=TRUE&amp;DOC_NAME=FAT:FQL_AUDITING_CLIENT_TEMPLATE.FAT&amp;display_string=Audit&amp;VAR:KEY=QHWDUJATQR&amp;VAR:QUERY=RkZfQ0FQRVgoQU5OLDIwMDgsLCwsU0VLKQ==&amp;WINDOW=FIRST_POPUP&amp;HEIGHT=450&amp;WIDTH=450&amp;START_MA","XIMIZED=FALSE&amp;VAR:CALENDAR=FIVEDAY&amp;VAR:SYMBOL=B033YF&amp;VAR:INDEX=0"}</definedName>
    <definedName name="_2747__FDSAUDITLINK__" hidden="1">{"fdsup://directions/FAT Viewer?action=UPDATE&amp;creator=factset&amp;DYN_ARGS=TRUE&amp;DOC_NAME=FAT:FQL_AUDITING_CLIENT_TEMPLATE.FAT&amp;display_string=Audit&amp;VAR:KEY=YBCXQNCXKP&amp;VAR:QUERY=RkZfQ0FQRVgoQU5OLDIwMDksLCwsU0VLKQ==&amp;WINDOW=FIRST_POPUP&amp;HEIGHT=450&amp;WIDTH=450&amp;START_MA","XIMIZED=FALSE&amp;VAR:CALENDAR=FIVEDAY&amp;VAR:SYMBOL=B033YF&amp;VAR:INDEX=0"}</definedName>
    <definedName name="_2748__FDSAUDITLINK__" hidden="1">{"fdsup://directions/FAT Viewer?action=UPDATE&amp;creator=factset&amp;DYN_ARGS=TRUE&amp;DOC_NAME=FAT:FQL_AUDITING_CLIENT_TEMPLATE.FAT&amp;display_string=Audit&amp;VAR:KEY=MBWJWPIDIN&amp;VAR:QUERY=KEZGX0NBUEVYKEFOTiwyMDEwLCwsLFNFSylARUNBX01FRF9DQVBFWCgyMDEwLDQwNDM1LCwsJ0NVUj1TRUsnL","CdXSU49MTAwLFBFVj1ZJykp&amp;WINDOW=FIRST_POPUP&amp;HEIGHT=450&amp;WIDTH=450&amp;START_MAXIMIZED=FALSE&amp;VAR:CALENDAR=FIVEDAY&amp;VAR:SYMBOL=B033YF&amp;VAR:INDEX=0"}</definedName>
    <definedName name="_2749__FDSAUDITLINK__" hidden="1">{"fdsup://directions/FAT Viewer?action=UPDATE&amp;creator=factset&amp;DYN_ARGS=TRUE&amp;DOC_NAME=FAT:FQL_AUDITING_CLIENT_TEMPLATE.FAT&amp;display_string=Audit&amp;VAR:KEY=ANSRMPYDAX&amp;VAR:QUERY=KEZGX0NBUEVYKEFOTiwyMDExLCwsLFNFSylARUNBX01FRF9DQVBFWCgyMDExLDQwNDM1LCwsJ0NVUj1TRUsnL","CdXSU49MTAwLFBFVj1ZJykp&amp;WINDOW=FIRST_POPUP&amp;HEIGHT=450&amp;WIDTH=450&amp;START_MAXIMIZED=FALSE&amp;VAR:CALENDAR=FIVEDAY&amp;VAR:SYMBOL=B033YF&amp;VAR:INDEX=0"}</definedName>
    <definedName name="_2750__FDSAUDITLINK__" hidden="1">{"fdsup://directions/FAT Viewer?action=UPDATE&amp;creator=factset&amp;DYN_ARGS=TRUE&amp;DOC_NAME=FAT:FQL_AUDITING_CLIENT_TEMPLATE.FAT&amp;display_string=Audit&amp;VAR:KEY=ULKNEPIHSZ&amp;VAR:QUERY=KEZGX0NBUEVYKEFOTiwyMDEyLCwsLFNFSylARUNBX01FRF9DQVBFWCgyMDEyLDQwNDM1LCwsJ0NVUj1TRUsnL","CdXSU49MTAwLFBFVj1ZJykp&amp;WINDOW=FIRST_POPUP&amp;HEIGHT=450&amp;WIDTH=450&amp;START_MAXIMIZED=FALSE&amp;VAR:CALENDAR=FIVEDAY&amp;VAR:SYMBOL=B033YF&amp;VAR:INDEX=0"}</definedName>
    <definedName name="_2751__FDSAUDITLINK__" hidden="1">{"fdsup://directions/FAT Viewer?action=UPDATE&amp;creator=factset&amp;DYN_ARGS=TRUE&amp;DOC_NAME=FAT:FQL_AUDITING_CLIENT_TEMPLATE.FAT&amp;display_string=Audit&amp;VAR:KEY=MRCLOBEBUN&amp;VAR:QUERY=KEZGX0VCSVRfSUIoQU5OLDIwMTEsLCwsU0VLKUBFQ0FfTUVEX0VCSVQoMjAxMSw0MDQzNSwsLCdDVVI9U0VLJ","ywnV0lOPTEwMCxQRVY9WScpKQ==&amp;WINDOW=FIRST_POPUP&amp;HEIGHT=450&amp;WIDTH=450&amp;START_MAXIMIZED=FALSE&amp;VAR:CALENDAR=FIVEDAY&amp;VAR:SYMBOL=B033YF&amp;VAR:INDEX=0"}</definedName>
    <definedName name="_2752__FDSAUDITLINK__" hidden="1">{"fdsup://directions/FAT Viewer?action=UPDATE&amp;creator=factset&amp;DYN_ARGS=TRUE&amp;DOC_NAME=FAT:FQL_AUDITING_CLIENT_TEMPLATE.FAT&amp;display_string=Audit&amp;VAR:KEY=UBMDGLEHIJ&amp;VAR:QUERY=KEZGX0VCSVRfSUIoQU5OLDIwMTIsLCwsU0VLKUBFQ0FfTUVEX0VCSVQoMjAxMiw0MDQzNSwsLCdDVVI9U0VLJ","ywnV0lOPTEwMCxQRVY9WScpKQ==&amp;WINDOW=FIRST_POPUP&amp;HEIGHT=450&amp;WIDTH=450&amp;START_MAXIMIZED=FALSE&amp;VAR:CALENDAR=FIVEDAY&amp;VAR:SYMBOL=B033YF&amp;VAR:INDEX=0"}</definedName>
    <definedName name="_2753__FDSAUDITLINK__" hidden="1">{"fdsup://directions/FAT Viewer?action=UPDATE&amp;creator=factset&amp;DYN_ARGS=TRUE&amp;DOC_NAME=FAT:FQL_AUDITING_CLIENT_TEMPLATE.FAT&amp;display_string=Audit&amp;VAR:KEY=EVIZOBGRQP&amp;VAR:QUERY=KEZGX0VCSVRfSUIoQU5OLDIwMTMsLCwsU0VLKUBFQ0FfTUVEX0VCSVQoMjAxMyw0MDQzNSwsLCdDVVI9U0VLJ","ywnV0lOPTEwMCxQRVY9WScpKQ==&amp;WINDOW=FIRST_POPUP&amp;HEIGHT=450&amp;WIDTH=450&amp;START_MAXIMIZED=FALSE&amp;VAR:CALENDAR=FIVEDAY&amp;VAR:SYMBOL=B033YF&amp;VAR:INDEX=0"}</definedName>
    <definedName name="_2754__FDSAUDITLINK__" hidden="1">{"fdsup://Directions/FactSet Auditing Viewer?action=AUDIT_VALUE&amp;DB=129&amp;ID1=B033YF&amp;VALUEID=01250&amp;SDATE=2008&amp;PERIODTYPE=ANN_STD&amp;window=popup_no_bar&amp;width=385&amp;height=120&amp;START_MAXIMIZED=FALSE&amp;creator=factset&amp;display_string=Audit"}</definedName>
    <definedName name="_2755__FDSAUDITLINK__" hidden="1">{"fdsup://Directions/FactSet Auditing Viewer?action=AUDIT_VALUE&amp;DB=129&amp;ID1=B033YF&amp;VALUEID=01250&amp;SDATE=2009&amp;PERIODTYPE=ANN_STD&amp;window=popup_no_bar&amp;width=385&amp;height=120&amp;START_MAXIMIZED=FALSE&amp;creator=factset&amp;display_string=Audit"}</definedName>
    <definedName name="_2756__FDSAUDITLINK__" hidden="1">{"fdsup://directions/FAT Viewer?action=UPDATE&amp;creator=factset&amp;DYN_ARGS=TRUE&amp;DOC_NAME=FAT:FQL_AUDITING_CLIENT_TEMPLATE.FAT&amp;display_string=Audit&amp;VAR:KEY=WRGNCNGNKT&amp;VAR:QUERY=KEZGX0NBUEVYKEFOTiwyMDEzLCwsLFNFSylARUNBX01FRF9DQVBFWCgyMDEzLDQwNDM1LCwsJ0NVUj1TRUsnL","CdXSU49MTAwLFBFVj1ZJykp&amp;WINDOW=FIRST_POPUP&amp;HEIGHT=450&amp;WIDTH=450&amp;START_MAXIMIZED=FALSE&amp;VAR:CALENDAR=FIVEDAY&amp;VAR:SYMBOL=B033YF&amp;VAR:INDEX=0"}</definedName>
    <definedName name="_2757__FDSAUDITLINK__" hidden="1">{"fdsup://directions/FAT Viewer?action=UPDATE&amp;creator=factset&amp;DYN_ARGS=TRUE&amp;DOC_NAME=FAT:FQL_AUDITING_CLIENT_TEMPLATE.FAT&amp;display_string=Audit&amp;VAR:KEY=MXSFOLIVKP&amp;VAR:QUERY=RkZfRUJJVERBX0lCKEFOTiwyMDA3LCwsLEVVUik=&amp;WINDOW=FIRST_POPUP&amp;HEIGHT=450&amp;WIDTH=450&amp;STAR","T_MAXIMIZED=FALSE&amp;VAR:CALENDAR=FIVEDAY&amp;VAR:SYMBOL=449000&amp;VAR:INDEX=0"}</definedName>
    <definedName name="_2758__FDSAUDITLINK__" hidden="1">{"fdsup://directions/FAT Viewer?action=UPDATE&amp;creator=factset&amp;DYN_ARGS=TRUE&amp;DOC_NAME=FAT:FQL_AUDITING_CLIENT_TEMPLATE.FAT&amp;display_string=Audit&amp;VAR:KEY=EBWFMBMPSL&amp;VAR:QUERY=RkZfRUJJVERBX0lCKEFOTiwyMDA4LCwsLEVVUik=&amp;WINDOW=FIRST_POPUP&amp;HEIGHT=450&amp;WIDTH=450&amp;STAR","T_MAXIMIZED=FALSE&amp;VAR:CALENDAR=FIVEDAY&amp;VAR:SYMBOL=449000&amp;VAR:INDEX=0"}</definedName>
    <definedName name="_2759__FDSAUDITLINK__" hidden="1">{"fdsup://directions/FAT Viewer?action=UPDATE&amp;creator=factset&amp;DYN_ARGS=TRUE&amp;DOC_NAME=FAT:FQL_AUDITING_CLIENT_TEMPLATE.FAT&amp;display_string=Audit&amp;VAR:KEY=KBYNGVEZYD&amp;VAR:QUERY=RkZfRUJJVERBX0lCKEFOTiwyMDA5LCwsLEVVUik=&amp;WINDOW=FIRST_POPUP&amp;HEIGHT=450&amp;WIDTH=450&amp;STAR","T_MAXIMIZED=FALSE&amp;VAR:CALENDAR=FIVEDAY&amp;VAR:SYMBOL=449000&amp;VAR:INDEX=0"}</definedName>
    <definedName name="_2760__FDSAUDITLINK__" hidden="1">{"fdsup://directions/FAT Viewer?action=UPDATE&amp;creator=factset&amp;DYN_ARGS=TRUE&amp;DOC_NAME=FAT:FQL_AUDITING_CLIENT_TEMPLATE.FAT&amp;display_string=Audit&amp;VAR:KEY=ETAXGRUBIL&amp;VAR:QUERY=KEZGX0VCSVREQV9JQihBTk4sMjAxMCwsLCxFVVIpQEVDQV9NRURfRUJJVERBKDIwMTAsNDA0MzUsLCwnQ1VSP","UVVUicsJ1dJTj0xMDAsUEVWPVknKSk=&amp;WINDOW=FIRST_POPUP&amp;HEIGHT=450&amp;WIDTH=450&amp;START_MAXIMIZED=FALSE&amp;VAR:CALENDAR=FIVEDAY&amp;VAR:SYMBOL=449000&amp;VAR:INDEX=0"}</definedName>
    <definedName name="_2761__FDSAUDITLINK__" hidden="1">{"fdsup://directions/FAT Viewer?action=UPDATE&amp;creator=factset&amp;DYN_ARGS=TRUE&amp;DOC_NAME=FAT:FQL_AUDITING_CLIENT_TEMPLATE.FAT&amp;display_string=Audit&amp;VAR:KEY=YXUNSXWFIV&amp;VAR:QUERY=KEZGX0VCSVREQV9JQihBTk4sMjAxMSwsLCxFVVIpQEVDQV9NRURfRUJJVERBKDIwMTEsNDA0MzUsLCwnQ1VSP","UVVUicsJ1dJTj0xMDAsUEVWPVknKSk=&amp;WINDOW=FIRST_POPUP&amp;HEIGHT=450&amp;WIDTH=450&amp;START_MAXIMIZED=FALSE&amp;VAR:CALENDAR=FIVEDAY&amp;VAR:SYMBOL=449000&amp;VAR:INDEX=0"}</definedName>
    <definedName name="_2762__FDSAUDITLINK__" hidden="1">{"fdsup://directions/FAT Viewer?action=UPDATE&amp;creator=factset&amp;DYN_ARGS=TRUE&amp;DOC_NAME=FAT:FQL_AUDITING_CLIENT_TEMPLATE.FAT&amp;display_string=Audit&amp;VAR:KEY=QHYPGFIZUZ&amp;VAR:QUERY=KEZGX0VCSVREQV9JQihBTk4sMjAxMiwsLCxFVVIpQEVDQV9NRURfRUJJVERBKDIwMTIsNDA0MzUsLCwnQ1VSP","UVVUicsJ1dJTj0xMDAsUEVWPVknKSk=&amp;WINDOW=FIRST_POPUP&amp;HEIGHT=450&amp;WIDTH=450&amp;START_MAXIMIZED=FALSE&amp;VAR:CALENDAR=FIVEDAY&amp;VAR:SYMBOL=449000&amp;VAR:INDEX=0"}</definedName>
    <definedName name="_2763__FDSAUDITLINK__" hidden="1">{"fdsup://directions/FAT Viewer?action=UPDATE&amp;creator=factset&amp;DYN_ARGS=TRUE&amp;DOC_NAME=FAT:FQL_AUDITING_CLIENT_TEMPLATE.FAT&amp;display_string=Audit&amp;VAR:KEY=MPIZMJENCF&amp;VAR:QUERY=KEZGX0VCSVREQV9JQihBTk4sMjAxMywsLCxFVVIpQEVDQV9NRURfRUJJVERBKDIwMTMsNDA0MzUsLCwnQ1VSP","UVVUicsJ1dJTj0xMDAsUEVWPVknKSk=&amp;WINDOW=FIRST_POPUP&amp;HEIGHT=450&amp;WIDTH=450&amp;START_MAXIMIZED=FALSE&amp;VAR:CALENDAR=FIVEDAY&amp;VAR:SYMBOL=449000&amp;VAR:INDEX=0"}</definedName>
    <definedName name="_2764__FDSAUDITLINK__" hidden="1">{"fdsup://directions/FAT Viewer?action=UPDATE&amp;creator=factset&amp;DYN_ARGS=TRUE&amp;DOC_NAME=FAT:FQL_AUDITING_CLIENT_TEMPLATE.FAT&amp;display_string=Audit&amp;VAR:KEY=ETOVMJQJAL&amp;VAR:QUERY=RkZfRUJJVF9JQihBTk4sMjAwNywsLCxFVVIpK0ZGX0FNT1JUX0NGKEFOTiwyMDA3LCwsLEVVUik=&amp;WINDOW=F","IRST_POPUP&amp;HEIGHT=450&amp;WIDTH=450&amp;START_MAXIMIZED=FALSE&amp;VAR:CALENDAR=FIVEDAY&amp;VAR:SYMBOL=449000&amp;VAR:INDEX=0"}</definedName>
    <definedName name="_2765__FDSAUDITLINK__" hidden="1">{"fdsup://directions/FAT Viewer?action=UPDATE&amp;creator=factset&amp;DYN_ARGS=TRUE&amp;DOC_NAME=FAT:FQL_AUDITING_CLIENT_TEMPLATE.FAT&amp;display_string=Audit&amp;VAR:KEY=ADIFMFODGJ&amp;VAR:QUERY=RkZfRUJJVF9JQihBTk4sMjAwOCwsLCxFVVIpK0ZGX0FNT1JUX0NGKEFOTiwyMDA4LCwsLEVVUik=&amp;WINDOW=F","IRST_POPUP&amp;HEIGHT=450&amp;WIDTH=450&amp;START_MAXIMIZED=FALSE&amp;VAR:CALENDAR=FIVEDAY&amp;VAR:SYMBOL=449000&amp;VAR:INDEX=0"}</definedName>
    <definedName name="_2766__FDSAUDITLINK__" hidden="1">{"fdsup://directions/FAT Viewer?action=UPDATE&amp;creator=factset&amp;DYN_ARGS=TRUE&amp;DOC_NAME=FAT:FQL_AUDITING_CLIENT_TEMPLATE.FAT&amp;display_string=Audit&amp;VAR:KEY=AJCPAZYVGT&amp;VAR:QUERY=RkZfRUJJVF9JQihBTk4sMjAwOSwsLCxFVVIpK0ZGX0FNT1JUX0NGKEFOTiwyMDA5LCwsLEVVUik=&amp;WINDOW=F","IRST_POPUP&amp;HEIGHT=450&amp;WIDTH=450&amp;START_MAXIMIZED=FALSE&amp;VAR:CALENDAR=FIVEDAY&amp;VAR:SYMBOL=449000&amp;VAR:INDEX=0"}</definedName>
    <definedName name="_2767__FDSAUDITLINK__" hidden="1">{"fdsup://directions/FAT Viewer?action=UPDATE&amp;creator=factset&amp;DYN_ARGS=TRUE&amp;DOC_NAME=FAT:FQL_AUDITING_CLIENT_TEMPLATE.FAT&amp;display_string=Audit&amp;VAR:KEY=UHENSFORAX&amp;VAR:QUERY=KChGRl9FQklUX0lCKEFOTiwyMDEwLCwsLEVVUikrRkZfQU1PUlRfQ0YoQU5OLDIwMTAsLCwsRVVSKSlAKEVDQ","V9NRURfRUJJVCgyMDEwLDQwNDM1LCwsJ0NVUj1FVVInLCdXSU49MTAwLFBFVj1ZJykrWkFWKEVDQV9NRURfR1coMjAxMCw0MDQzNSwsLCdDVVI9RVVSJywnV0lOPTEwMCxQRVY9WScpKSkp&amp;WINDOW=FIRST_POPUP&amp;HEIGHT=450&amp;WIDTH=450&amp;START_MAXIMIZED=FALSE&amp;VAR:CALENDAR=FIVEDAY&amp;VAR:SYMBOL=449000&amp;VAR:INDEX=","0"}</definedName>
    <definedName name="_2768__FDSAUDITLINK__" hidden="1">{"fdsup://directions/FAT Viewer?action=UPDATE&amp;creator=factset&amp;DYN_ARGS=TRUE&amp;DOC_NAME=FAT:FQL_AUDITING_CLIENT_TEMPLATE.FAT&amp;display_string=Audit&amp;VAR:KEY=OLEZMRMXSP&amp;VAR:QUERY=KChGRl9FQklUX0lCKEFOTiwyMDExLCwsLEVVUikrRkZfQU1PUlRfQ0YoQU5OLDIwMTEsLCwsRVVSKSlAKEVDQ","V9NRURfRUJJVCgyMDExLDQwNDM1LCwsJ0NVUj1FVVInLCdXSU49MTAwLFBFVj1ZJykrWkFWKEVDQV9NRURfR1coMjAxMSw0MDQzNSwsLCdDVVI9RVVSJywnV0lOPTEwMCxQRVY9WScpKSkp&amp;WINDOW=FIRST_POPUP&amp;HEIGHT=450&amp;WIDTH=450&amp;START_MAXIMIZED=FALSE&amp;VAR:CALENDAR=FIVEDAY&amp;VAR:SYMBOL=449000&amp;VAR:INDEX=","0"}</definedName>
    <definedName name="_2769__FDSAUDITLINK__" hidden="1">{"fdsup://directions/FAT Viewer?action=UPDATE&amp;creator=factset&amp;DYN_ARGS=TRUE&amp;DOC_NAME=FAT:FQL_AUDITING_CLIENT_TEMPLATE.FAT&amp;display_string=Audit&amp;VAR:KEY=OZIHEBWBGX&amp;VAR:QUERY=KChGRl9FQklUX0lCKEFOTiwyMDEyLCwsLEVVUikrRkZfQU1PUlRfQ0YoQU5OLDIwMTIsLCwsRVVSKSlAKEVDQ","V9NRURfRUJJVCgyMDEyLDQwNDM1LCwsJ0NVUj1FVVInLCdXSU49MTAwLFBFVj1ZJykrWkFWKEVDQV9NRURfR1coMjAxMiw0MDQzNSwsLCdDVVI9RVVSJywnV0lOPTEwMCxQRVY9WScpKSkp&amp;WINDOW=FIRST_POPUP&amp;HEIGHT=450&amp;WIDTH=450&amp;START_MAXIMIZED=FALSE&amp;VAR:CALENDAR=FIVEDAY&amp;VAR:SYMBOL=449000&amp;VAR:INDEX=","0"}</definedName>
    <definedName name="_2770__FDSAUDITLINK__" hidden="1">{"fdsup://directions/FAT Viewer?action=UPDATE&amp;creator=factset&amp;DYN_ARGS=TRUE&amp;DOC_NAME=FAT:FQL_AUDITING_CLIENT_TEMPLATE.FAT&amp;display_string=Audit&amp;VAR:KEY=ODGNMLAVMR&amp;VAR:QUERY=KChGRl9FQklUX0lCKEFOTiwyMDEzLCwsLEVVUikrRkZfQU1PUlRfQ0YoQU5OLDIwMTMsLCwsRVVSKSlAKEVDQ","V9NRURfRUJJVCgyMDEzLDQwNDM1LCwsJ0NVUj1FVVInLCdXSU49MTAwLFBFVj1ZJykrWkFWKEVDQV9NRURfR1coMjAxMyw0MDQzNSwsLCdDVVI9RVVSJywnV0lOPTEwMCxQRVY9WScpKSkp&amp;WINDOW=FIRST_POPUP&amp;HEIGHT=450&amp;WIDTH=450&amp;START_MAXIMIZED=FALSE&amp;VAR:CALENDAR=FIVEDAY&amp;VAR:SYMBOL=449000&amp;VAR:INDEX=","0"}</definedName>
    <definedName name="_2771__FDSAUDITLINK__" hidden="1">{"fdsup://directions/FAT Viewer?action=UPDATE&amp;creator=factset&amp;DYN_ARGS=TRUE&amp;DOC_NAME=FAT:FQL_AUDITING_CLIENT_TEMPLATE.FAT&amp;display_string=Audit&amp;VAR:KEY=GLIJGHKROF&amp;VAR:QUERY=RkZfRUJJVF9JQihBTk4sMjAwNywsLCxFVVIp&amp;WINDOW=FIRST_POPUP&amp;HEIGHT=450&amp;WIDTH=450&amp;START_MA","XIMIZED=FALSE&amp;VAR:CALENDAR=FIVEDAY&amp;VAR:SYMBOL=449000&amp;VAR:INDEX=0"}</definedName>
    <definedName name="_2772__FDSAUDITLINK__" hidden="1">{"fdsup://directions/FAT Viewer?action=UPDATE&amp;creator=factset&amp;DYN_ARGS=TRUE&amp;DOC_NAME=FAT:FQL_AUDITING_CLIENT_TEMPLATE.FAT&amp;display_string=Audit&amp;VAR:KEY=GVUJUBYJMX&amp;VAR:QUERY=RkZfRUJJVF9JQihBTk4sMjAwOCwsLCxFVVIp&amp;WINDOW=FIRST_POPUP&amp;HEIGHT=450&amp;WIDTH=450&amp;START_MA","XIMIZED=FALSE&amp;VAR:CALENDAR=FIVEDAY&amp;VAR:SYMBOL=449000&amp;VAR:INDEX=0"}</definedName>
    <definedName name="_2773__FDSAUDITLINK__" hidden="1">{"fdsup://directions/FAT Viewer?action=UPDATE&amp;creator=factset&amp;DYN_ARGS=TRUE&amp;DOC_NAME=FAT:FQL_AUDITING_CLIENT_TEMPLATE.FAT&amp;display_string=Audit&amp;VAR:KEY=SXQNCTCRMN&amp;VAR:QUERY=RkZfRUJJVF9JQihBTk4sMjAwOSwsLCxFVVIp&amp;WINDOW=FIRST_POPUP&amp;HEIGHT=450&amp;WIDTH=450&amp;START_MA","XIMIZED=FALSE&amp;VAR:CALENDAR=FIVEDAY&amp;VAR:SYMBOL=449000&amp;VAR:INDEX=0"}</definedName>
    <definedName name="_2774__FDSAUDITLINK__" hidden="1">{"fdsup://Directions/FactSet Auditing Viewer?action=AUDIT_VALUE&amp;DB=129&amp;ID1=B033YF&amp;VALUEID=04831&amp;SDATE=2008&amp;PERIODTYPE=ANN_STD&amp;window=popup_no_bar&amp;width=385&amp;height=120&amp;START_MAXIMIZED=FALSE&amp;creator=factset&amp;display_string=Audit"}</definedName>
    <definedName name="_2775__FDSAUDITLINK__" hidden="1">{"fdsup://Directions/FactSet Auditing Viewer?action=AUDIT_VALUE&amp;DB=129&amp;ID1=B033YF&amp;VALUEID=04831&amp;SDATE=2009&amp;PERIODTYPE=ANN_STD&amp;window=popup_no_bar&amp;width=385&amp;height=120&amp;START_MAXIMIZED=FALSE&amp;creator=factset&amp;display_string=Audit"}</definedName>
    <definedName name="_2776__FDSAUDITLINK__" hidden="1">{"fdsup://Directions/FactSet Auditing Viewer?action=AUDIT_VALUE&amp;DB=129&amp;ID1=449000&amp;VALUEID=01001&amp;SDATE=2008&amp;PERIODTYPE=ANN_STD&amp;window=popup_no_bar&amp;width=385&amp;height=120&amp;START_MAXIMIZED=FALSE&amp;creator=factset&amp;display_string=Audit"}</definedName>
    <definedName name="_2777__FDSAUDITLINK__" hidden="1">{"fdsup://Directions/FactSet Auditing Viewer?action=AUDIT_VALUE&amp;DB=129&amp;ID1=449000&amp;VALUEID=01001&amp;SDATE=2009&amp;PERIODTYPE=ANN_STD&amp;window=popup_no_bar&amp;width=385&amp;height=120&amp;START_MAXIMIZED=FALSE&amp;creator=factset&amp;display_string=Audit"}</definedName>
    <definedName name="_2778__FDSAUDITLINK__" hidden="1">{"fdsup://Directions/FactSet Auditing Viewer?action=AUDIT_VALUE&amp;DB=129&amp;ID1=449000&amp;VALUEID=18140&amp;SDATE=2008&amp;PERIODTYPE=ANN_STD&amp;window=popup_no_bar&amp;width=385&amp;height=120&amp;START_MAXIMIZED=FALSE&amp;creator=factset&amp;display_string=Audit"}</definedName>
    <definedName name="_2779__FDSAUDITLINK__" hidden="1">{"fdsup://directions/FAT Viewer?action=UPDATE&amp;creator=factset&amp;DYN_ARGS=TRUE&amp;DOC_NAME=FAT:FQL_AUDITING_CLIENT_TEMPLATE.FAT&amp;display_string=Audit&amp;VAR:KEY=APIVCHYLMJ&amp;VAR:QUERY=KEZGX0VCSVRfSUIoQU5OLDIwMTAsLCwsRVVSKUBFQ0FfTUVEX0VCSVQoMjAxMCw0MDQzNSwsLCdDVVI9RVVSJ","ywnV0lOPTEwMCxQRVY9WScpKQ==&amp;WINDOW=FIRST_POPUP&amp;HEIGHT=450&amp;WIDTH=450&amp;START_MAXIMIZED=FALSE&amp;VAR:CALENDAR=FIVEDAY&amp;VAR:SYMBOL=449000&amp;VAR:INDEX=0"}</definedName>
    <definedName name="_2780__FDSAUDITLINK__" hidden="1">{"fdsup://directions/FAT Viewer?action=UPDATE&amp;creator=factset&amp;DYN_ARGS=TRUE&amp;DOC_NAME=FAT:FQL_AUDITING_CLIENT_TEMPLATE.FAT&amp;display_string=Audit&amp;VAR:KEY=ANULOBGTEB&amp;VAR:QUERY=KEZGX0VCSVRfSUIoQU5OLDIwMTMsLCwsRVVSKUBFQ0FfTUVEX0VCSVQoMjAxMyw0MDQzNSwsLCdDVVI9RVVSJ","ywnV0lOPTEwMCxQRVY9WScpKQ==&amp;WINDOW=FIRST_POPUP&amp;HEIGHT=450&amp;WIDTH=450&amp;START_MAXIMIZED=FALSE&amp;VAR:CALENDAR=FIVEDAY&amp;VAR:SYMBOL=449000&amp;VAR:INDEX=0"}</definedName>
    <definedName name="_2781__FDSAUDITLINK__" hidden="1">{"fdsup://Directions/FactSet Auditing Viewer?action=AUDIT_VALUE&amp;DB=129&amp;ID1=449000&amp;VALUEID=01250&amp;SDATE=2008&amp;PERIODTYPE=ANN_STD&amp;window=popup_no_bar&amp;width=385&amp;height=120&amp;START_MAXIMIZED=FALSE&amp;creator=factset&amp;display_string=Audit"}</definedName>
    <definedName name="_2782__FDSAUDITLINK__" hidden="1">{"fdsup://Directions/FactSet Auditing Viewer?action=AUDIT_VALUE&amp;DB=129&amp;ID1=449000&amp;VALUEID=01250&amp;SDATE=2009&amp;PERIODTYPE=ANN_STD&amp;window=popup_no_bar&amp;width=385&amp;height=120&amp;START_MAXIMIZED=FALSE&amp;creator=factset&amp;display_string=Audit"}</definedName>
    <definedName name="_2783__FDSAUDITLINK__" hidden="1">{"fdsup://directions/FAT Viewer?action=UPDATE&amp;creator=factset&amp;DYN_ARGS=TRUE&amp;DOC_NAME=FAT:FQL_AUDITING_CLIENT_TEMPLATE.FAT&amp;display_string=Audit&amp;VAR:KEY=QNYZIROXQF&amp;VAR:QUERY=KEZGX0VCSVRfSUIoQU5OLDIwMTIsLCwsRVVSKUBFQ0FfTUVEX0VCSVQoMjAxMiw0MDQzNSwsLCdDVVI9RVVSJ","ywnV0lOPTEwMCxQRVY9WScpKQ==&amp;WINDOW=FIRST_POPUP&amp;HEIGHT=450&amp;WIDTH=450&amp;START_MAXIMIZED=FALSE&amp;VAR:CALENDAR=FIVEDAY&amp;VAR:SYMBOL=449000&amp;VAR:INDEX=0"}</definedName>
    <definedName name="_2784__FDSAUDITLINK__" hidden="1">{"fdsup://directions/FAT Viewer?action=UPDATE&amp;creator=factset&amp;DYN_ARGS=TRUE&amp;DOC_NAME=FAT:FQL_AUDITING_CLIENT_TEMPLATE.FAT&amp;display_string=Audit&amp;VAR:KEY=ANULOBGTEB&amp;VAR:QUERY=KEZGX0VCSVRfSUIoQU5OLDIwMTMsLCwsRVVSKUBFQ0FfTUVEX0VCSVQoMjAxMyw0MDQzNSwsLCdDVVI9RVVSJ","ywnV0lOPTEwMCxQRVY9WScpKQ==&amp;WINDOW=FIRST_POPUP&amp;HEIGHT=450&amp;WIDTH=450&amp;START_MAXIMIZED=FALSE&amp;VAR:CALENDAR=FIVEDAY&amp;VAR:SYMBOL=449000&amp;VAR:INDEX=0"}</definedName>
    <definedName name="_2785__FDSAUDITLINK__" hidden="1">{"fdsup://directions/FAT Viewer?action=UPDATE&amp;creator=factset&amp;DYN_ARGS=TRUE&amp;DOC_NAME=FAT:FQL_AUDITING_CLIENT_TEMPLATE.FAT&amp;display_string=Audit&amp;VAR:KEY=OPEFEZCVSH&amp;VAR:QUERY=RkZfTkVUX0lOQyhBTk4sMjAwNywsLCxFVVIp&amp;WINDOW=FIRST_POPUP&amp;HEIGHT=450&amp;WIDTH=450&amp;START_MA","XIMIZED=FALSE&amp;VAR:CALENDAR=FIVEDAY&amp;VAR:SYMBOL=449000&amp;VAR:INDEX=0"}</definedName>
    <definedName name="_2786__FDSAUDITLINK__" hidden="1">{"fdsup://directions/FAT Viewer?action=UPDATE&amp;creator=factset&amp;DYN_ARGS=TRUE&amp;DOC_NAME=FAT:FQL_AUDITING_CLIENT_TEMPLATE.FAT&amp;display_string=Audit&amp;VAR:KEY=IZGDSTETWT&amp;VAR:QUERY=RkZfTkVUX0lOQyhBTk4sMjAwOCwsLCxFVVIp&amp;WINDOW=FIRST_POPUP&amp;HEIGHT=450&amp;WIDTH=450&amp;START_MA","XIMIZED=FALSE&amp;VAR:CALENDAR=FIVEDAY&amp;VAR:SYMBOL=449000&amp;VAR:INDEX=0"}</definedName>
    <definedName name="_2787__FDSAUDITLINK__" hidden="1">{"fdsup://directions/FAT Viewer?action=UPDATE&amp;creator=factset&amp;DYN_ARGS=TRUE&amp;DOC_NAME=FAT:FQL_AUDITING_CLIENT_TEMPLATE.FAT&amp;display_string=Audit&amp;VAR:KEY=WXCRMFEFWB&amp;VAR:QUERY=RkZfTkVUX0lOQyhBTk4sMjAwOSwsLCxFVVIp&amp;WINDOW=FIRST_POPUP&amp;HEIGHT=450&amp;WIDTH=450&amp;START_MA","XIMIZED=FALSE&amp;VAR:CALENDAR=FIVEDAY&amp;VAR:SYMBOL=449000&amp;VAR:INDEX=0"}</definedName>
    <definedName name="_2788__FDSAUDITLINK__" hidden="1">{"fdsup://directions/FAT Viewer?action=UPDATE&amp;creator=factset&amp;DYN_ARGS=TRUE&amp;DOC_NAME=FAT:FQL_AUDITING_CLIENT_TEMPLATE.FAT&amp;display_string=Audit&amp;VAR:KEY=MVAHYDYFEF&amp;VAR:QUERY=KEZGX05FVF9JTkMoQU5OLDIwMTAsLCwsRVVSKUBFQ0FfTUVEX05FVCgyMDEwLDQwNDM1LCwsJ0NVUj1FVVInL","CdXSU49MTAwLFBFVj1ZJykp&amp;WINDOW=FIRST_POPUP&amp;HEIGHT=450&amp;WIDTH=450&amp;START_MAXIMIZED=FALSE&amp;VAR:CALENDAR=FIVEDAY&amp;VAR:SYMBOL=449000&amp;VAR:INDEX=0"}</definedName>
    <definedName name="_2789__FDSAUDITLINK__" hidden="1">{"fdsup://directions/FAT Viewer?action=UPDATE&amp;creator=factset&amp;DYN_ARGS=TRUE&amp;DOC_NAME=FAT:FQL_AUDITING_CLIENT_TEMPLATE.FAT&amp;display_string=Audit&amp;VAR:KEY=EXWLOXSZSF&amp;VAR:QUERY=KEZGX05FVF9JTkMoQU5OLDIwMTEsLCwsRVVSKUBFQ0FfTUVEX05FVCgyMDExLDQwNDM1LCwsJ0NVUj1FVVInL","CdXSU49MTAwLFBFVj1ZJykp&amp;WINDOW=FIRST_POPUP&amp;HEIGHT=450&amp;WIDTH=450&amp;START_MAXIMIZED=FALSE&amp;VAR:CALENDAR=FIVEDAY&amp;VAR:SYMBOL=449000&amp;VAR:INDEX=0"}</definedName>
    <definedName name="_2790__FDSAUDITLINK__" hidden="1">{"fdsup://directions/FAT Viewer?action=UPDATE&amp;creator=factset&amp;DYN_ARGS=TRUE&amp;DOC_NAME=FAT:FQL_AUDITING_CLIENT_TEMPLATE.FAT&amp;display_string=Audit&amp;VAR:KEY=IHUHYBMRKR&amp;VAR:QUERY=KEZGX05FVF9JTkMoQU5OLDIwMTIsLCwsRVVSKUBFQ0FfTUVEX05FVCgyMDEyLDQwNDM1LCwsJ0NVUj1FVVInL","CdXSU49MTAwLFBFVj1ZJykp&amp;WINDOW=FIRST_POPUP&amp;HEIGHT=450&amp;WIDTH=450&amp;START_MAXIMIZED=FALSE&amp;VAR:CALENDAR=FIVEDAY&amp;VAR:SYMBOL=449000&amp;VAR:INDEX=0"}</definedName>
    <definedName name="_2791__FDSAUDITLINK__" hidden="1">{"fdsup://directions/FAT Viewer?action=UPDATE&amp;creator=factset&amp;DYN_ARGS=TRUE&amp;DOC_NAME=FAT:FQL_AUDITING_CLIENT_TEMPLATE.FAT&amp;display_string=Audit&amp;VAR:KEY=YFOPITALOX&amp;VAR:QUERY=KEZGX05FVF9JTkMoQU5OLDIwMTMsLCwsRVVSKUBFQ0FfTUVEX05FVCgyMDEzLDQwNDM1LCwsJ0NVUj1FVVInL","CdXSU49MTAwLFBFVj1ZJykp&amp;WINDOW=FIRST_POPUP&amp;HEIGHT=450&amp;WIDTH=450&amp;START_MAXIMIZED=FALSE&amp;VAR:CALENDAR=FIVEDAY&amp;VAR:SYMBOL=449000&amp;VAR:INDEX=0"}</definedName>
    <definedName name="_2792__FDSAUDITLINK__" hidden="1">{"fdsup://directions/FAT Viewer?action=UPDATE&amp;creator=factset&amp;DYN_ARGS=TRUE&amp;DOC_NAME=FAT:FQL_AUDITING_CLIENT_TEMPLATE.FAT&amp;display_string=Audit&amp;VAR:KEY=MDMTARYBIV&amp;VAR:QUERY=RkZfQ0FQRVgoQU5OLDIwMDcsLCwsRVVSKQ==&amp;WINDOW=FIRST_POPUP&amp;HEIGHT=450&amp;WIDTH=450&amp;START_MA","XIMIZED=FALSE&amp;VAR:CALENDAR=FIVEDAY&amp;VAR:SYMBOL=449000&amp;VAR:INDEX=0"}</definedName>
    <definedName name="_2793__FDSAUDITLINK__" hidden="1">{"fdsup://directions/FAT Viewer?action=UPDATE&amp;creator=factset&amp;DYN_ARGS=TRUE&amp;DOC_NAME=FAT:FQL_AUDITING_CLIENT_TEMPLATE.FAT&amp;display_string=Audit&amp;VAR:KEY=KNIPAJGZAV&amp;VAR:QUERY=RkZfQ0FQRVgoQU5OLDIwMDgsLCwsRVVSKQ==&amp;WINDOW=FIRST_POPUP&amp;HEIGHT=450&amp;WIDTH=450&amp;START_MA","XIMIZED=FALSE&amp;VAR:CALENDAR=FIVEDAY&amp;VAR:SYMBOL=449000&amp;VAR:INDEX=0"}</definedName>
    <definedName name="_2794__FDSAUDITLINK__" hidden="1">{"fdsup://directions/FAT Viewer?action=UPDATE&amp;creator=factset&amp;DYN_ARGS=TRUE&amp;DOC_NAME=FAT:FQL_AUDITING_CLIENT_TEMPLATE.FAT&amp;display_string=Audit&amp;VAR:KEY=YREDKJWXWD&amp;VAR:QUERY=RkZfQ0FQRVgoQU5OLDIwMDksLCwsRVVSKQ==&amp;WINDOW=FIRST_POPUP&amp;HEIGHT=450&amp;WIDTH=450&amp;START_MA","XIMIZED=FALSE&amp;VAR:CALENDAR=FIVEDAY&amp;VAR:SYMBOL=449000&amp;VAR:INDEX=0"}</definedName>
    <definedName name="_2795__FDSAUDITLINK__" hidden="1">{"fdsup://directions/FAT Viewer?action=UPDATE&amp;creator=factset&amp;DYN_ARGS=TRUE&amp;DOC_NAME=FAT:FQL_AUDITING_CLIENT_TEMPLATE.FAT&amp;display_string=Audit&amp;VAR:KEY=OLQVSBIRMH&amp;VAR:QUERY=KEZGX0VCSVRfSUIoQU5OLDIwMTEsLCwsRVVSKUBFQ0FfTUVEX0VCSVQoMjAxMSw0MDQzNSwsLCdDVVI9RVVSJ","ywnV0lOPTEwMCxQRVY9WScpKQ==&amp;WINDOW=FIRST_POPUP&amp;HEIGHT=450&amp;WIDTH=450&amp;START_MAXIMIZED=FALSE&amp;VAR:CALENDAR=FIVEDAY&amp;VAR:SYMBOL=449000&amp;VAR:INDEX=0"}</definedName>
    <definedName name="_2796__FDSAUDITLINK__" hidden="1">{"fdsup://directions/FAT Viewer?action=UPDATE&amp;creator=factset&amp;DYN_ARGS=TRUE&amp;DOC_NAME=FAT:FQL_AUDITING_CLIENT_TEMPLATE.FAT&amp;display_string=Audit&amp;VAR:KEY=QNYZIROXQF&amp;VAR:QUERY=KEZGX0VCSVRfSUIoQU5OLDIwMTIsLCwsRVVSKUBFQ0FfTUVEX0VCSVQoMjAxMiw0MDQzNSwsLCdDVVI9RVVSJ","ywnV0lOPTEwMCxQRVY9WScpKQ==&amp;WINDOW=FIRST_POPUP&amp;HEIGHT=450&amp;WIDTH=450&amp;START_MAXIMIZED=FALSE&amp;VAR:CALENDAR=FIVEDAY&amp;VAR:SYMBOL=449000&amp;VAR:INDEX=0"}</definedName>
    <definedName name="_2797__FDSAUDITLINK__" hidden="1">{"fdsup://directions/FAT Viewer?action=UPDATE&amp;creator=factset&amp;DYN_ARGS=TRUE&amp;DOC_NAME=FAT:FQL_AUDITING_CLIENT_TEMPLATE.FAT&amp;display_string=Audit&amp;VAR:KEY=QJANKLKNYN&amp;VAR:QUERY=KEZGX0NBUEVYKEFOTiwyMDEwLCwsLEVVUilARUNBX01FRF9DQVBFWCgyMDEwLDQwNDM1LCwsJ0NVUj1FVVInL","CdXSU49MTAwLFBFVj1ZJykp&amp;WINDOW=FIRST_POPUP&amp;HEIGHT=450&amp;WIDTH=450&amp;START_MAXIMIZED=FALSE&amp;VAR:CALENDAR=FIVEDAY&amp;VAR:SYMBOL=449000&amp;VAR:INDEX=0"}</definedName>
    <definedName name="_2798__FDSAUDITLINK__" hidden="1">{"fdsup://directions/FAT Viewer?action=UPDATE&amp;creator=factset&amp;DYN_ARGS=TRUE&amp;DOC_NAME=FAT:FQL_AUDITING_CLIENT_TEMPLATE.FAT&amp;display_string=Audit&amp;VAR:KEY=QZWZKZINIP&amp;VAR:QUERY=KEZGX0NBUEVYKEFOTiwyMDExLCwsLEVVUilARUNBX01FRF9DQVBFWCgyMDExLDQwNDM1LCwsJ0NVUj1FVVInL","CdXSU49MTAwLFBFVj1ZJykp&amp;WINDOW=FIRST_POPUP&amp;HEIGHT=450&amp;WIDTH=450&amp;START_MAXIMIZED=FALSE&amp;VAR:CALENDAR=FIVEDAY&amp;VAR:SYMBOL=449000&amp;VAR:INDEX=0"}</definedName>
    <definedName name="_2799__FDSAUDITLINK__" hidden="1">{"fdsup://directions/FAT Viewer?action=UPDATE&amp;creator=factset&amp;DYN_ARGS=TRUE&amp;DOC_NAME=FAT:FQL_AUDITING_CLIENT_TEMPLATE.FAT&amp;display_string=Audit&amp;VAR:KEY=KRMVYJWJQL&amp;VAR:QUERY=KEZGX0NBUEVYKEFOTiwyMDEyLCwsLEVVUilARUNBX01FRF9DQVBFWCgyMDEyLDQwNDM1LCwsJ0NVUj1FVVInL","CdXSU49MTAwLFBFVj1ZJykp&amp;WINDOW=FIRST_POPUP&amp;HEIGHT=450&amp;WIDTH=450&amp;START_MAXIMIZED=FALSE&amp;VAR:CALENDAR=FIVEDAY&amp;VAR:SYMBOL=449000&amp;VAR:INDEX=0"}</definedName>
    <definedName name="_28__FDSAUDITLINK__" hidden="1">{"fdsup://directions/FAT Viewer?action=UPDATE&amp;creator=factset&amp;DYN_ARGS=TRUE&amp;DOC_NAME=FAT:FQL_AUDITING_CLIENT_TEMPLATE.FAT&amp;display_string=Audit&amp;VAR:KEY=WHSXSTCNKF&amp;VAR:QUERY=RkZfRU5UUlBSX1ZBTF9EQUlMWSgzOTMzOSw0MDQzNixNLFJGLEVDX0NVUlIoKSwnRElMJykvL0VDX01FQU5fR","UJJVF9OVE1BKDM5MzM5LDQwNDM2LE0p&amp;WINDOW=FIRST_POPUP&amp;HEIGHT=450&amp;WIDTH=450&amp;START_MAXIMIZED=FALSE&amp;VAR:CALENDAR=FIVEDAY&amp;VAR:SYMBOL=505160&amp;VAR:INDEX=29"}</definedName>
    <definedName name="_2800__FDSAUDITLINK__" hidden="1">{"fdsup://directions/FAT Viewer?action=UPDATE&amp;creator=factset&amp;DYN_ARGS=TRUE&amp;DOC_NAME=FAT:FQL_AUDITING_CLIENT_TEMPLATE.FAT&amp;display_string=Audit&amp;VAR:KEY=AVSZURGFMX&amp;VAR:QUERY=KEZGX0NBUEVYKEFOTiwyMDEzLCwsLEVVUilARUNBX01FRF9DQVBFWCgyMDEzLDQwNDM1LCwsJ0NVUj1FVVInL","CdXSU49MTAwLFBFVj1ZJykp&amp;WINDOW=FIRST_POPUP&amp;HEIGHT=450&amp;WIDTH=450&amp;START_MAXIMIZED=FALSE&amp;VAR:CALENDAR=FIVEDAY&amp;VAR:SYMBOL=449000&amp;VAR:INDEX=0"}</definedName>
    <definedName name="_2801__FDSAUDITLINK__" hidden="1">{"fdsup://directions/FAT Viewer?action=UPDATE&amp;creator=factset&amp;DYN_ARGS=TRUE&amp;DOC_NAME=FAT:FQL_AUDITING_CLIENT_TEMPLATE.FAT&amp;display_string=Audit&amp;VAR:KEY=QXEDINKXCN&amp;VAR:QUERY=RkZfRUJJVERBX0lCKEFOTiwyMDA3LCwsLFNFSyk=&amp;WINDOW=FIRST_POPUP&amp;HEIGHT=450&amp;WIDTH=450&amp;STAR","T_MAXIMIZED=FALSE&amp;VAR:CALENDAR=FIVEDAY&amp;VAR:SYMBOL=B0L8VR&amp;VAR:INDEX=0"}</definedName>
    <definedName name="_2802__FDSAUDITLINK__" hidden="1">{"fdsup://directions/FAT Viewer?action=UPDATE&amp;creator=factset&amp;DYN_ARGS=TRUE&amp;DOC_NAME=FAT:FQL_AUDITING_CLIENT_TEMPLATE.FAT&amp;display_string=Audit&amp;VAR:KEY=ORSDKZKZGD&amp;VAR:QUERY=RkZfRUJJVERBX0lCKEFOTiwyMDA4LCwsLFNFSyk=&amp;WINDOW=FIRST_POPUP&amp;HEIGHT=450&amp;WIDTH=450&amp;STAR","T_MAXIMIZED=FALSE&amp;VAR:CALENDAR=FIVEDAY&amp;VAR:SYMBOL=B0L8VR&amp;VAR:INDEX=0"}</definedName>
    <definedName name="_2803__FDSAUDITLINK__" hidden="1">{"fdsup://directions/FAT Viewer?action=UPDATE&amp;creator=factset&amp;DYN_ARGS=TRUE&amp;DOC_NAME=FAT:FQL_AUDITING_CLIENT_TEMPLATE.FAT&amp;display_string=Audit&amp;VAR:KEY=CLGBORYZUB&amp;VAR:QUERY=RkZfRUJJVERBX0lCKEFOTiwyMDA5LCwsLFNFSyk=&amp;WINDOW=FIRST_POPUP&amp;HEIGHT=450&amp;WIDTH=450&amp;STAR","T_MAXIMIZED=FALSE&amp;VAR:CALENDAR=FIVEDAY&amp;VAR:SYMBOL=B0L8VR&amp;VAR:INDEX=0"}</definedName>
    <definedName name="_2804__FDSAUDITLINK__" hidden="1">{"fdsup://directions/FAT Viewer?action=UPDATE&amp;creator=factset&amp;DYN_ARGS=TRUE&amp;DOC_NAME=FAT:FQL_AUDITING_CLIENT_TEMPLATE.FAT&amp;display_string=Audit&amp;VAR:KEY=APEDUBGLUV&amp;VAR:QUERY=KEZGX0VCSVREQV9JQihBTk4sMjAxMCwsLCxTRUspQEVDQV9NRURfRUJJVERBKDIwMTAsNDA0MzUsLCwnQ1VSP","VNFSycsJ1dJTj0xMDAsUEVWPVknKSk=&amp;WINDOW=FIRST_POPUP&amp;HEIGHT=450&amp;WIDTH=450&amp;START_MAXIMIZED=FALSE&amp;VAR:CALENDAR=FIVEDAY&amp;VAR:SYMBOL=B0L8VR&amp;VAR:INDEX=0"}</definedName>
    <definedName name="_2805__FDSAUDITLINK__" hidden="1">{"fdsup://directions/FAT Viewer?action=UPDATE&amp;creator=factset&amp;DYN_ARGS=TRUE&amp;DOC_NAME=FAT:FQL_AUDITING_CLIENT_TEMPLATE.FAT&amp;display_string=Audit&amp;VAR:KEY=KJYRGJWNAF&amp;VAR:QUERY=KEZGX0VCSVREQV9JQihBTk4sMjAxMSwsLCxTRUspQEVDQV9NRURfRUJJVERBKDIwMTEsNDA0MzUsLCwnQ1VSP","VNFSycsJ1dJTj0xMDAsUEVWPVknKSk=&amp;WINDOW=FIRST_POPUP&amp;HEIGHT=450&amp;WIDTH=450&amp;START_MAXIMIZED=FALSE&amp;VAR:CALENDAR=FIVEDAY&amp;VAR:SYMBOL=B0L8VR&amp;VAR:INDEX=0"}</definedName>
    <definedName name="_2806__FDSAUDITLINK__" hidden="1">{"fdsup://directions/FAT Viewer?action=UPDATE&amp;creator=factset&amp;DYN_ARGS=TRUE&amp;DOC_NAME=FAT:FQL_AUDITING_CLIENT_TEMPLATE.FAT&amp;display_string=Audit&amp;VAR:KEY=GBAFSFCHWJ&amp;VAR:QUERY=KEZGX0VCSVREQV9JQihBTk4sMjAxMiwsLCxTRUspQEVDQV9NRURfRUJJVERBKDIwMTIsNDA0MzUsLCwnQ1VSP","VNFSycsJ1dJTj0xMDAsUEVWPVknKSk=&amp;WINDOW=FIRST_POPUP&amp;HEIGHT=450&amp;WIDTH=450&amp;START_MAXIMIZED=FALSE&amp;VAR:CALENDAR=FIVEDAY&amp;VAR:SYMBOL=B0L8VR&amp;VAR:INDEX=0"}</definedName>
    <definedName name="_2807__FDSAUDITLINK__" hidden="1">{"fdsup://directions/FAT Viewer?action=UPDATE&amp;creator=factset&amp;DYN_ARGS=TRUE&amp;DOC_NAME=FAT:FQL_AUDITING_CLIENT_TEMPLATE.FAT&amp;display_string=Audit&amp;VAR:KEY=WNUBOXETEH&amp;VAR:QUERY=KEZGX0VCSVREQV9JQihBTk4sMjAxMywsLCxTRUspQEVDQV9NRURfRUJJVERBKDIwMTMsNDA0MzUsLCwnQ1VSP","VNFSycsJ1dJTj0xMDAsUEVWPVknKSk=&amp;WINDOW=FIRST_POPUP&amp;HEIGHT=450&amp;WIDTH=450&amp;START_MAXIMIZED=FALSE&amp;VAR:CALENDAR=FIVEDAY&amp;VAR:SYMBOL=B0L8VR&amp;VAR:INDEX=0"}</definedName>
    <definedName name="_2808__FDSAUDITLINK__" hidden="1">{"fdsup://directions/FAT Viewer?action=UPDATE&amp;creator=factset&amp;DYN_ARGS=TRUE&amp;DOC_NAME=FAT:FQL_AUDITING_CLIENT_TEMPLATE.FAT&amp;display_string=Audit&amp;VAR:KEY=MRGVYDIXEN&amp;VAR:QUERY=RkZfRUJJVF9JQihBTk4sMjAwNywsLCxTRUspK0ZGX0FNT1JUX0NGKEFOTiwyMDA3LCwsLFNFSyk=&amp;WINDOW=F","IRST_POPUP&amp;HEIGHT=450&amp;WIDTH=450&amp;START_MAXIMIZED=FALSE&amp;VAR:CALENDAR=FIVEDAY&amp;VAR:SYMBOL=B0L8VR&amp;VAR:INDEX=0"}</definedName>
    <definedName name="_2809__FDSAUDITLINK__" hidden="1">{"fdsup://directions/FAT Viewer?action=UPDATE&amp;creator=factset&amp;DYN_ARGS=TRUE&amp;DOC_NAME=FAT:FQL_AUDITING_CLIENT_TEMPLATE.FAT&amp;display_string=Audit&amp;VAR:KEY=QFYLWHAFEL&amp;VAR:QUERY=RkZfRUJJVF9JQihBTk4sMjAwOCwsLCxTRUspK0ZGX0FNT1JUX0NGKEFOTiwyMDA4LCwsLFNFSyk=&amp;WINDOW=F","IRST_POPUP&amp;HEIGHT=450&amp;WIDTH=450&amp;START_MAXIMIZED=FALSE&amp;VAR:CALENDAR=FIVEDAY&amp;VAR:SYMBOL=B0L8VR&amp;VAR:INDEX=0"}</definedName>
    <definedName name="_2810__FDSAUDITLINK__" hidden="1">{"fdsup://directions/FAT Viewer?action=UPDATE&amp;creator=factset&amp;DYN_ARGS=TRUE&amp;DOC_NAME=FAT:FQL_AUDITING_CLIENT_TEMPLATE.FAT&amp;display_string=Audit&amp;VAR:KEY=ONYHKHAVWL&amp;VAR:QUERY=RkZfRUJJVF9JQihBTk4sMjAwOSwsLCxTRUspK0ZGX0FNT1JUX0NGKEFOTiwyMDA5LCwsLFNFSyk=&amp;WINDOW=F","IRST_POPUP&amp;HEIGHT=450&amp;WIDTH=450&amp;START_MAXIMIZED=FALSE&amp;VAR:CALENDAR=FIVEDAY&amp;VAR:SYMBOL=B0L8VR&amp;VAR:INDEX=0"}</definedName>
    <definedName name="_2811__FDSAUDITLINK__" hidden="1">{"fdsup://directions/FAT Viewer?action=UPDATE&amp;creator=factset&amp;DYN_ARGS=TRUE&amp;DOC_NAME=FAT:FQL_AUDITING_CLIENT_TEMPLATE.FAT&amp;display_string=Audit&amp;VAR:KEY=ERYTOFIBMX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L8VR&amp;VAR:INDEX=","0"}</definedName>
    <definedName name="_2812__FDSAUDITLINK__" hidden="1">{"fdsup://directions/FAT Viewer?action=UPDATE&amp;creator=factset&amp;DYN_ARGS=TRUE&amp;DOC_NAME=FAT:FQL_AUDITING_CLIENT_TEMPLATE.FAT&amp;display_string=Audit&amp;VAR:KEY=EPEROZCTUF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L8VR&amp;VAR:INDEX=","0"}</definedName>
    <definedName name="_2813__FDSAUDITLINK__" hidden="1">{"fdsup://directions/FAT Viewer?action=UPDATE&amp;creator=factset&amp;DYN_ARGS=TRUE&amp;DOC_NAME=FAT:FQL_AUDITING_CLIENT_TEMPLATE.FAT&amp;display_string=Audit&amp;VAR:KEY=APSTKNITML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L8VR&amp;VAR:INDEX=","0"}</definedName>
    <definedName name="_2814__FDSAUDITLINK__" hidden="1">{"fdsup://directions/FAT Viewer?action=UPDATE&amp;creator=factset&amp;DYN_ARGS=TRUE&amp;DOC_NAME=FAT:FQL_AUDITING_CLIENT_TEMPLATE.FAT&amp;display_string=Audit&amp;VAR:KEY=CREXKZCXGV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L8VR&amp;VAR:INDEX=","0"}</definedName>
    <definedName name="_2815__FDSAUDITLINK__" hidden="1">{"fdsup://directions/FAT Viewer?action=UPDATE&amp;creator=factset&amp;DYN_ARGS=TRUE&amp;DOC_NAME=FAT:FQL_AUDITING_CLIENT_TEMPLATE.FAT&amp;display_string=Audit&amp;VAR:KEY=GPCDKLWLEV&amp;VAR:QUERY=RkZfRUJJVF9JQihBTk4sMjAwNywsLCxTRUsp&amp;WINDOW=FIRST_POPUP&amp;HEIGHT=450&amp;WIDTH=450&amp;START_MA","XIMIZED=FALSE&amp;VAR:CALENDAR=FIVEDAY&amp;VAR:SYMBOL=B0L8VR&amp;VAR:INDEX=0"}</definedName>
    <definedName name="_2816__FDSAUDITLINK__" hidden="1">{"fdsup://directions/FAT Viewer?action=UPDATE&amp;creator=factset&amp;DYN_ARGS=TRUE&amp;DOC_NAME=FAT:FQL_AUDITING_CLIENT_TEMPLATE.FAT&amp;display_string=Audit&amp;VAR:KEY=WPKRSVIBUP&amp;VAR:QUERY=RkZfRUJJVF9JQihBTk4sMjAwOCwsLCxTRUsp&amp;WINDOW=FIRST_POPUP&amp;HEIGHT=450&amp;WIDTH=450&amp;START_MA","XIMIZED=FALSE&amp;VAR:CALENDAR=FIVEDAY&amp;VAR:SYMBOL=B0L8VR&amp;VAR:INDEX=0"}</definedName>
    <definedName name="_2817__FDSAUDITLINK__" hidden="1">{"fdsup://directions/FAT Viewer?action=UPDATE&amp;creator=factset&amp;DYN_ARGS=TRUE&amp;DOC_NAME=FAT:FQL_AUDITING_CLIENT_TEMPLATE.FAT&amp;display_string=Audit&amp;VAR:KEY=CLWZOJUVSJ&amp;VAR:QUERY=RkZfRUJJVF9JQihBTk4sMjAwOSwsLCxTRUsp&amp;WINDOW=FIRST_POPUP&amp;HEIGHT=450&amp;WIDTH=450&amp;START_MA","XIMIZED=FALSE&amp;VAR:CALENDAR=FIVEDAY&amp;VAR:SYMBOL=B0L8VR&amp;VAR:INDEX=0"}</definedName>
    <definedName name="_2818__FDSAUDITLINK__" hidden="1">{"fdsup://Directions/FactSet Auditing Viewer?action=AUDIT_VALUE&amp;DB=129&amp;ID1=449000&amp;VALUEID=04831&amp;SDATE=2008&amp;PERIODTYPE=ANN_STD&amp;window=popup_no_bar&amp;width=385&amp;height=120&amp;START_MAXIMIZED=FALSE&amp;creator=factset&amp;display_string=Audit"}</definedName>
    <definedName name="_2819__FDSAUDITLINK__" hidden="1">{"fdsup://Directions/FactSet Auditing Viewer?action=AUDIT_VALUE&amp;DB=129&amp;ID1=B0L8VR&amp;VALUEID=01001&amp;SDATE=2007&amp;PERIODTYPE=ANN_STD&amp;window=popup_no_bar&amp;width=385&amp;height=120&amp;START_MAXIMIZED=FALSE&amp;creator=factset&amp;display_string=Audit"}</definedName>
    <definedName name="_2820__FDSAUDITLINK__" hidden="1">{"fdsup://Directions/FactSet Auditing Viewer?action=AUDIT_VALUE&amp;DB=129&amp;ID1=B0L8VR&amp;VALUEID=01001&amp;SDATE=2008&amp;PERIODTYPE=ANN_STD&amp;window=popup_no_bar&amp;width=385&amp;height=120&amp;START_MAXIMIZED=FALSE&amp;creator=factset&amp;display_string=Audit"}</definedName>
    <definedName name="_2821__FDSAUDITLINK__" hidden="1">{"fdsup://Directions/FactSet Auditing Viewer?action=AUDIT_VALUE&amp;DB=129&amp;ID1=B0L8VR&amp;VALUEID=18140&amp;SDATE=2007&amp;PERIODTYPE=ANN_STD&amp;window=popup_no_bar&amp;width=385&amp;height=120&amp;START_MAXIMIZED=FALSE&amp;creator=factset&amp;display_string=Audit"}</definedName>
    <definedName name="_2822__FDSAUDITLINK__" hidden="1">{"fdsup://Directions/FactSet Auditing Viewer?action=AUDIT_VALUE&amp;DB=129&amp;ID1=B0L8VR&amp;VALUEID=18140&amp;SDATE=2008&amp;PERIODTYPE=ANN_STD&amp;window=popup_no_bar&amp;width=385&amp;height=120&amp;START_MAXIMIZED=FALSE&amp;creator=factset&amp;display_string=Audit"}</definedName>
    <definedName name="_2823__FDSAUDITLINK__" hidden="1">{"fdsup://directions/FAT Viewer?action=UPDATE&amp;creator=factset&amp;DYN_ARGS=TRUE&amp;DOC_NAME=FAT:FQL_AUDITING_CLIENT_TEMPLATE.FAT&amp;display_string=Audit&amp;VAR:KEY=WREXYPQVQJ&amp;VAR:QUERY=KEZGX0VCSVRfSUIoQU5OLDIwMTAsLCwsU0VLKUBFQ0FfTUVEX0VCSVQoMjAxMCw0MDQzNSwsLCdDVVI9U0VLJ","ywnV0lOPTEwMCxQRVY9WScpKQ==&amp;WINDOW=FIRST_POPUP&amp;HEIGHT=450&amp;WIDTH=450&amp;START_MAXIMIZED=FALSE&amp;VAR:CALENDAR=FIVEDAY&amp;VAR:SYMBOL=B0L8VR&amp;VAR:INDEX=0"}</definedName>
    <definedName name="_2824__FDSAUDITLINK__" hidden="1">{"fdsup://directions/FAT Viewer?action=UPDATE&amp;creator=factset&amp;DYN_ARGS=TRUE&amp;DOC_NAME=FAT:FQL_AUDITING_CLIENT_TEMPLATE.FAT&amp;display_string=Audit&amp;VAR:KEY=YJQDYRMTQL&amp;VAR:QUERY=KEZGX0VCSVRfSUIoQU5OLDIwMTMsLCwsU0VLKUBFQ0FfTUVEX0VCSVQoMjAxMyw0MDQzNSwsLCdDVVI9U0VLJ","ywnV0lOPTEwMCxQRVY9WScpKQ==&amp;WINDOW=FIRST_POPUP&amp;HEIGHT=450&amp;WIDTH=450&amp;START_MAXIMIZED=FALSE&amp;VAR:CALENDAR=FIVEDAY&amp;VAR:SYMBOL=B0L8VR&amp;VAR:INDEX=0"}</definedName>
    <definedName name="_2825__FDSAUDITLINK__" hidden="1">{"fdsup://directions/FAT Viewer?action=UPDATE&amp;creator=factset&amp;DYN_ARGS=TRUE&amp;DOC_NAME=FAT:FQL_AUDITING_CLIENT_TEMPLATE.FAT&amp;display_string=Audit&amp;VAR:KEY=WREXYPQVQJ&amp;VAR:QUERY=KEZGX0VCSVRfSUIoQU5OLDIwMTAsLCwsU0VLKUBFQ0FfTUVEX0VCSVQoMjAxMCw0MDQzNSwsLCdDVVI9U0VLJ","ywnV0lOPTEwMCxQRVY9WScpKQ==&amp;WINDOW=FIRST_POPUP&amp;HEIGHT=450&amp;WIDTH=450&amp;START_MAXIMIZED=FALSE&amp;VAR:CALENDAR=FIVEDAY&amp;VAR:SYMBOL=B0L8VR&amp;VAR:INDEX=0"}</definedName>
    <definedName name="_2826__FDSAUDITLINK__" hidden="1">{"fdsup://directions/FAT Viewer?action=UPDATE&amp;creator=factset&amp;DYN_ARGS=TRUE&amp;DOC_NAME=FAT:FQL_AUDITING_CLIENT_TEMPLATE.FAT&amp;display_string=Audit&amp;VAR:KEY=CJSPODSFIL&amp;VAR:QUERY=KEZGX0VCSVRfSUIoQU5OLDIwMTEsLCwsU0VLKUBFQ0FfTUVEX0VCSVQoMjAxMSw0MDQzNSwsLCdDVVI9U0VLJ","ywnV0lOPTEwMCxQRVY9WScpKQ==&amp;WINDOW=FIRST_POPUP&amp;HEIGHT=450&amp;WIDTH=450&amp;START_MAXIMIZED=FALSE&amp;VAR:CALENDAR=FIVEDAY&amp;VAR:SYMBOL=B0L8VR&amp;VAR:INDEX=0"}</definedName>
    <definedName name="_2827__FDSAUDITLINK__" hidden="1">{"fdsup://directions/FAT Viewer?action=UPDATE&amp;creator=factset&amp;DYN_ARGS=TRUE&amp;DOC_NAME=FAT:FQL_AUDITING_CLIENT_TEMPLATE.FAT&amp;display_string=Audit&amp;VAR:KEY=YPKNWJWZIV&amp;VAR:QUERY=RkZfTkVUX0lOQyhBTk4sMjAwNywsLCxTRUsp&amp;WINDOW=FIRST_POPUP&amp;HEIGHT=450&amp;WIDTH=450&amp;START_MA","XIMIZED=FALSE&amp;VAR:CALENDAR=FIVEDAY&amp;VAR:SYMBOL=B0L8VR&amp;VAR:INDEX=0"}</definedName>
    <definedName name="_2828__FDSAUDITLINK__" hidden="1">{"fdsup://directions/FAT Viewer?action=UPDATE&amp;creator=factset&amp;DYN_ARGS=TRUE&amp;DOC_NAME=FAT:FQL_AUDITING_CLIENT_TEMPLATE.FAT&amp;display_string=Audit&amp;VAR:KEY=OJQPWBKNYJ&amp;VAR:QUERY=RkZfTkVUX0lOQyhBTk4sMjAwOCwsLCxTRUsp&amp;WINDOW=FIRST_POPUP&amp;HEIGHT=450&amp;WIDTH=450&amp;START_MA","XIMIZED=FALSE&amp;VAR:CALENDAR=FIVEDAY&amp;VAR:SYMBOL=B0L8VR&amp;VAR:INDEX=0"}</definedName>
    <definedName name="_2829__FDSAUDITLINK__" hidden="1">{"fdsup://directions/FAT Viewer?action=UPDATE&amp;creator=factset&amp;DYN_ARGS=TRUE&amp;DOC_NAME=FAT:FQL_AUDITING_CLIENT_TEMPLATE.FAT&amp;display_string=Audit&amp;VAR:KEY=GZORMFEFUR&amp;VAR:QUERY=RkZfTkVUX0lOQyhBTk4sMjAwOSwsLCxTRUsp&amp;WINDOW=FIRST_POPUP&amp;HEIGHT=450&amp;WIDTH=450&amp;START_MA","XIMIZED=FALSE&amp;VAR:CALENDAR=FIVEDAY&amp;VAR:SYMBOL=B0L8VR&amp;VAR:INDEX=0"}</definedName>
    <definedName name="_2830__FDSAUDITLINK__" hidden="1">{"fdsup://directions/FAT Viewer?action=UPDATE&amp;creator=factset&amp;DYN_ARGS=TRUE&amp;DOC_NAME=FAT:FQL_AUDITING_CLIENT_TEMPLATE.FAT&amp;display_string=Audit&amp;VAR:KEY=QJILYNATGX&amp;VAR:QUERY=KEZGX05FVF9JTkMoQU5OLDIwMTAsLCwsU0VLKUBFQ0FfTUVEX05FVCgyMDEwLDQwNDM1LCwsJ0NVUj1TRUsnL","CdXSU49MTAwLFBFVj1ZJykp&amp;WINDOW=FIRST_POPUP&amp;HEIGHT=450&amp;WIDTH=450&amp;START_MAXIMIZED=FALSE&amp;VAR:CALENDAR=FIVEDAY&amp;VAR:SYMBOL=B0L8VR&amp;VAR:INDEX=0"}</definedName>
    <definedName name="_2831__FDSAUDITLINK__" hidden="1">{"fdsup://directions/FAT Viewer?action=UPDATE&amp;creator=factset&amp;DYN_ARGS=TRUE&amp;DOC_NAME=FAT:FQL_AUDITING_CLIENT_TEMPLATE.FAT&amp;display_string=Audit&amp;VAR:KEY=OFITGFSBCP&amp;VAR:QUERY=KEZGX05FVF9JTkMoQU5OLDIwMTEsLCwsU0VLKUBFQ0FfTUVEX05FVCgyMDExLDQwNDM1LCwsJ0NVUj1TRUsnL","CdXSU49MTAwLFBFVj1ZJykp&amp;WINDOW=FIRST_POPUP&amp;HEIGHT=450&amp;WIDTH=450&amp;START_MAXIMIZED=FALSE&amp;VAR:CALENDAR=FIVEDAY&amp;VAR:SYMBOL=B0L8VR&amp;VAR:INDEX=0"}</definedName>
    <definedName name="_2832__FDSAUDITLINK__" hidden="1">{"fdsup://directions/FAT Viewer?action=UPDATE&amp;creator=factset&amp;DYN_ARGS=TRUE&amp;DOC_NAME=FAT:FQL_AUDITING_CLIENT_TEMPLATE.FAT&amp;display_string=Audit&amp;VAR:KEY=MVCVIZWDKT&amp;VAR:QUERY=KEZGX05FVF9JTkMoQU5OLDIwMTIsLCwsU0VLKUBFQ0FfTUVEX05FVCgyMDEyLDQwNDM1LCwsJ0NVUj1TRUsnL","CdXSU49MTAwLFBFVj1ZJykp&amp;WINDOW=FIRST_POPUP&amp;HEIGHT=450&amp;WIDTH=450&amp;START_MAXIMIZED=FALSE&amp;VAR:CALENDAR=FIVEDAY&amp;VAR:SYMBOL=B0L8VR&amp;VAR:INDEX=0"}</definedName>
    <definedName name="_2833__FDSAUDITLINK__" hidden="1">{"fdsup://directions/FAT Viewer?action=UPDATE&amp;creator=factset&amp;DYN_ARGS=TRUE&amp;DOC_NAME=FAT:FQL_AUDITING_CLIENT_TEMPLATE.FAT&amp;display_string=Audit&amp;VAR:KEY=GBUVGRQLYN&amp;VAR:QUERY=KEZGX05FVF9JTkMoQU5OLDIwMTMsLCwsU0VLKUBFQ0FfTUVEX05FVCgyMDEzLDQwNDM1LCwsJ0NVUj1TRUsnL","CdXSU49MTAwLFBFVj1ZJykp&amp;WINDOW=FIRST_POPUP&amp;HEIGHT=450&amp;WIDTH=450&amp;START_MAXIMIZED=FALSE&amp;VAR:CALENDAR=FIVEDAY&amp;VAR:SYMBOL=B0L8VR&amp;VAR:INDEX=0"}</definedName>
    <definedName name="_2834__FDSAUDITLINK__" hidden="1">{"fdsup://directions/FAT Viewer?action=UPDATE&amp;creator=factset&amp;DYN_ARGS=TRUE&amp;DOC_NAME=FAT:FQL_AUDITING_CLIENT_TEMPLATE.FAT&amp;display_string=Audit&amp;VAR:KEY=MHKNQDAXMJ&amp;VAR:QUERY=RkZfQ0FQRVgoQU5OLDIwMDcsLCwsU0VLKQ==&amp;WINDOW=FIRST_POPUP&amp;HEIGHT=450&amp;WIDTH=450&amp;START_MA","XIMIZED=FALSE&amp;VAR:CALENDAR=FIVEDAY&amp;VAR:SYMBOL=B0L8VR&amp;VAR:INDEX=0"}</definedName>
    <definedName name="_2835__FDSAUDITLINK__" hidden="1">{"fdsup://directions/FAT Viewer?action=UPDATE&amp;creator=factset&amp;DYN_ARGS=TRUE&amp;DOC_NAME=FAT:FQL_AUDITING_CLIENT_TEMPLATE.FAT&amp;display_string=Audit&amp;VAR:KEY=SPCFMZULMR&amp;VAR:QUERY=RkZfQ0FQRVgoQU5OLDIwMDgsLCwsU0VLKQ==&amp;WINDOW=FIRST_POPUP&amp;HEIGHT=450&amp;WIDTH=450&amp;START_MA","XIMIZED=FALSE&amp;VAR:CALENDAR=FIVEDAY&amp;VAR:SYMBOL=B0L8VR&amp;VAR:INDEX=0"}</definedName>
    <definedName name="_2836__FDSAUDITLINK__" hidden="1">{"fdsup://directions/FAT Viewer?action=UPDATE&amp;creator=factset&amp;DYN_ARGS=TRUE&amp;DOC_NAME=FAT:FQL_AUDITING_CLIENT_TEMPLATE.FAT&amp;display_string=Audit&amp;VAR:KEY=AVKXYXMHCZ&amp;VAR:QUERY=RkZfQ0FQRVgoQU5OLDIwMDksLCwsU0VLKQ==&amp;WINDOW=FIRST_POPUP&amp;HEIGHT=450&amp;WIDTH=450&amp;START_MA","XIMIZED=FALSE&amp;VAR:CALENDAR=FIVEDAY&amp;VAR:SYMBOL=B0L8VR&amp;VAR:INDEX=0"}</definedName>
    <definedName name="_2837__FDSAUDITLINK__" hidden="1">{"fdsup://directions/FAT Viewer?action=UPDATE&amp;creator=factset&amp;DYN_ARGS=TRUE&amp;DOC_NAME=FAT:FQL_AUDITING_CLIENT_TEMPLATE.FAT&amp;display_string=Audit&amp;VAR:KEY=EXEDGBCZQZ&amp;VAR:QUERY=KEZGX0NBUEVYKEFOTiwyMDEwLCwsLFNFSylARUNBX01FRF9DQVBFWCgyMDEwLDQwNDM1LCwsJ0NVUj1TRUsnL","CdXSU49MTAwLFBFVj1ZJykp&amp;WINDOW=FIRST_POPUP&amp;HEIGHT=450&amp;WIDTH=450&amp;START_MAXIMIZED=FALSE&amp;VAR:CALENDAR=FIVEDAY&amp;VAR:SYMBOL=B0L8VR&amp;VAR:INDEX=0"}</definedName>
    <definedName name="_2838__FDSAUDITLINK__" hidden="1">{"fdsup://directions/FAT Viewer?action=UPDATE&amp;creator=factset&amp;DYN_ARGS=TRUE&amp;DOC_NAME=FAT:FQL_AUDITING_CLIENT_TEMPLATE.FAT&amp;display_string=Audit&amp;VAR:KEY=MJAVSNYLON&amp;VAR:QUERY=KEZGX0NBUEVYKEFOTiwyMDExLCwsLFNFSylARUNBX01FRF9DQVBFWCgyMDExLDQwNDM1LCwsJ0NVUj1TRUsnL","CdXSU49MTAwLFBFVj1ZJykp&amp;WINDOW=FIRST_POPUP&amp;HEIGHT=450&amp;WIDTH=450&amp;START_MAXIMIZED=FALSE&amp;VAR:CALENDAR=FIVEDAY&amp;VAR:SYMBOL=B0L8VR&amp;VAR:INDEX=0"}</definedName>
    <definedName name="_2839__FDSAUDITLINK__" hidden="1">{"fdsup://directions/FAT Viewer?action=UPDATE&amp;creator=factset&amp;DYN_ARGS=TRUE&amp;DOC_NAME=FAT:FQL_AUDITING_CLIENT_TEMPLATE.FAT&amp;display_string=Audit&amp;VAR:KEY=CJSPODSFIL&amp;VAR:QUERY=KEZGX0VCSVRfSUIoQU5OLDIwMTEsLCwsU0VLKUBFQ0FfTUVEX0VCSVQoMjAxMSw0MDQzNSwsLCdDVVI9U0VLJ","ywnV0lOPTEwMCxQRVY9WScpKQ==&amp;WINDOW=FIRST_POPUP&amp;HEIGHT=450&amp;WIDTH=450&amp;START_MAXIMIZED=FALSE&amp;VAR:CALENDAR=FIVEDAY&amp;VAR:SYMBOL=B0L8VR&amp;VAR:INDEX=0"}</definedName>
    <definedName name="_2840__FDSAUDITLINK__" hidden="1">{"fdsup://directions/FAT Viewer?action=UPDATE&amp;creator=factset&amp;DYN_ARGS=TRUE&amp;DOC_NAME=FAT:FQL_AUDITING_CLIENT_TEMPLATE.FAT&amp;display_string=Audit&amp;VAR:KEY=OJWXSVOXQL&amp;VAR:QUERY=KEZGX0VCSVRfSUIoQU5OLDIwMTIsLCwsU0VLKUBFQ0FfTUVEX0VCSVQoMjAxMiw0MDQzNSwsLCdDVVI9U0VLJ","ywnV0lOPTEwMCxQRVY9WScpKQ==&amp;WINDOW=FIRST_POPUP&amp;HEIGHT=450&amp;WIDTH=450&amp;START_MAXIMIZED=FALSE&amp;VAR:CALENDAR=FIVEDAY&amp;VAR:SYMBOL=B0L8VR&amp;VAR:INDEX=0"}</definedName>
    <definedName name="_2841__FDSAUDITLINK__" hidden="1">{"fdsup://directions/FAT Viewer?action=UPDATE&amp;creator=factset&amp;DYN_ARGS=TRUE&amp;DOC_NAME=FAT:FQL_AUDITING_CLIENT_TEMPLATE.FAT&amp;display_string=Audit&amp;VAR:KEY=QHMDSNKLAR&amp;VAR:QUERY=KEZGX0NBUEVYKEFOTiwyMDEyLCwsLFNFSylARUNBX01FRF9DQVBFWCgyMDEyLDQwNDM1LCwsJ0NVUj1TRUsnL","CdXSU49MTAwLFBFVj1ZJykp&amp;WINDOW=FIRST_POPUP&amp;HEIGHT=450&amp;WIDTH=450&amp;START_MAXIMIZED=FALSE&amp;VAR:CALENDAR=FIVEDAY&amp;VAR:SYMBOL=B0L8VR&amp;VAR:INDEX=0"}</definedName>
    <definedName name="_2842__FDSAUDITLINK__" hidden="1">{"fdsup://Directions/FactSet Auditing Viewer?action=AUDIT_VALUE&amp;DB=129&amp;ID1=B0L8VR&amp;VALUEID=01250&amp;SDATE=2007&amp;PERIODTYPE=ANN_STD&amp;window=popup_no_bar&amp;width=385&amp;height=120&amp;START_MAXIMIZED=FALSE&amp;creator=factset&amp;display_string=Audit"}</definedName>
    <definedName name="_2843__FDSAUDITLINK__" hidden="1">{"fdsup://Directions/FactSet Auditing Viewer?action=AUDIT_VALUE&amp;DB=129&amp;ID1=B0L8VR&amp;VALUEID=01250&amp;SDATE=2008&amp;PERIODTYPE=ANN_STD&amp;window=popup_no_bar&amp;width=385&amp;height=120&amp;START_MAXIMIZED=FALSE&amp;creator=factset&amp;display_string=Audit"}</definedName>
    <definedName name="_2844__FDSAUDITLINK__" hidden="1">{"fdsup://directions/FAT Viewer?action=UPDATE&amp;creator=factset&amp;DYN_ARGS=TRUE&amp;DOC_NAME=FAT:FQL_AUDITING_CLIENT_TEMPLATE.FAT&amp;display_string=Audit&amp;VAR:KEY=SDATOFITWL&amp;VAR:QUERY=KEZGX0NBUEVYKEFOTiwyMDEzLCwsLFNFSylARUNBX01FRF9DQVBFWCgyMDEzLDQwNDM1LCwsJ0NVUj1TRUsnL","CdXSU49MTAwLFBFVj1ZJykp&amp;WINDOW=FIRST_POPUP&amp;HEIGHT=450&amp;WIDTH=450&amp;START_MAXIMIZED=FALSE&amp;VAR:CALENDAR=FIVEDAY&amp;VAR:SYMBOL=B0L8VR&amp;VAR:INDEX=0"}</definedName>
    <definedName name="_2845__FDSAUDITLINK__" hidden="1">{"fdsup://directions/FAT Viewer?action=UPDATE&amp;creator=factset&amp;DYN_ARGS=TRUE&amp;DOC_NAME=FAT:FQL_AUDITING_CLIENT_TEMPLATE.FAT&amp;display_string=Audit&amp;VAR:KEY=OXYFWPATQD&amp;VAR:QUERY=RkZfRUJJVERBX0lCKEFOTiwyMDA3LCwsLEVVUik=&amp;WINDOW=FIRST_POPUP&amp;HEIGHT=450&amp;WIDTH=450&amp;STAR","T_MAXIMIZED=FALSE&amp;VAR:CALENDAR=FIVEDAY&amp;VAR:SYMBOL=546239&amp;VAR:INDEX=0"}</definedName>
    <definedName name="_2846__FDSAUDITLINK__" hidden="1">{"fdsup://directions/FAT Viewer?action=UPDATE&amp;creator=factset&amp;DYN_ARGS=TRUE&amp;DOC_NAME=FAT:FQL_AUDITING_CLIENT_TEMPLATE.FAT&amp;display_string=Audit&amp;VAR:KEY=AXULQDSLQJ&amp;VAR:QUERY=RkZfRUJJVERBX0lCKEFOTiwyMDA4LCwsLEVVUik=&amp;WINDOW=FIRST_POPUP&amp;HEIGHT=450&amp;WIDTH=450&amp;STAR","T_MAXIMIZED=FALSE&amp;VAR:CALENDAR=FIVEDAY&amp;VAR:SYMBOL=546239&amp;VAR:INDEX=0"}</definedName>
    <definedName name="_2847__FDSAUDITLINK__" hidden="1">{"fdsup://directions/FAT Viewer?action=UPDATE&amp;creator=factset&amp;DYN_ARGS=TRUE&amp;DOC_NAME=FAT:FQL_AUDITING_CLIENT_TEMPLATE.FAT&amp;display_string=Audit&amp;VAR:KEY=QZQPGHAJIT&amp;VAR:QUERY=RkZfRUJJVERBX0lCKEFOTiwyMDA5LCwsLEVVUik=&amp;WINDOW=FIRST_POPUP&amp;HEIGHT=450&amp;WIDTH=450&amp;STAR","T_MAXIMIZED=FALSE&amp;VAR:CALENDAR=FIVEDAY&amp;VAR:SYMBOL=546239&amp;VAR:INDEX=0"}</definedName>
    <definedName name="_2848__FDSAUDITLINK__" hidden="1">{"fdsup://directions/FAT Viewer?action=UPDATE&amp;creator=factset&amp;DYN_ARGS=TRUE&amp;DOC_NAME=FAT:FQL_AUDITING_CLIENT_TEMPLATE.FAT&amp;display_string=Audit&amp;VAR:KEY=CDYBWFGVMD&amp;VAR:QUERY=KEZGX0VCSVREQV9JQihBTk4sMjAxMCwsLCxFVVIpQEVDQV9NRURfRUJJVERBKDIwMTAsNDA0MzUsLCwnQ1VSP","UVVUicsJ1dJTj0xMDAsUEVWPVknKSk=&amp;WINDOW=FIRST_POPUP&amp;HEIGHT=450&amp;WIDTH=450&amp;START_MAXIMIZED=FALSE&amp;VAR:CALENDAR=FIVEDAY&amp;VAR:SYMBOL=546239&amp;VAR:INDEX=0"}</definedName>
    <definedName name="_2849__FDSAUDITLINK__" hidden="1">{"fdsup://directions/FAT Viewer?action=UPDATE&amp;creator=factset&amp;DYN_ARGS=TRUE&amp;DOC_NAME=FAT:FQL_AUDITING_CLIENT_TEMPLATE.FAT&amp;display_string=Audit&amp;VAR:KEY=STOBURMJWR&amp;VAR:QUERY=KEZGX0VCSVREQV9JQihBTk4sMjAxMSwsLCxFVVIpQEVDQV9NRURfRUJJVERBKDIwMTEsNDA0MzUsLCwnQ1VSP","UVVUicsJ1dJTj0xMDAsUEVWPVknKSk=&amp;WINDOW=FIRST_POPUP&amp;HEIGHT=450&amp;WIDTH=450&amp;START_MAXIMIZED=FALSE&amp;VAR:CALENDAR=FIVEDAY&amp;VAR:SYMBOL=546239&amp;VAR:INDEX=0"}</definedName>
    <definedName name="_2850__FDSAUDITLINK__" hidden="1">{"fdsup://directions/FAT Viewer?action=UPDATE&amp;creator=factset&amp;DYN_ARGS=TRUE&amp;DOC_NAME=FAT:FQL_AUDITING_CLIENT_TEMPLATE.FAT&amp;display_string=Audit&amp;VAR:KEY=EHWVCVUHCF&amp;VAR:QUERY=KEZGX0VCSVREQV9JQihBTk4sMjAxMiwsLCxFVVIpQEVDQV9NRURfRUJJVERBKDIwMTIsNDA0MzUsLCwnQ1VSP","UVVUicsJ1dJTj0xMDAsUEVWPVknKSk=&amp;WINDOW=FIRST_POPUP&amp;HEIGHT=450&amp;WIDTH=450&amp;START_MAXIMIZED=FALSE&amp;VAR:CALENDAR=FIVEDAY&amp;VAR:SYMBOL=546239&amp;VAR:INDEX=0"}</definedName>
    <definedName name="_2851__FDSAUDITLINK__" hidden="1">{"fdsup://directions/FAT Viewer?action=UPDATE&amp;creator=factset&amp;DYN_ARGS=TRUE&amp;DOC_NAME=FAT:FQL_AUDITING_CLIENT_TEMPLATE.FAT&amp;display_string=Audit&amp;VAR:KEY=UBMNEXSFAF&amp;VAR:QUERY=KEZGX0VCSVREQV9JQihBTk4sMjAxMywsLCxFVVIpQEVDQV9NRURfRUJJVERBKDIwMTMsNDA0MzUsLCwnQ1VSP","UVVUicsJ1dJTj0xMDAsUEVWPVknKSk=&amp;WINDOW=FIRST_POPUP&amp;HEIGHT=450&amp;WIDTH=450&amp;START_MAXIMIZED=FALSE&amp;VAR:CALENDAR=FIVEDAY&amp;VAR:SYMBOL=546239&amp;VAR:INDEX=0"}</definedName>
    <definedName name="_2852__FDSAUDITLINK__" hidden="1">{"fdsup://directions/FAT Viewer?action=UPDATE&amp;creator=factset&amp;DYN_ARGS=TRUE&amp;DOC_NAME=FAT:FQL_AUDITING_CLIENT_TEMPLATE.FAT&amp;display_string=Audit&amp;VAR:KEY=GXAJSTSPAB&amp;VAR:QUERY=RkZfRUJJVF9JQihBTk4sMjAwNywsLCxFVVIpK0ZGX0FNT1JUX0NGKEFOTiwyMDA3LCwsLEVVUik=&amp;WINDOW=F","IRST_POPUP&amp;HEIGHT=450&amp;WIDTH=450&amp;START_MAXIMIZED=FALSE&amp;VAR:CALENDAR=FIVEDAY&amp;VAR:SYMBOL=546239&amp;VAR:INDEX=0"}</definedName>
    <definedName name="_2853__FDSAUDITLINK__" hidden="1">{"fdsup://directions/FAT Viewer?action=UPDATE&amp;creator=factset&amp;DYN_ARGS=TRUE&amp;DOC_NAME=FAT:FQL_AUDITING_CLIENT_TEMPLATE.FAT&amp;display_string=Audit&amp;VAR:KEY=CRGPOFQNGD&amp;VAR:QUERY=RkZfRUJJVF9JQihBTk4sMjAwOCwsLCxFVVIpK0ZGX0FNT1JUX0NGKEFOTiwyMDA4LCwsLEVVUik=&amp;WINDOW=F","IRST_POPUP&amp;HEIGHT=450&amp;WIDTH=450&amp;START_MAXIMIZED=FALSE&amp;VAR:CALENDAR=FIVEDAY&amp;VAR:SYMBOL=546239&amp;VAR:INDEX=0"}</definedName>
    <definedName name="_2854__FDSAUDITLINK__" hidden="1">{"fdsup://directions/FAT Viewer?action=UPDATE&amp;creator=factset&amp;DYN_ARGS=TRUE&amp;DOC_NAME=FAT:FQL_AUDITING_CLIENT_TEMPLATE.FAT&amp;display_string=Audit&amp;VAR:KEY=AZYFWXCVWX&amp;VAR:QUERY=RkZfRUJJVF9JQihBTk4sMjAwOSwsLCxFVVIpK0ZGX0FNT1JUX0NGKEFOTiwyMDA5LCwsLEVVUik=&amp;WINDOW=F","IRST_POPUP&amp;HEIGHT=450&amp;WIDTH=450&amp;START_MAXIMIZED=FALSE&amp;VAR:CALENDAR=FIVEDAY&amp;VAR:SYMBOL=546239&amp;VAR:INDEX=0"}</definedName>
    <definedName name="_2855__FDSAUDITLINK__" hidden="1">{"fdsup://directions/FAT Viewer?action=UPDATE&amp;creator=factset&amp;DYN_ARGS=TRUE&amp;DOC_NAME=FAT:FQL_AUDITING_CLIENT_TEMPLATE.FAT&amp;display_string=Audit&amp;VAR:KEY=CLETODYTCD&amp;VAR:QUERY=KChGRl9FQklUX0lCKEFOTiwyMDEwLCwsLEVVUikrRkZfQU1PUlRfQ0YoQU5OLDIwMTAsLCwsRVVSKSlAKEVDQ","V9NRURfRUJJVCgyMDEwLDQwNDM1LCwsJ0NVUj1FVVInLCdXSU49MTAwLFBFVj1ZJykrWkFWKEVDQV9NRURfR1coMjAxMCw0MDQzNSwsLCdDVVI9RVVSJywnV0lOPTEwMCxQRVY9WScpKSkp&amp;WINDOW=FIRST_POPUP&amp;HEIGHT=450&amp;WIDTH=450&amp;START_MAXIMIZED=FALSE&amp;VAR:CALENDAR=FIVEDAY&amp;VAR:SYMBOL=546239&amp;VAR:INDEX=","0"}</definedName>
    <definedName name="_2856__FDSAUDITLINK__" hidden="1">{"fdsup://directions/FAT Viewer?action=UPDATE&amp;creator=factset&amp;DYN_ARGS=TRUE&amp;DOC_NAME=FAT:FQL_AUDITING_CLIENT_TEMPLATE.FAT&amp;display_string=Audit&amp;VAR:KEY=IFWPSXMJUH&amp;VAR:QUERY=KChGRl9FQklUX0lCKEFOTiwyMDExLCwsLEVVUikrRkZfQU1PUlRfQ0YoQU5OLDIwMTEsLCwsRVVSKSlAKEVDQ","V9NRURfRUJJVCgyMDExLDQwNDM1LCwsJ0NVUj1FVVInLCdXSU49MTAwLFBFVj1ZJykrWkFWKEVDQV9NRURfR1coMjAxMSw0MDQzNSwsLCdDVVI9RVVSJywnV0lOPTEwMCxQRVY9WScpKSkp&amp;WINDOW=FIRST_POPUP&amp;HEIGHT=450&amp;WIDTH=450&amp;START_MAXIMIZED=FALSE&amp;VAR:CALENDAR=FIVEDAY&amp;VAR:SYMBOL=546239&amp;VAR:INDEX=","0"}</definedName>
    <definedName name="_2857__FDSAUDITLINK__" hidden="1">{"fdsup://directions/FAT Viewer?action=UPDATE&amp;creator=factset&amp;DYN_ARGS=TRUE&amp;DOC_NAME=FAT:FQL_AUDITING_CLIENT_TEMPLATE.FAT&amp;display_string=Audit&amp;VAR:KEY=CPKTODEPGF&amp;VAR:QUERY=KChGRl9FQklUX0lCKEFOTiwyMDEyLCwsLEVVUikrRkZfQU1PUlRfQ0YoQU5OLDIwMTIsLCwsRVVSKSlAKEVDQ","V9NRURfRUJJVCgyMDEyLDQwNDM1LCwsJ0NVUj1FVVInLCdXSU49MTAwLFBFVj1ZJykrWkFWKEVDQV9NRURfR1coMjAxMiw0MDQzNSwsLCdDVVI9RVVSJywnV0lOPTEwMCxQRVY9WScpKSkp&amp;WINDOW=FIRST_POPUP&amp;HEIGHT=450&amp;WIDTH=450&amp;START_MAXIMIZED=FALSE&amp;VAR:CALENDAR=FIVEDAY&amp;VAR:SYMBOL=546239&amp;VAR:INDEX=","0"}</definedName>
    <definedName name="_2858__FDSAUDITLINK__" hidden="1">{"fdsup://directions/FAT Viewer?action=UPDATE&amp;creator=factset&amp;DYN_ARGS=TRUE&amp;DOC_NAME=FAT:FQL_AUDITING_CLIENT_TEMPLATE.FAT&amp;display_string=Audit&amp;VAR:KEY=SPMFETCVAL&amp;VAR:QUERY=KChGRl9FQklUX0lCKEFOTiwyMDEzLCwsLEVVUikrRkZfQU1PUlRfQ0YoQU5OLDIwMTMsLCwsRVVSKSlAKEVDQ","V9NRURfRUJJVCgyMDEzLDQwNDM1LCwsJ0NVUj1FVVInLCdXSU49MTAwLFBFVj1ZJykrWkFWKEVDQV9NRURfR1coMjAxMyw0MDQzNSwsLCdDVVI9RVVSJywnV0lOPTEwMCxQRVY9WScpKSkp&amp;WINDOW=FIRST_POPUP&amp;HEIGHT=450&amp;WIDTH=450&amp;START_MAXIMIZED=FALSE&amp;VAR:CALENDAR=FIVEDAY&amp;VAR:SYMBOL=546239&amp;VAR:INDEX=","0"}</definedName>
    <definedName name="_2859__FDSAUDITLINK__" hidden="1">{"fdsup://directions/FAT Viewer?action=UPDATE&amp;creator=factset&amp;DYN_ARGS=TRUE&amp;DOC_NAME=FAT:FQL_AUDITING_CLIENT_TEMPLATE.FAT&amp;display_string=Audit&amp;VAR:KEY=IRAZYJCBMH&amp;VAR:QUERY=RkZfRUJJVF9JQihBTk4sMjAwNywsLCxFVVIp&amp;WINDOW=FIRST_POPUP&amp;HEIGHT=450&amp;WIDTH=450&amp;START_MA","XIMIZED=FALSE&amp;VAR:CALENDAR=FIVEDAY&amp;VAR:SYMBOL=546239&amp;VAR:INDEX=0"}</definedName>
    <definedName name="_2860__FDSAUDITLINK__" hidden="1">{"fdsup://directions/FAT Viewer?action=UPDATE&amp;creator=factset&amp;DYN_ARGS=TRUE&amp;DOC_NAME=FAT:FQL_AUDITING_CLIENT_TEMPLATE.FAT&amp;display_string=Audit&amp;VAR:KEY=YRQVYRMVIX&amp;VAR:QUERY=RkZfRUJJVF9JQihBTk4sMjAwOCwsLCxFVVIp&amp;WINDOW=FIRST_POPUP&amp;HEIGHT=450&amp;WIDTH=450&amp;START_MA","XIMIZED=FALSE&amp;VAR:CALENDAR=FIVEDAY&amp;VAR:SYMBOL=546239&amp;VAR:INDEX=0"}</definedName>
    <definedName name="_2861__FDSAUDITLINK__" hidden="1">{"fdsup://directions/FAT Viewer?action=UPDATE&amp;creator=factset&amp;DYN_ARGS=TRUE&amp;DOC_NAME=FAT:FQL_AUDITING_CLIENT_TEMPLATE.FAT&amp;display_string=Audit&amp;VAR:KEY=CNIPYBMDUT&amp;VAR:QUERY=RkZfRUJJVF9JQihBTk4sMjAwOSwsLCxFVVIp&amp;WINDOW=FIRST_POPUP&amp;HEIGHT=450&amp;WIDTH=450&amp;START_MA","XIMIZED=FALSE&amp;VAR:CALENDAR=FIVEDAY&amp;VAR:SYMBOL=546239&amp;VAR:INDEX=0"}</definedName>
    <definedName name="_2862__FDSAUDITLINK__" hidden="1">{"fdsup://Directions/FactSet Auditing Viewer?action=AUDIT_VALUE&amp;DB=129&amp;ID1=B0L8VR&amp;VALUEID=04831&amp;SDATE=2007&amp;PERIODTYPE=ANN_STD&amp;window=popup_no_bar&amp;width=385&amp;height=120&amp;START_MAXIMIZED=FALSE&amp;creator=factset&amp;display_string=Audit"}</definedName>
    <definedName name="_2863__FDSAUDITLINK__" hidden="1">{"fdsup://Directions/FactSet Auditing Viewer?action=AUDIT_VALUE&amp;DB=129&amp;ID1=B0L8VR&amp;VALUEID=04831&amp;SDATE=2008&amp;PERIODTYPE=ANN_STD&amp;window=popup_no_bar&amp;width=385&amp;height=120&amp;START_MAXIMIZED=FALSE&amp;creator=factset&amp;display_string=Audit"}</definedName>
    <definedName name="_2864__FDSAUDITLINK__" hidden="1">{"fdsup://Directions/FactSet Auditing Viewer?action=AUDIT_VALUE&amp;DB=129&amp;ID1=546239&amp;VALUEID=01001&amp;SDATE=2008&amp;PERIODTYPE=ANN_STD&amp;window=popup_no_bar&amp;width=385&amp;height=120&amp;START_MAXIMIZED=FALSE&amp;creator=factset&amp;display_string=Audit"}</definedName>
    <definedName name="_2865__FDSAUDITLINK__" hidden="1">{"fdsup://Directions/FactSet Auditing Viewer?action=AUDIT_VALUE&amp;DB=129&amp;ID1=546239&amp;VALUEID=01001&amp;SDATE=2009&amp;PERIODTYPE=ANN_STD&amp;window=popup_no_bar&amp;width=385&amp;height=120&amp;START_MAXIMIZED=FALSE&amp;creator=factset&amp;display_string=Audit"}</definedName>
    <definedName name="_2866__FDSAUDITLINK__" hidden="1">{"fdsup://directions/FAT Viewer?action=UPDATE&amp;creator=factset&amp;DYN_ARGS=TRUE&amp;DOC_NAME=FAT:FQL_AUDITING_CLIENT_TEMPLATE.FAT&amp;display_string=Audit&amp;VAR:KEY=MHEFWFGLQJ&amp;VAR:QUERY=KEZGX0VCSVRfSUIoQU5OLDIwMTAsLCwsRVVSKUBFQ0FfTUVEX0VCSVQoMjAxMCw0MDQzNSwsLCdDVVI9RVVSJ","ywnV0lOPTEwMCxQRVY9WScpKQ==&amp;WINDOW=FIRST_POPUP&amp;HEIGHT=450&amp;WIDTH=450&amp;START_MAXIMIZED=FALSE&amp;VAR:CALENDAR=FIVEDAY&amp;VAR:SYMBOL=546239&amp;VAR:INDEX=0"}</definedName>
    <definedName name="_2867__FDSAUDITLINK__" hidden="1">{"fdsup://directions/FAT Viewer?action=UPDATE&amp;creator=factset&amp;DYN_ARGS=TRUE&amp;DOC_NAME=FAT:FQL_AUDITING_CLIENT_TEMPLATE.FAT&amp;display_string=Audit&amp;VAR:KEY=CBAVGXELAX&amp;VAR:QUERY=KEZGX0VCSVRfSUIoQU5OLDIwMTMsLCwsRVVSKUBFQ0FfTUVEX0VCSVQoMjAxMyw0MDQzNSwsLCdDVVI9RVVSJ","ywnV0lOPTEwMCxQRVY9WScpKQ==&amp;WINDOW=FIRST_POPUP&amp;HEIGHT=450&amp;WIDTH=450&amp;START_MAXIMIZED=FALSE&amp;VAR:CALENDAR=FIVEDAY&amp;VAR:SYMBOL=546239&amp;VAR:INDEX=0"}</definedName>
    <definedName name="_2868__FDSAUDITLINK__" hidden="1">{"fdsup://directions/FAT Viewer?action=UPDATE&amp;creator=factset&amp;DYN_ARGS=TRUE&amp;DOC_NAME=FAT:FQL_AUDITING_CLIENT_TEMPLATE.FAT&amp;display_string=Audit&amp;VAR:KEY=MHEFWFGLQJ&amp;VAR:QUERY=KEZGX0VCSVRfSUIoQU5OLDIwMTAsLCwsRVVSKUBFQ0FfTUVEX0VCSVQoMjAxMCw0MDQzNSwsLCdDVVI9RVVSJ","ywnV0lOPTEwMCxQRVY9WScpKQ==&amp;WINDOW=FIRST_POPUP&amp;HEIGHT=450&amp;WIDTH=450&amp;START_MAXIMIZED=FALSE&amp;VAR:CALENDAR=FIVEDAY&amp;VAR:SYMBOL=546239&amp;VAR:INDEX=0"}</definedName>
    <definedName name="_2869__FDSAUDITLINK__" hidden="1">{"fdsup://directions/FAT Viewer?action=UPDATE&amp;creator=factset&amp;DYN_ARGS=TRUE&amp;DOC_NAME=FAT:FQL_AUDITING_CLIENT_TEMPLATE.FAT&amp;display_string=Audit&amp;VAR:KEY=WXCDMXMHWZ&amp;VAR:QUERY=KEZGX0VCSVRfSUIoQU5OLDIwMTEsLCwsRVVSKUBFQ0FfTUVEX0VCSVQoMjAxMSw0MDQzNSwsLCdDVVI9RVVSJ","ywnV0lOPTEwMCxQRVY9WScpKQ==&amp;WINDOW=FIRST_POPUP&amp;HEIGHT=450&amp;WIDTH=450&amp;START_MAXIMIZED=FALSE&amp;VAR:CALENDAR=FIVEDAY&amp;VAR:SYMBOL=546239&amp;VAR:INDEX=0"}</definedName>
    <definedName name="_2870__FDSAUDITLINK__" hidden="1">{"fdsup://directions/FAT Viewer?action=UPDATE&amp;creator=factset&amp;DYN_ARGS=TRUE&amp;DOC_NAME=FAT:FQL_AUDITING_CLIENT_TEMPLATE.FAT&amp;display_string=Audit&amp;VAR:KEY=EPYZQXYRAR&amp;VAR:QUERY=RkZfTkVUX0lOQyhBTk4sMjAwNywsLCxFVVIp&amp;WINDOW=FIRST_POPUP&amp;HEIGHT=450&amp;WIDTH=450&amp;START_MA","XIMIZED=FALSE&amp;VAR:CALENDAR=FIVEDAY&amp;VAR:SYMBOL=546239&amp;VAR:INDEX=0"}</definedName>
    <definedName name="_2871__FDSAUDITLINK__" hidden="1">{"fdsup://directions/FAT Viewer?action=UPDATE&amp;creator=factset&amp;DYN_ARGS=TRUE&amp;DOC_NAME=FAT:FQL_AUDITING_CLIENT_TEMPLATE.FAT&amp;display_string=Audit&amp;VAR:KEY=OJSLEXSZOZ&amp;VAR:QUERY=RkZfTkVUX0lOQyhBTk4sMjAwOCwsLCxFVVIp&amp;WINDOW=FIRST_POPUP&amp;HEIGHT=450&amp;WIDTH=450&amp;START_MA","XIMIZED=FALSE&amp;VAR:CALENDAR=FIVEDAY&amp;VAR:SYMBOL=546239&amp;VAR:INDEX=0"}</definedName>
    <definedName name="_2872__FDSAUDITLINK__" hidden="1">{"fdsup://directions/FAT Viewer?action=UPDATE&amp;creator=factset&amp;DYN_ARGS=TRUE&amp;DOC_NAME=FAT:FQL_AUDITING_CLIENT_TEMPLATE.FAT&amp;display_string=Audit&amp;VAR:KEY=YRCFUHWPSF&amp;VAR:QUERY=RkZfTkVUX0lOQyhBTk4sMjAwOSwsLCxFVVIp&amp;WINDOW=FIRST_POPUP&amp;HEIGHT=450&amp;WIDTH=450&amp;START_MA","XIMIZED=FALSE&amp;VAR:CALENDAR=FIVEDAY&amp;VAR:SYMBOL=546239&amp;VAR:INDEX=0"}</definedName>
    <definedName name="_2873__FDSAUDITLINK__" hidden="1">{"fdsup://directions/FAT Viewer?action=UPDATE&amp;creator=factset&amp;DYN_ARGS=TRUE&amp;DOC_NAME=FAT:FQL_AUDITING_CLIENT_TEMPLATE.FAT&amp;display_string=Audit&amp;VAR:KEY=IZYJSLSNMH&amp;VAR:QUERY=KEZGX05FVF9JTkMoQU5OLDIwMTAsLCwsRVVSKUBFQ0FfTUVEX05FVCgyMDEwLDQwNDM1LCwsJ0NVUj1FVVInL","CdXSU49MTAwLFBFVj1ZJykp&amp;WINDOW=FIRST_POPUP&amp;HEIGHT=450&amp;WIDTH=450&amp;START_MAXIMIZED=FALSE&amp;VAR:CALENDAR=FIVEDAY&amp;VAR:SYMBOL=546239&amp;VAR:INDEX=0"}</definedName>
    <definedName name="_2874__FDSAUDITLINK__" hidden="1">{"fdsup://directions/FAT Viewer?action=UPDATE&amp;creator=factset&amp;DYN_ARGS=TRUE&amp;DOC_NAME=FAT:FQL_AUDITING_CLIENT_TEMPLATE.FAT&amp;display_string=Audit&amp;VAR:KEY=UZMLCXCTSD&amp;VAR:QUERY=KEZGX05FVF9JTkMoQU5OLDIwMTEsLCwsRVVSKUBFQ0FfTUVEX05FVCgyMDExLDQwNDM1LCwsJ0NVUj1FVVInL","CdXSU49MTAwLFBFVj1ZJykp&amp;WINDOW=FIRST_POPUP&amp;HEIGHT=450&amp;WIDTH=450&amp;START_MAXIMIZED=FALSE&amp;VAR:CALENDAR=FIVEDAY&amp;VAR:SYMBOL=546239&amp;VAR:INDEX=0"}</definedName>
    <definedName name="_2875__FDSAUDITLINK__" hidden="1">{"fdsup://directions/FAT Viewer?action=UPDATE&amp;creator=factset&amp;DYN_ARGS=TRUE&amp;DOC_NAME=FAT:FQL_AUDITING_CLIENT_TEMPLATE.FAT&amp;display_string=Audit&amp;VAR:KEY=CTWBETIVCV&amp;VAR:QUERY=KEZGX05FVF9JTkMoQU5OLDIwMTIsLCwsRVVSKUBFQ0FfTUVEX05FVCgyMDEyLDQwNDM1LCwsJ0NVUj1FVVInL","CdXSU49MTAwLFBFVj1ZJykp&amp;WINDOW=FIRST_POPUP&amp;HEIGHT=450&amp;WIDTH=450&amp;START_MAXIMIZED=FALSE&amp;VAR:CALENDAR=FIVEDAY&amp;VAR:SYMBOL=546239&amp;VAR:INDEX=0"}</definedName>
    <definedName name="_2876__FDSAUDITLINK__" hidden="1">{"fdsup://directions/FAT Viewer?action=UPDATE&amp;creator=factset&amp;DYN_ARGS=TRUE&amp;DOC_NAME=FAT:FQL_AUDITING_CLIENT_TEMPLATE.FAT&amp;display_string=Audit&amp;VAR:KEY=IRCXKNYXYJ&amp;VAR:QUERY=KEZGX05FVF9JTkMoQU5OLDIwMTMsLCwsRVVSKUBFQ0FfTUVEX05FVCgyMDEzLDQwNDM1LCwsJ0NVUj1FVVInL","CdXSU49MTAwLFBFVj1ZJykp&amp;WINDOW=FIRST_POPUP&amp;HEIGHT=450&amp;WIDTH=450&amp;START_MAXIMIZED=FALSE&amp;VAR:CALENDAR=FIVEDAY&amp;VAR:SYMBOL=546239&amp;VAR:INDEX=0"}</definedName>
    <definedName name="_2877__FDSAUDITLINK__" hidden="1">{"fdsup://directions/FAT Viewer?action=UPDATE&amp;creator=factset&amp;DYN_ARGS=TRUE&amp;DOC_NAME=FAT:FQL_AUDITING_CLIENT_TEMPLATE.FAT&amp;display_string=Audit&amp;VAR:KEY=CTELIHIJYH&amp;VAR:QUERY=RkZfQ0FQRVgoQU5OLDIwMDcsLCwsRVVSKQ==&amp;WINDOW=FIRST_POPUP&amp;HEIGHT=450&amp;WIDTH=450&amp;START_MA","XIMIZED=FALSE&amp;VAR:CALENDAR=FIVEDAY&amp;VAR:SYMBOL=546239&amp;VAR:INDEX=0"}</definedName>
    <definedName name="_2878__FDSAUDITLINK__" hidden="1">{"fdsup://directions/FAT Viewer?action=UPDATE&amp;creator=factset&amp;DYN_ARGS=TRUE&amp;DOC_NAME=FAT:FQL_AUDITING_CLIENT_TEMPLATE.FAT&amp;display_string=Audit&amp;VAR:KEY=ABAVSPULSD&amp;VAR:QUERY=RkZfQ0FQRVgoQU5OLDIwMDgsLCwsRVVSKQ==&amp;WINDOW=FIRST_POPUP&amp;HEIGHT=450&amp;WIDTH=450&amp;START_MA","XIMIZED=FALSE&amp;VAR:CALENDAR=FIVEDAY&amp;VAR:SYMBOL=546239&amp;VAR:INDEX=0"}</definedName>
    <definedName name="_2879__FDSAUDITLINK__" hidden="1">{"fdsup://directions/FAT Viewer?action=UPDATE&amp;creator=factset&amp;DYN_ARGS=TRUE&amp;DOC_NAME=FAT:FQL_AUDITING_CLIENT_TEMPLATE.FAT&amp;display_string=Audit&amp;VAR:KEY=ALYHSNQNCL&amp;VAR:QUERY=RkZfQ0FQRVgoQU5OLDIwMDksLCwsRVVSKQ==&amp;WINDOW=FIRST_POPUP&amp;HEIGHT=450&amp;WIDTH=450&amp;START_MA","XIMIZED=FALSE&amp;VAR:CALENDAR=FIVEDAY&amp;VAR:SYMBOL=546239&amp;VAR:INDEX=0"}</definedName>
    <definedName name="_2880__FDSAUDITLINK__" hidden="1">{"fdsup://directions/FAT Viewer?action=UPDATE&amp;creator=factset&amp;DYN_ARGS=TRUE&amp;DOC_NAME=FAT:FQL_AUDITING_CLIENT_TEMPLATE.FAT&amp;display_string=Audit&amp;VAR:KEY=ABUVCBYVWP&amp;VAR:QUERY=KEZGX0NBUEVYKEFOTiwyMDEwLCwsLEVVUilARUNBX01FRF9DQVBFWCgyMDEwLDQwNDM1LCwsJ0NVUj1FVVInL","CdXSU49MTAwLFBFVj1ZJykp&amp;WINDOW=FIRST_POPUP&amp;HEIGHT=450&amp;WIDTH=450&amp;START_MAXIMIZED=FALSE&amp;VAR:CALENDAR=FIVEDAY&amp;VAR:SYMBOL=546239&amp;VAR:INDEX=0"}</definedName>
    <definedName name="_2881__FDSAUDITLINK__" hidden="1">{"fdsup://directions/FAT Viewer?action=UPDATE&amp;creator=factset&amp;DYN_ARGS=TRUE&amp;DOC_NAME=FAT:FQL_AUDITING_CLIENT_TEMPLATE.FAT&amp;display_string=Audit&amp;VAR:KEY=EFYVQNCREZ&amp;VAR:QUERY=KEZGX0NBUEVYKEFOTiwyMDExLCwsLEVVUilARUNBX01FRF9DQVBFWCgyMDExLDQwNDM1LCwsJ0NVUj1FVVInL","CdXSU49MTAwLFBFVj1ZJykp&amp;WINDOW=FIRST_POPUP&amp;HEIGHT=450&amp;WIDTH=450&amp;START_MAXIMIZED=FALSE&amp;VAR:CALENDAR=FIVEDAY&amp;VAR:SYMBOL=546239&amp;VAR:INDEX=0"}</definedName>
    <definedName name="_2882__FDSAUDITLINK__" hidden="1">{"fdsup://directions/FAT Viewer?action=UPDATE&amp;creator=factset&amp;DYN_ARGS=TRUE&amp;DOC_NAME=FAT:FQL_AUDITING_CLIENT_TEMPLATE.FAT&amp;display_string=Audit&amp;VAR:KEY=WXCDMXMHWZ&amp;VAR:QUERY=KEZGX0VCSVRfSUIoQU5OLDIwMTEsLCwsRVVSKUBFQ0FfTUVEX0VCSVQoMjAxMSw0MDQzNSwsLCdDVVI9RVVSJ","ywnV0lOPTEwMCxQRVY9WScpKQ==&amp;WINDOW=FIRST_POPUP&amp;HEIGHT=450&amp;WIDTH=450&amp;START_MAXIMIZED=FALSE&amp;VAR:CALENDAR=FIVEDAY&amp;VAR:SYMBOL=546239&amp;VAR:INDEX=0"}</definedName>
    <definedName name="_2883__FDSAUDITLINK__" hidden="1">{"fdsup://directions/FAT Viewer?action=UPDATE&amp;creator=factset&amp;DYN_ARGS=TRUE&amp;DOC_NAME=FAT:FQL_AUDITING_CLIENT_TEMPLATE.FAT&amp;display_string=Audit&amp;VAR:KEY=WLGPYZEFMN&amp;VAR:QUERY=KEZGX0VCSVRfSUIoQU5OLDIwMTIsLCwsRVVSKUBFQ0FfTUVEX0VCSVQoMjAxMiw0MDQzNSwsLCdDVVI9RVVSJ","ywnV0lOPTEwMCxQRVY9WScpKQ==&amp;WINDOW=FIRST_POPUP&amp;HEIGHT=450&amp;WIDTH=450&amp;START_MAXIMIZED=FALSE&amp;VAR:CALENDAR=FIVEDAY&amp;VAR:SYMBOL=546239&amp;VAR:INDEX=0"}</definedName>
    <definedName name="_2884__FDSAUDITLINK__" hidden="1">{"fdsup://directions/FAT Viewer?action=UPDATE&amp;creator=factset&amp;DYN_ARGS=TRUE&amp;DOC_NAME=FAT:FQL_AUDITING_CLIENT_TEMPLATE.FAT&amp;display_string=Audit&amp;VAR:KEY=KJOLUFCHIF&amp;VAR:QUERY=KEZGX0NBUEVYKEFOTiwyMDEyLCwsLEVVUilARUNBX01FRF9DQVBFWCgyMDEyLDQwNDM1LCwsJ0NVUj1FVVInL","CdXSU49MTAwLFBFVj1ZJykp&amp;WINDOW=FIRST_POPUP&amp;HEIGHT=450&amp;WIDTH=450&amp;START_MAXIMIZED=FALSE&amp;VAR:CALENDAR=FIVEDAY&amp;VAR:SYMBOL=546239&amp;VAR:INDEX=0"}</definedName>
    <definedName name="_2885__FDSAUDITLINK__" hidden="1">{"fdsup://Directions/FactSet Auditing Viewer?action=AUDIT_VALUE&amp;DB=129&amp;ID1=546239&amp;VALUEID=01250&amp;SDATE=2008&amp;PERIODTYPE=ANN_STD&amp;window=popup_no_bar&amp;width=385&amp;height=120&amp;START_MAXIMIZED=FALSE&amp;creator=factset&amp;display_string=Audit"}</definedName>
    <definedName name="_2886__FDSAUDITLINK__" hidden="1">{"fdsup://Directions/FactSet Auditing Viewer?action=AUDIT_VALUE&amp;DB=129&amp;ID1=546239&amp;VALUEID=01250&amp;SDATE=2009&amp;PERIODTYPE=ANN_STD&amp;window=popup_no_bar&amp;width=385&amp;height=120&amp;START_MAXIMIZED=FALSE&amp;creator=factset&amp;display_string=Audit"}</definedName>
    <definedName name="_2887__FDSAUDITLINK__" hidden="1">{"fdsup://directions/FAT Viewer?action=UPDATE&amp;creator=factset&amp;DYN_ARGS=TRUE&amp;DOC_NAME=FAT:FQL_AUDITING_CLIENT_TEMPLATE.FAT&amp;display_string=Audit&amp;VAR:KEY=MJUZATMHOR&amp;VAR:QUERY=KEZGX0NBUEVYKEFOTiwyMDEzLCwsLEVVUilARUNBX01FRF9DQVBFWCgyMDEzLDQwNDM1LCwsJ0NVUj1FVVInL","CdXSU49MTAwLFBFVj1ZJykp&amp;WINDOW=FIRST_POPUP&amp;HEIGHT=450&amp;WIDTH=450&amp;START_MAXIMIZED=FALSE&amp;VAR:CALENDAR=FIVEDAY&amp;VAR:SYMBOL=546239&amp;VAR:INDEX=0"}</definedName>
    <definedName name="_2888__FDSAUDITLINK__" hidden="1">{"fdsup://Directions/FactSet Auditing Viewer?action=AUDIT_VALUE&amp;DB=129&amp;ID1=B0FLGQ&amp;VALUEID=01001&amp;SDATE=2009&amp;PERIODTYPE=ANN_STD&amp;window=popup_no_bar&amp;width=385&amp;height=120&amp;START_MAXIMIZED=FALSE&amp;creator=factset&amp;display_string=Audit"}</definedName>
    <definedName name="_2889__FDSAUDITLINK__" hidden="1">{"fdsup://directions/FAT Viewer?action=UPDATE&amp;creator=factset&amp;DYN_ARGS=TRUE&amp;DOC_NAME=FAT:FQL_AUDITING_CLIENT_TEMPLATE.FAT&amp;display_string=Audit&amp;VAR:KEY=QDGPUPWVWD&amp;VAR:QUERY=RkZfRUJJVERBX0lCKEFOTiwyMDA3LCwsLFNFSyk=&amp;WINDOW=FIRST_POPUP&amp;HEIGHT=450&amp;WIDTH=450&amp;STAR","T_MAXIMIZED=FALSE&amp;VAR:CALENDAR=FIVEDAY&amp;VAR:SYMBOL=B0FLGQ&amp;VAR:INDEX=0"}</definedName>
    <definedName name="_2890__FDSAUDITLINK__" hidden="1">{"fdsup://directions/FAT Viewer?action=UPDATE&amp;creator=factset&amp;DYN_ARGS=TRUE&amp;DOC_NAME=FAT:FQL_AUDITING_CLIENT_TEMPLATE.FAT&amp;display_string=Audit&amp;VAR:KEY=CFUZKFARIZ&amp;VAR:QUERY=RkZfRUJJVERBX0lCKEFOTiwyMDA4LCwsLFNFSyk=&amp;WINDOW=FIRST_POPUP&amp;HEIGHT=450&amp;WIDTH=450&amp;STAR","T_MAXIMIZED=FALSE&amp;VAR:CALENDAR=FIVEDAY&amp;VAR:SYMBOL=B0FLGQ&amp;VAR:INDEX=0"}</definedName>
    <definedName name="_2891__FDSAUDITLINK__" hidden="1">{"fdsup://directions/FAT Viewer?action=UPDATE&amp;creator=factset&amp;DYN_ARGS=TRUE&amp;DOC_NAME=FAT:FQL_AUDITING_CLIENT_TEMPLATE.FAT&amp;display_string=Audit&amp;VAR:KEY=MJKBEHUDAR&amp;VAR:QUERY=RkZfRUJJVERBX0lCKEFOTiwyMDA5LCwsLFNFSyk=&amp;WINDOW=FIRST_POPUP&amp;HEIGHT=450&amp;WIDTH=450&amp;STAR","T_MAXIMIZED=FALSE&amp;VAR:CALENDAR=FIVEDAY&amp;VAR:SYMBOL=B0FLGQ&amp;VAR:INDEX=0"}</definedName>
    <definedName name="_2892__FDSAUDITLINK__" hidden="1">{"fdsup://directions/FAT Viewer?action=UPDATE&amp;creator=factset&amp;DYN_ARGS=TRUE&amp;DOC_NAME=FAT:FQL_AUDITING_CLIENT_TEMPLATE.FAT&amp;display_string=Audit&amp;VAR:KEY=UZAFOVMLSR&amp;VAR:QUERY=KEZGX0VCSVREQV9JQihBTk4sMjAxMCwsLCxTRUspQEVDQV9NRURfRUJJVERBKDIwMTAsNDA0MzUsLCwnQ1VSP","VNFSycsJ1dJTj0xMDAsUEVWPVknKSk=&amp;WINDOW=FIRST_POPUP&amp;HEIGHT=450&amp;WIDTH=450&amp;START_MAXIMIZED=FALSE&amp;VAR:CALENDAR=FIVEDAY&amp;VAR:SYMBOL=B0FLGQ&amp;VAR:INDEX=0"}</definedName>
    <definedName name="_2893__FDSAUDITLINK__" hidden="1">{"fdsup://directions/FAT Viewer?action=UPDATE&amp;creator=factset&amp;DYN_ARGS=TRUE&amp;DOC_NAME=FAT:FQL_AUDITING_CLIENT_TEMPLATE.FAT&amp;display_string=Audit&amp;VAR:KEY=GTQXQHOBOH&amp;VAR:QUERY=KEZGX0VCSVREQV9JQihBTk4sMjAxMSwsLCxTRUspQEVDQV9NRURfRUJJVERBKDIwMTEsNDA0MzUsLCwnQ1VSP","VNFSycsJ1dJTj0xMDAsUEVWPVknKSk=&amp;WINDOW=FIRST_POPUP&amp;HEIGHT=450&amp;WIDTH=450&amp;START_MAXIMIZED=FALSE&amp;VAR:CALENDAR=FIVEDAY&amp;VAR:SYMBOL=B0FLGQ&amp;VAR:INDEX=0"}</definedName>
    <definedName name="_2894__FDSAUDITLINK__" hidden="1">{"fdsup://directions/FAT Viewer?action=UPDATE&amp;creator=factset&amp;DYN_ARGS=TRUE&amp;DOC_NAME=FAT:FQL_AUDITING_CLIENT_TEMPLATE.FAT&amp;display_string=Audit&amp;VAR:KEY=IVGVSJKLOZ&amp;VAR:QUERY=KEZGX0VCSVREQV9JQihBTk4sMjAxMiwsLCxTRUspQEVDQV9NRURfRUJJVERBKDIwMTIsNDA0MzUsLCwnQ1VSP","VNFSycsJ1dJTj0xMDAsUEVWPVknKSk=&amp;WINDOW=FIRST_POPUP&amp;HEIGHT=450&amp;WIDTH=450&amp;START_MAXIMIZED=FALSE&amp;VAR:CALENDAR=FIVEDAY&amp;VAR:SYMBOL=B0FLGQ&amp;VAR:INDEX=0"}</definedName>
    <definedName name="_2895__FDSAUDITLINK__" hidden="1">{"fdsup://directions/FAT Viewer?action=UPDATE&amp;creator=factset&amp;DYN_ARGS=TRUE&amp;DOC_NAME=FAT:FQL_AUDITING_CLIENT_TEMPLATE.FAT&amp;display_string=Audit&amp;VAR:KEY=IVCTOVEPQN&amp;VAR:QUERY=KEZGX0VCSVREQV9JQihBTk4sMjAxMywsLCxTRUspQEVDQV9NRURfRUJJVERBKDIwMTMsNDA0MzUsLCwnQ1VSP","VNFSycsJ1dJTj0xMDAsUEVWPVknKSk=&amp;WINDOW=FIRST_POPUP&amp;HEIGHT=450&amp;WIDTH=450&amp;START_MAXIMIZED=FALSE&amp;VAR:CALENDAR=FIVEDAY&amp;VAR:SYMBOL=B0FLGQ&amp;VAR:INDEX=0"}</definedName>
    <definedName name="_2896__FDSAUDITLINK__" hidden="1">{"fdsup://directions/FAT Viewer?action=UPDATE&amp;creator=factset&amp;DYN_ARGS=TRUE&amp;DOC_NAME=FAT:FQL_AUDITING_CLIENT_TEMPLATE.FAT&amp;display_string=Audit&amp;VAR:KEY=URURORWRCF&amp;VAR:QUERY=RkZfRUJJVF9JQihBTk4sMjAwNywsLCxTRUspK0ZGX0FNT1JUX0NGKEFOTiwyMDA3LCwsLFNFSyk=&amp;WINDOW=F","IRST_POPUP&amp;HEIGHT=450&amp;WIDTH=450&amp;START_MAXIMIZED=FALSE&amp;VAR:CALENDAR=FIVEDAY&amp;VAR:SYMBOL=B0FLGQ&amp;VAR:INDEX=0"}</definedName>
    <definedName name="_2897__FDSAUDITLINK__" hidden="1">{"fdsup://directions/FAT Viewer?action=UPDATE&amp;creator=factset&amp;DYN_ARGS=TRUE&amp;DOC_NAME=FAT:FQL_AUDITING_CLIENT_TEMPLATE.FAT&amp;display_string=Audit&amp;VAR:KEY=EHSHOZAPQV&amp;VAR:QUERY=RkZfRUJJVF9JQihBTk4sMjAwOCwsLCxTRUspK0ZGX0FNT1JUX0NGKEFOTiwyMDA4LCwsLFNFSyk=&amp;WINDOW=F","IRST_POPUP&amp;HEIGHT=450&amp;WIDTH=450&amp;START_MAXIMIZED=FALSE&amp;VAR:CALENDAR=FIVEDAY&amp;VAR:SYMBOL=B0FLGQ&amp;VAR:INDEX=0"}</definedName>
    <definedName name="_2898__FDSAUDITLINK__" hidden="1">{"fdsup://directions/FAT Viewer?action=UPDATE&amp;creator=factset&amp;DYN_ARGS=TRUE&amp;DOC_NAME=FAT:FQL_AUDITING_CLIENT_TEMPLATE.FAT&amp;display_string=Audit&amp;VAR:KEY=OJWBUZCLIL&amp;VAR:QUERY=RkZfRUJJVF9JQihBTk4sMjAwOSwsLCxTRUspK0ZGX0FNT1JUX0NGKEFOTiwyMDA5LCwsLFNFSyk=&amp;WINDOW=F","IRST_POPUP&amp;HEIGHT=450&amp;WIDTH=450&amp;START_MAXIMIZED=FALSE&amp;VAR:CALENDAR=FIVEDAY&amp;VAR:SYMBOL=B0FLGQ&amp;VAR:INDEX=0"}</definedName>
    <definedName name="_2899__FDSAUDITLINK__" hidden="1">{"fdsup://directions/FAT Viewer?action=UPDATE&amp;creator=factset&amp;DYN_ARGS=TRUE&amp;DOC_NAME=FAT:FQL_AUDITING_CLIENT_TEMPLATE.FAT&amp;display_string=Audit&amp;VAR:KEY=UFEVKFSXOZ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FLGQ&amp;VAR:INDEX=","0"}</definedName>
    <definedName name="_29__FDSAUDITLINK__" hidden="1">{"fdsup://directions/FAT Viewer?action=UPDATE&amp;creator=factset&amp;DYN_ARGS=TRUE&amp;DOC_NAME=FAT:FQL_AUDITING_CLIENT_TEMPLATE.FAT&amp;display_string=Audit&amp;VAR:KEY=WHSXSTCNKF&amp;VAR:QUERY=RkZfRU5UUlBSX1ZBTF9EQUlMWSgzOTMzOSw0MDQzNixNLFJGLEVDX0NVUlIoKSwnRElMJykvL0VDX01FQU5fR","UJJVF9OVE1BKDM5MzM5LDQwNDM2LE0p&amp;WINDOW=FIRST_POPUP&amp;HEIGHT=450&amp;WIDTH=450&amp;START_MAXIMIZED=FALSE&amp;VAR:CALENDAR=FIVEDAY&amp;VAR:SYMBOL=505160&amp;VAR:INDEX=28"}</definedName>
    <definedName name="_2900__FDSAUDITLINK__" hidden="1">{"fdsup://directions/FAT Viewer?action=UPDATE&amp;creator=factset&amp;DYN_ARGS=TRUE&amp;DOC_NAME=FAT:FQL_AUDITING_CLIENT_TEMPLATE.FAT&amp;display_string=Audit&amp;VAR:KEY=OFCFITWBQN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FLGQ&amp;VAR:INDEX=","0"}</definedName>
    <definedName name="_2901__FDSAUDITLINK__" hidden="1">{"fdsup://directions/FAT Viewer?action=UPDATE&amp;creator=factset&amp;DYN_ARGS=TRUE&amp;DOC_NAME=FAT:FQL_AUDITING_CLIENT_TEMPLATE.FAT&amp;display_string=Audit&amp;VAR:KEY=OVSNSTUHIJ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FLGQ&amp;VAR:INDEX=","0"}</definedName>
    <definedName name="_2902__FDSAUDITLINK__" hidden="1">{"fdsup://directions/FAT Viewer?action=UPDATE&amp;creator=factset&amp;DYN_ARGS=TRUE&amp;DOC_NAME=FAT:FQL_AUDITING_CLIENT_TEMPLATE.FAT&amp;display_string=Audit&amp;VAR:KEY=SLWVKJKFGT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FLGQ&amp;VAR:INDEX=","0"}</definedName>
    <definedName name="_2903__FDSAUDITLINK__" hidden="1">{"fdsup://directions/FAT Viewer?action=UPDATE&amp;creator=factset&amp;DYN_ARGS=TRUE&amp;DOC_NAME=FAT:FQL_AUDITING_CLIENT_TEMPLATE.FAT&amp;display_string=Audit&amp;VAR:KEY=IREXGZEPQJ&amp;VAR:QUERY=RkZfRUJJVF9JQihBTk4sMjAwNywsLCxTRUsp&amp;WINDOW=FIRST_POPUP&amp;HEIGHT=450&amp;WIDTH=450&amp;START_MA","XIMIZED=FALSE&amp;VAR:CALENDAR=FIVEDAY&amp;VAR:SYMBOL=B0FLGQ&amp;VAR:INDEX=0"}</definedName>
    <definedName name="_2904__FDSAUDITLINK__" hidden="1">{"fdsup://directions/FAT Viewer?action=UPDATE&amp;creator=factset&amp;DYN_ARGS=TRUE&amp;DOC_NAME=FAT:FQL_AUDITING_CLIENT_TEMPLATE.FAT&amp;display_string=Audit&amp;VAR:KEY=WTOTGFATOJ&amp;VAR:QUERY=RkZfRUJJVF9JQihBTk4sMjAwOCwsLCxTRUsp&amp;WINDOW=FIRST_POPUP&amp;HEIGHT=450&amp;WIDTH=450&amp;START_MA","XIMIZED=FALSE&amp;VAR:CALENDAR=FIVEDAY&amp;VAR:SYMBOL=B0FLGQ&amp;VAR:INDEX=0"}</definedName>
    <definedName name="_2905__FDSAUDITLINK__" hidden="1">{"fdsup://Directions/FactSet Auditing Viewer?action=AUDIT_VALUE&amp;DB=129&amp;ID1=546239&amp;VALUEID=04831&amp;SDATE=2008&amp;PERIODTYPE=ANN_STD&amp;window=popup_no_bar&amp;width=385&amp;height=120&amp;START_MAXIMIZED=FALSE&amp;creator=factset&amp;display_string=Audit"}</definedName>
    <definedName name="_2906__FDSAUDITLINK__" hidden="1">{"fdsup://Directions/FactSet Auditing Viewer?action=AUDIT_VALUE&amp;DB=129&amp;ID1=546239&amp;VALUEID=04831&amp;SDATE=2009&amp;PERIODTYPE=ANN_STD&amp;window=popup_no_bar&amp;width=385&amp;height=120&amp;START_MAXIMIZED=FALSE&amp;creator=factset&amp;display_string=Audit"}</definedName>
    <definedName name="_2907__FDSAUDITLINK__" hidden="1">{"fdsup://Directions/FactSet Auditing Viewer?action=AUDIT_VALUE&amp;DB=129&amp;ID1=B0FLGQ&amp;VALUEID=01001&amp;SDATE=2007&amp;PERIODTYPE=ANN_STD&amp;window=popup_no_bar&amp;width=385&amp;height=120&amp;START_MAXIMIZED=FALSE&amp;creator=factset&amp;display_string=Audit"}</definedName>
    <definedName name="_2908__FDSAUDITLINK__" hidden="1">{"fdsup://Directions/FactSet Auditing Viewer?action=AUDIT_VALUE&amp;DB=129&amp;ID1=B0FLGQ&amp;VALUEID=18140&amp;SDATE=2009&amp;PERIODTYPE=ANN_STD&amp;window=popup_no_bar&amp;width=385&amp;height=120&amp;START_MAXIMIZED=FALSE&amp;creator=factset&amp;display_string=Audit"}</definedName>
    <definedName name="_2909__FDSAUDITLINK__" hidden="1">{"fdsup://directions/FAT Viewer?action=UPDATE&amp;creator=factset&amp;DYN_ARGS=TRUE&amp;DOC_NAME=FAT:FQL_AUDITING_CLIENT_TEMPLATE.FAT&amp;display_string=Audit&amp;VAR:KEY=OJMVWZSHSB&amp;VAR:QUERY=KEZGX0VCSVREQV9JQihBTk4sMjAxMSwsLCxTRUspQEVDQV9NRURfRUJJVERBKDIwMTEsNDA0MzUsLCwnQ1VSP","VNFSycsJ1dJTj0xMDAsUEVWPVknKSk=&amp;WINDOW=FIRST_POPUP&amp;HEIGHT=450&amp;WIDTH=450&amp;START_MAXIMIZED=FALSE&amp;VAR:CALENDAR=FIVEDAY&amp;VAR:SYMBOL=B0XNLR&amp;VAR:INDEX=0"}</definedName>
    <definedName name="_2910__FDSAUDITLINK__" hidden="1">{"fdsup://directions/FAT Viewer?action=UPDATE&amp;creator=factset&amp;DYN_ARGS=TRUE&amp;DOC_NAME=FAT:FQL_AUDITING_CLIENT_TEMPLATE.FAT&amp;display_string=Audit&amp;VAR:KEY=MZUHIJYZCT&amp;VAR:QUERY=KEZGX0VCSVREQV9JQihBTk4sMjAxMiwsLCxTRUspQEVDQV9NRURfRUJJVERBKDIwMTIsNDA0MzUsLCwnQ1VSP","VNFSycsJ1dJTj0xMDAsUEVWPVknKSk=&amp;WINDOW=FIRST_POPUP&amp;HEIGHT=450&amp;WIDTH=450&amp;START_MAXIMIZED=FALSE&amp;VAR:CALENDAR=FIVEDAY&amp;VAR:SYMBOL=B0XNLR&amp;VAR:INDEX=0"}</definedName>
    <definedName name="_2911__FDSAUDITLINK__" hidden="1">{"fdsup://directions/FAT Viewer?action=UPDATE&amp;creator=factset&amp;DYN_ARGS=TRUE&amp;DOC_NAME=FAT:FQL_AUDITING_CLIENT_TEMPLATE.FAT&amp;display_string=Audit&amp;VAR:KEY=IPMBKXGFIR&amp;VAR:QUERY=KEZGX0VCSVREQV9JQihBTk4sMjAxMywsLCxTRUspQEVDQV9NRURfRUJJVERBKDIwMTMsNDA0MzUsLCwnQ1VSP","VNFSycsJ1dJTj0xMDAsUEVWPVknKSk=&amp;WINDOW=FIRST_POPUP&amp;HEIGHT=450&amp;WIDTH=450&amp;START_MAXIMIZED=FALSE&amp;VAR:CALENDAR=FIVEDAY&amp;VAR:SYMBOL=B0XNLR&amp;VAR:INDEX=0"}</definedName>
    <definedName name="_2912__FDSAUDITLINK__" hidden="1">{"fdsup://directions/FAT Viewer?action=UPDATE&amp;creator=factset&amp;DYN_ARGS=TRUE&amp;DOC_NAME=FAT:FQL_AUDITING_CLIENT_TEMPLATE.FAT&amp;display_string=Audit&amp;VAR:KEY=ATEHYHOZOH&amp;VAR:QUERY=RkZfRUJJVF9JQihBTk4sMjAwNywsLCxTRUspK0ZGX0FNT1JUX0NGKEFOTiwyMDA3LCwsLFNFSyk=&amp;WINDOW=F","IRST_POPUP&amp;HEIGHT=450&amp;WIDTH=450&amp;START_MAXIMIZED=FALSE&amp;VAR:CALENDAR=FIVEDAY&amp;VAR:SYMBOL=B0XNLR&amp;VAR:INDEX=0"}</definedName>
    <definedName name="_2913__FDSAUDITLINK__" hidden="1">{"fdsup://directions/FAT Viewer?action=UPDATE&amp;creator=factset&amp;DYN_ARGS=TRUE&amp;DOC_NAME=FAT:FQL_AUDITING_CLIENT_TEMPLATE.FAT&amp;display_string=Audit&amp;VAR:KEY=CTWTQNWTEV&amp;VAR:QUERY=RkZfRUJJVF9JQihBTk4sMjAwOCwsLCxTRUspK0ZGX0FNT1JUX0NGKEFOTiwyMDA4LCwsLFNFSyk=&amp;WINDOW=F","IRST_POPUP&amp;HEIGHT=450&amp;WIDTH=450&amp;START_MAXIMIZED=FALSE&amp;VAR:CALENDAR=FIVEDAY&amp;VAR:SYMBOL=B0XNLR&amp;VAR:INDEX=0"}</definedName>
    <definedName name="_2914__FDSAUDITLINK__" hidden="1">{"fdsup://directions/FAT Viewer?action=UPDATE&amp;creator=factset&amp;DYN_ARGS=TRUE&amp;DOC_NAME=FAT:FQL_AUDITING_CLIENT_TEMPLATE.FAT&amp;display_string=Audit&amp;VAR:KEY=EVYLIJSHMZ&amp;VAR:QUERY=RkZfRUJJVF9JQihBTk4sMjAwOSwsLCxTRUspK0ZGX0FNT1JUX0NGKEFOTiwyMDA5LCwsLFNFSyk=&amp;WINDOW=F","IRST_POPUP&amp;HEIGHT=450&amp;WIDTH=450&amp;START_MAXIMIZED=FALSE&amp;VAR:CALENDAR=FIVEDAY&amp;VAR:SYMBOL=B0XNLR&amp;VAR:INDEX=0"}</definedName>
    <definedName name="_2915__FDSAUDITLINK__" hidden="1">{"fdsup://directions/FAT Viewer?action=UPDATE&amp;creator=factset&amp;DYN_ARGS=TRUE&amp;DOC_NAME=FAT:FQL_AUDITING_CLIENT_TEMPLATE.FAT&amp;display_string=Audit&amp;VAR:KEY=UBIPEFGPQJ&amp;VAR:QUERY=KChGRl9FQklUX0lCKEFOTiwyMDEwLCwsLFNFSykrRkZfQU1PUlRfQ0YoQU5OLDIwMTAsLCwsU0VLKSlAKEVDQ","V9NRURfRUJJVCgyMDEwLDQwNDM1LCwsJ0NVUj1TRUsnLCdXSU49MTAwLFBFVj1ZJykrWkFWKEVDQV9NRURfR1coMjAxMCw0MDQzNSwsLCdDVVI9U0VLJywnV0lOPTEwMCxQRVY9WScpKSkp&amp;WINDOW=FIRST_POPUP&amp;HEIGHT=450&amp;WIDTH=450&amp;START_MAXIMIZED=FALSE&amp;VAR:CALENDAR=FIVEDAY&amp;VAR:SYMBOL=B0XNLR&amp;VAR:INDEX=","0"}</definedName>
    <definedName name="_2916__FDSAUDITLINK__" hidden="1">{"fdsup://directions/FAT Viewer?action=UPDATE&amp;creator=factset&amp;DYN_ARGS=TRUE&amp;DOC_NAME=FAT:FQL_AUDITING_CLIENT_TEMPLATE.FAT&amp;display_string=Audit&amp;VAR:KEY=STIJUDQZWL&amp;VAR:QUERY=KChGRl9FQklUX0lCKEFOTiwyMDExLCwsLFNFSykrRkZfQU1PUlRfQ0YoQU5OLDIwMTEsLCwsU0VLKSlAKEVDQ","V9NRURfRUJJVCgyMDExLDQwNDM1LCwsJ0NVUj1TRUsnLCdXSU49MTAwLFBFVj1ZJykrWkFWKEVDQV9NRURfR1coMjAxMSw0MDQzNSwsLCdDVVI9U0VLJywnV0lOPTEwMCxQRVY9WScpKSkp&amp;WINDOW=FIRST_POPUP&amp;HEIGHT=450&amp;WIDTH=450&amp;START_MAXIMIZED=FALSE&amp;VAR:CALENDAR=FIVEDAY&amp;VAR:SYMBOL=B0XNLR&amp;VAR:INDEX=","0"}</definedName>
    <definedName name="_2917__FDSAUDITLINK__" hidden="1">{"fdsup://directions/FAT Viewer?action=UPDATE&amp;creator=factset&amp;DYN_ARGS=TRUE&amp;DOC_NAME=FAT:FQL_AUDITING_CLIENT_TEMPLATE.FAT&amp;display_string=Audit&amp;VAR:KEY=AFAZUZOZSH&amp;VAR:QUERY=KChGRl9FQklUX0lCKEFOTiwyMDEyLCwsLFNFSykrRkZfQU1PUlRfQ0YoQU5OLDIwMTIsLCwsU0VLKSlAKEVDQ","V9NRURfRUJJVCgyMDEyLDQwNDM1LCwsJ0NVUj1TRUsnLCdXSU49MTAwLFBFVj1ZJykrWkFWKEVDQV9NRURfR1coMjAxMiw0MDQzNSwsLCdDVVI9U0VLJywnV0lOPTEwMCxQRVY9WScpKSkp&amp;WINDOW=FIRST_POPUP&amp;HEIGHT=450&amp;WIDTH=450&amp;START_MAXIMIZED=FALSE&amp;VAR:CALENDAR=FIVEDAY&amp;VAR:SYMBOL=B0XNLR&amp;VAR:INDEX=","0"}</definedName>
    <definedName name="_2918__FDSAUDITLINK__" hidden="1">{"fdsup://directions/FAT Viewer?action=UPDATE&amp;creator=factset&amp;DYN_ARGS=TRUE&amp;DOC_NAME=FAT:FQL_AUDITING_CLIENT_TEMPLATE.FAT&amp;display_string=Audit&amp;VAR:KEY=WLWHATOLEH&amp;VAR:QUERY=KChGRl9FQklUX0lCKEFOTiwyMDEzLCwsLFNFSykrRkZfQU1PUlRfQ0YoQU5OLDIwMTMsLCwsU0VLKSlAKEVDQ","V9NRURfRUJJVCgyMDEzLDQwNDM1LCwsJ0NVUj1TRUsnLCdXSU49MTAwLFBFVj1ZJykrWkFWKEVDQV9NRURfR1coMjAxMyw0MDQzNSwsLCdDVVI9U0VLJywnV0lOPTEwMCxQRVY9WScpKSkp&amp;WINDOW=FIRST_POPUP&amp;HEIGHT=450&amp;WIDTH=450&amp;START_MAXIMIZED=FALSE&amp;VAR:CALENDAR=FIVEDAY&amp;VAR:SYMBOL=B0XNLR&amp;VAR:INDEX=","0"}</definedName>
    <definedName name="_2919__FDSAUDITLINK__" hidden="1">{"fdsup://directions/FAT Viewer?action=UPDATE&amp;creator=factset&amp;DYN_ARGS=TRUE&amp;DOC_NAME=FAT:FQL_AUDITING_CLIENT_TEMPLATE.FAT&amp;display_string=Audit&amp;VAR:KEY=UTCTSDYZKB&amp;VAR:QUERY=RkZfRUJJVF9JQihBTk4sMjAwNywsLCxTRUsp&amp;WINDOW=FIRST_POPUP&amp;HEIGHT=450&amp;WIDTH=450&amp;START_MA","XIMIZED=FALSE&amp;VAR:CALENDAR=FIVEDAY&amp;VAR:SYMBOL=B0XNLR&amp;VAR:INDEX=0"}</definedName>
    <definedName name="_2920__FDSAUDITLINK__" hidden="1">{"fdsup://directions/FAT Viewer?action=UPDATE&amp;creator=factset&amp;DYN_ARGS=TRUE&amp;DOC_NAME=FAT:FQL_AUDITING_CLIENT_TEMPLATE.FAT&amp;display_string=Audit&amp;VAR:KEY=YNWDAPQVUN&amp;VAR:QUERY=RkZfRUJJVF9JQihBTk4sMjAwOCwsLCxTRUsp&amp;WINDOW=FIRST_POPUP&amp;HEIGHT=450&amp;WIDTH=450&amp;START_MA","XIMIZED=FALSE&amp;VAR:CALENDAR=FIVEDAY&amp;VAR:SYMBOL=B0XNLR&amp;VAR:INDEX=0"}</definedName>
    <definedName name="_2921__FDSAUDITLINK__" hidden="1">{"fdsup://directions/FAT Viewer?action=UPDATE&amp;creator=factset&amp;DYN_ARGS=TRUE&amp;DOC_NAME=FAT:FQL_AUDITING_CLIENT_TEMPLATE.FAT&amp;display_string=Audit&amp;VAR:KEY=AVYTYHGLQF&amp;VAR:QUERY=KEZGX0VCSVRfSUIoQU5OLDIwMTEsLCwsU0VLKUBFQ0FfTUVEX0VCSVQoMjAxMSw0MDQzNSwsLCdDVVI9U0VLJ","ywnV0lOPTEwMCxQRVY9WScpKQ==&amp;WINDOW=FIRST_POPUP&amp;HEIGHT=450&amp;WIDTH=450&amp;START_MAXIMIZED=FALSE&amp;VAR:CALENDAR=FIVEDAY&amp;VAR:SYMBOL=B0FLGQ&amp;VAR:INDEX=0"}</definedName>
    <definedName name="_2922__FDSAUDITLINK__" hidden="1">{"fdsup://directions/FAT Viewer?action=UPDATE&amp;creator=factset&amp;DYN_ARGS=TRUE&amp;DOC_NAME=FAT:FQL_AUDITING_CLIENT_TEMPLATE.FAT&amp;display_string=Audit&amp;VAR:KEY=UHMHKBOTON&amp;VAR:QUERY=KEZGX0VCSVRfSUIoQU5OLDIwMTIsLCwsU0VLKUBFQ0FfTUVEX0VCSVQoMjAxMiw0MDQzNSwsLCdDVVI9U0VLJ","ywnV0lOPTEwMCxQRVY9WScpKQ==&amp;WINDOW=FIRST_POPUP&amp;HEIGHT=450&amp;WIDTH=450&amp;START_MAXIMIZED=FALSE&amp;VAR:CALENDAR=FIVEDAY&amp;VAR:SYMBOL=B0FLGQ&amp;VAR:INDEX=0"}</definedName>
    <definedName name="_2923__FDSAUDITLINK__" hidden="1">{"fdsup://directions/FAT Viewer?action=UPDATE&amp;creator=factset&amp;DYN_ARGS=TRUE&amp;DOC_NAME=FAT:FQL_AUDITING_CLIENT_TEMPLATE.FAT&amp;display_string=Audit&amp;VAR:KEY=OHWJMDAVMP&amp;VAR:QUERY=RkZfRUJJVF9JQihBTk4sMjAwOSwsLCxTRUsp&amp;WINDOW=FIRST_POPUP&amp;HEIGHT=450&amp;WIDTH=450&amp;START_MA","XIMIZED=FALSE&amp;VAR:CALENDAR=FIVEDAY&amp;VAR:SYMBOL=B0XNLR&amp;VAR:INDEX=0"}</definedName>
    <definedName name="_2924__FDSAUDITLINK__" hidden="1">{"fdsup://Directions/FactSet Auditing Viewer?action=AUDIT_VALUE&amp;DB=129&amp;ID1=B0FLGQ&amp;VALUEID=01250&amp;SDATE=2007&amp;PERIODTYPE=ANN_STD&amp;window=popup_no_bar&amp;width=385&amp;height=120&amp;START_MAXIMIZED=FALSE&amp;creator=factset&amp;display_string=Audit"}</definedName>
    <definedName name="_2925__FDSAUDITLINK__" hidden="1">{"fdsup://Directions/FactSet Auditing Viewer?action=AUDIT_VALUE&amp;DB=129&amp;ID1=B0FLGQ&amp;VALUEID=01250&amp;SDATE=2008&amp;PERIODTYPE=ANN_STD&amp;window=popup_no_bar&amp;width=385&amp;height=120&amp;START_MAXIMIZED=FALSE&amp;creator=factset&amp;display_string=Audit"}</definedName>
    <definedName name="_2926__FDSAUDITLINK__" hidden="1">{"fdsup://Directions/FactSet Auditing Viewer?action=AUDIT_VALUE&amp;DB=129&amp;ID1=B0FLGQ&amp;VALUEID=01250&amp;SDATE=2009&amp;PERIODTYPE=ANN_STD&amp;window=popup_no_bar&amp;width=385&amp;height=120&amp;START_MAXIMIZED=FALSE&amp;creator=factset&amp;display_string=Audit"}</definedName>
    <definedName name="_2927__FDSAUDITLINK__" hidden="1">{"fdsup://directions/FAT Viewer?action=UPDATE&amp;creator=factset&amp;DYN_ARGS=TRUE&amp;DOC_NAME=FAT:FQL_AUDITING_CLIENT_TEMPLATE.FAT&amp;display_string=Audit&amp;VAR:KEY=QVKRKTIPKZ&amp;VAR:QUERY=KEZGX0VCSVRfSUIoQU5OLDIwMTAsLCwsU0VLKUBFQ0FfTUVEX0VCSVQoMjAxMCw0MDQzNSwsLCdDVVI9U0VLJ","ywnV0lOPTEwMCxQRVY9WScpKQ==&amp;WINDOW=FIRST_POPUP&amp;HEIGHT=450&amp;WIDTH=450&amp;START_MAXIMIZED=FALSE&amp;VAR:CALENDAR=FIVEDAY&amp;VAR:SYMBOL=B0XNLR&amp;VAR:INDEX=0"}</definedName>
    <definedName name="_2928__FDSAUDITLINK__" hidden="1">{"fdsup://Directions/FactSet Auditing Viewer?action=AUDIT_VALUE&amp;DB=129&amp;ID1=B0XNLR&amp;VALUEID=01001&amp;SDATE=2008&amp;PERIODTYPE=ANN_STD&amp;window=popup_no_bar&amp;width=385&amp;height=120&amp;START_MAXIMIZED=FALSE&amp;creator=factset&amp;display_string=Audit"}</definedName>
    <definedName name="_2929__FDSAUDITLINK__" hidden="1">{"fdsup://Directions/FactSet Auditing Viewer?action=AUDIT_VALUE&amp;DB=129&amp;ID1=B0XNLR&amp;VALUEID=01001&amp;SDATE=2009&amp;PERIODTYPE=ANN_STD&amp;window=popup_no_bar&amp;width=385&amp;height=120&amp;START_MAXIMIZED=FALSE&amp;creator=factset&amp;display_string=Audit"}</definedName>
    <definedName name="_2930__FDSAUDITLINK__" hidden="1">{"fdsup://directions/FAT Viewer?action=UPDATE&amp;creator=factset&amp;DYN_ARGS=TRUE&amp;DOC_NAME=FAT:FQL_AUDITING_CLIENT_TEMPLATE.FAT&amp;display_string=Audit&amp;VAR:KEY=OBUPQHIZMP&amp;VAR:QUERY=KEZGX0VCSVRfSUIoQU5OLDIwMTMsLCwsU0VLKUBFQ0FfTUVEX0VCSVQoMjAxMyw0MDQzNSwsLCdDVVI9U0VLJ","ywnV0lOPTEwMCxQRVY9WScpKQ==&amp;WINDOW=FIRST_POPUP&amp;HEIGHT=450&amp;WIDTH=450&amp;START_MAXIMIZED=FALSE&amp;VAR:CALENDAR=FIVEDAY&amp;VAR:SYMBOL=B0XNLR&amp;VAR:INDEX=0"}</definedName>
    <definedName name="_2931__FDSAUDITLINK__" hidden="1">{"fdsup://Directions/FactSet Auditing Viewer?action=AUDIT_VALUE&amp;DB=129&amp;ID1=B0XNLR&amp;VALUEID=01250&amp;SDATE=2008&amp;PERIODTYPE=ANN_STD&amp;window=popup_no_bar&amp;width=385&amp;height=120&amp;START_MAXIMIZED=FALSE&amp;creator=factset&amp;display_string=Audit"}</definedName>
    <definedName name="_2932__FDSAUDITLINK__" hidden="1">{"fdsup://Directions/FactSet Auditing Viewer?action=AUDIT_VALUE&amp;DB=129&amp;ID1=B0XNLR&amp;VALUEID=01250&amp;SDATE=2009&amp;PERIODTYPE=ANN_STD&amp;window=popup_no_bar&amp;width=385&amp;height=120&amp;START_MAXIMIZED=FALSE&amp;creator=factset&amp;display_string=Audit"}</definedName>
    <definedName name="_2933__FDSAUDITLINK__" hidden="1">{"fdsup://directions/FAT Viewer?action=UPDATE&amp;creator=factset&amp;DYN_ARGS=TRUE&amp;DOC_NAME=FAT:FQL_AUDITING_CLIENT_TEMPLATE.FAT&amp;display_string=Audit&amp;VAR:KEY=QVKRKTIPKZ&amp;VAR:QUERY=KEZGX0VCSVRfSUIoQU5OLDIwMTAsLCwsU0VLKUBFQ0FfTUVEX0VCSVQoMjAxMCw0MDQzNSwsLCdDVVI9U0VLJ","ywnV0lOPTEwMCxQRVY9WScpKQ==&amp;WINDOW=FIRST_POPUP&amp;HEIGHT=450&amp;WIDTH=450&amp;START_MAXIMIZED=FALSE&amp;VAR:CALENDAR=FIVEDAY&amp;VAR:SYMBOL=B0XNLR&amp;VAR:INDEX=0"}</definedName>
    <definedName name="_2934__FDSAUDITLINK__" hidden="1">{"fdsup://directions/FAT Viewer?action=UPDATE&amp;creator=factset&amp;DYN_ARGS=TRUE&amp;DOC_NAME=FAT:FQL_AUDITING_CLIENT_TEMPLATE.FAT&amp;display_string=Audit&amp;VAR:KEY=EBMRKVIHEB&amp;VAR:QUERY=KEZGX0VCSVRfSUIoQU5OLDIwMTEsLCwsU0VLKUBFQ0FfTUVEX0VCSVQoMjAxMSw0MDQzNSwsLCdDVVI9U0VLJ","ywnV0lOPTEwMCxQRVY9WScpKQ==&amp;WINDOW=FIRST_POPUP&amp;HEIGHT=450&amp;WIDTH=450&amp;START_MAXIMIZED=FALSE&amp;VAR:CALENDAR=FIVEDAY&amp;VAR:SYMBOL=B0XNLR&amp;VAR:INDEX=0"}</definedName>
    <definedName name="_2935__FDSAUDITLINK__" hidden="1">{"fdsup://directions/FAT Viewer?action=UPDATE&amp;creator=factset&amp;DYN_ARGS=TRUE&amp;DOC_NAME=FAT:FQL_AUDITING_CLIENT_TEMPLATE.FAT&amp;display_string=Audit&amp;VAR:KEY=GZQNMJUNUT&amp;VAR:QUERY=KEZGX0VCSVRfSUIoQU5OLDIwMTIsLCwsU0VLKUBFQ0FfTUVEX0VCSVQoMjAxMiw0MDQzNSwsLCdDVVI9U0VLJ","ywnV0lOPTEwMCxQRVY9WScpKQ==&amp;WINDOW=FIRST_POPUP&amp;HEIGHT=450&amp;WIDTH=450&amp;START_MAXIMIZED=FALSE&amp;VAR:CALENDAR=FIVEDAY&amp;VAR:SYMBOL=B0XNLR&amp;VAR:INDEX=0"}</definedName>
    <definedName name="_2936__FDSAUDITLINK__" hidden="1">{"fdsup://directions/FAT Viewer?action=UPDATE&amp;creator=factset&amp;DYN_ARGS=TRUE&amp;DOC_NAME=FAT:FQL_AUDITING_CLIENT_TEMPLATE.FAT&amp;display_string=Audit&amp;VAR:KEY=OBUPQHIZMP&amp;VAR:QUERY=KEZGX0VCSVRfSUIoQU5OLDIwMTMsLCwsU0VLKUBFQ0FfTUVEX0VCSVQoMjAxMyw0MDQzNSwsLCdDVVI9U0VLJ","ywnV0lOPTEwMCxQRVY9WScpKQ==&amp;WINDOW=FIRST_POPUP&amp;HEIGHT=450&amp;WIDTH=450&amp;START_MAXIMIZED=FALSE&amp;VAR:CALENDAR=FIVEDAY&amp;VAR:SYMBOL=B0XNLR&amp;VAR:INDEX=0"}</definedName>
    <definedName name="_2937__FDSAUDITLINK__" hidden="1">{"fdsup://directions/FAT Viewer?action=UPDATE&amp;creator=factset&amp;DYN_ARGS=TRUE&amp;DOC_NAME=FAT:FQL_AUDITING_CLIENT_TEMPLATE.FAT&amp;display_string=Audit&amp;VAR:KEY=QVUBMHUFMD&amp;VAR:QUERY=RkZfTkVUX0lOQyhBTk4sMjAwNywsLCxTRUsp&amp;WINDOW=FIRST_POPUP&amp;HEIGHT=450&amp;WIDTH=450&amp;START_MA","XIMIZED=FALSE&amp;VAR:CALENDAR=FIVEDAY&amp;VAR:SYMBOL=B0XNLR&amp;VAR:INDEX=0"}</definedName>
    <definedName name="_2938__FDSAUDITLINK__" hidden="1">{"fdsup://directions/FAT Viewer?action=UPDATE&amp;creator=factset&amp;DYN_ARGS=TRUE&amp;DOC_NAME=FAT:FQL_AUDITING_CLIENT_TEMPLATE.FAT&amp;display_string=Audit&amp;VAR:KEY=CFWPAXEHYX&amp;VAR:QUERY=RkZfTkVUX0lOQyhBTk4sMjAwOCwsLCxTRUsp&amp;WINDOW=FIRST_POPUP&amp;HEIGHT=450&amp;WIDTH=450&amp;START_MA","XIMIZED=FALSE&amp;VAR:CALENDAR=FIVEDAY&amp;VAR:SYMBOL=B0XNLR&amp;VAR:INDEX=0"}</definedName>
    <definedName name="_2939__FDSAUDITLINK__" hidden="1">{"fdsup://directions/FAT Viewer?action=UPDATE&amp;creator=factset&amp;DYN_ARGS=TRUE&amp;DOC_NAME=FAT:FQL_AUDITING_CLIENT_TEMPLATE.FAT&amp;display_string=Audit&amp;VAR:KEY=CHQPINKRKR&amp;VAR:QUERY=RkZfTkVUX0lOQyhBTk4sMjAwOSwsLCxTRUsp&amp;WINDOW=FIRST_POPUP&amp;HEIGHT=450&amp;WIDTH=450&amp;START_MA","XIMIZED=FALSE&amp;VAR:CALENDAR=FIVEDAY&amp;VAR:SYMBOL=B0XNLR&amp;VAR:INDEX=0"}</definedName>
    <definedName name="_2940__FDSAUDITLINK__" hidden="1">{"fdsup://directions/FAT Viewer?action=UPDATE&amp;creator=factset&amp;DYN_ARGS=TRUE&amp;DOC_NAME=FAT:FQL_AUDITING_CLIENT_TEMPLATE.FAT&amp;display_string=Audit&amp;VAR:KEY=QFQNEDSLOT&amp;VAR:QUERY=KEZGX05FVF9JTkMoQU5OLDIwMTAsLCwsU0VLKUBFQ0FfTUVEX05FVCgyMDEwLDQwNDM1LCwsJ0NVUj1TRUsnL","CdXSU49MTAwLFBFVj1ZJykp&amp;WINDOW=FIRST_POPUP&amp;HEIGHT=450&amp;WIDTH=450&amp;START_MAXIMIZED=FALSE&amp;VAR:CALENDAR=FIVEDAY&amp;VAR:SYMBOL=B0XNLR&amp;VAR:INDEX=0"}</definedName>
    <definedName name="_2941__FDSAUDITLINK__" hidden="1">{"fdsup://directions/FAT Viewer?action=UPDATE&amp;creator=factset&amp;DYN_ARGS=TRUE&amp;DOC_NAME=FAT:FQL_AUDITING_CLIENT_TEMPLATE.FAT&amp;display_string=Audit&amp;VAR:KEY=IJEHCDCLMZ&amp;VAR:QUERY=KEZGX05FVF9JTkMoQU5OLDIwMTEsLCwsU0VLKUBFQ0FfTUVEX05FVCgyMDExLDQwNDM1LCwsJ0NVUj1TRUsnL","CdXSU49MTAwLFBFVj1ZJykp&amp;WINDOW=FIRST_POPUP&amp;HEIGHT=450&amp;WIDTH=450&amp;START_MAXIMIZED=FALSE&amp;VAR:CALENDAR=FIVEDAY&amp;VAR:SYMBOL=B0XNLR&amp;VAR:INDEX=0"}</definedName>
    <definedName name="_2942__FDSAUDITLINK__" hidden="1">{"fdsup://directions/FAT Viewer?action=UPDATE&amp;creator=factset&amp;DYN_ARGS=TRUE&amp;DOC_NAME=FAT:FQL_AUDITING_CLIENT_TEMPLATE.FAT&amp;display_string=Audit&amp;VAR:KEY=SFQNKXGRYZ&amp;VAR:QUERY=KEZGX05FVF9JTkMoQU5OLDIwMTIsLCwsU0VLKUBFQ0FfTUVEX05FVCgyMDEyLDQwNDM1LCwsJ0NVUj1TRUsnL","CdXSU49MTAwLFBFVj1ZJykp&amp;WINDOW=FIRST_POPUP&amp;HEIGHT=450&amp;WIDTH=450&amp;START_MAXIMIZED=FALSE&amp;VAR:CALENDAR=FIVEDAY&amp;VAR:SYMBOL=B0XNLR&amp;VAR:INDEX=0"}</definedName>
    <definedName name="_2943__FDSAUDITLINK__" hidden="1">{"fdsup://directions/FAT Viewer?action=UPDATE&amp;creator=factset&amp;DYN_ARGS=TRUE&amp;DOC_NAME=FAT:FQL_AUDITING_CLIENT_TEMPLATE.FAT&amp;display_string=Audit&amp;VAR:KEY=OTKBMJWNGJ&amp;VAR:QUERY=KEZGX05FVF9JTkMoQU5OLDIwMTMsLCwsU0VLKUBFQ0FfTUVEX05FVCgyMDEzLDQwNDM1LCwsJ0NVUj1TRUsnL","CdXSU49MTAwLFBFVj1ZJykp&amp;WINDOW=FIRST_POPUP&amp;HEIGHT=450&amp;WIDTH=450&amp;START_MAXIMIZED=FALSE&amp;VAR:CALENDAR=FIVEDAY&amp;VAR:SYMBOL=B0XNLR&amp;VAR:INDEX=0"}</definedName>
    <definedName name="_2944__FDSAUDITLINK__" hidden="1">{"fdsup://directions/FAT Viewer?action=UPDATE&amp;creator=factset&amp;DYN_ARGS=TRUE&amp;DOC_NAME=FAT:FQL_AUDITING_CLIENT_TEMPLATE.FAT&amp;display_string=Audit&amp;VAR:KEY=GLEPGXELWR&amp;VAR:QUERY=RkZfQ0FQRVgoQU5OLDIwMDcsLCwsU0VLKQ==&amp;WINDOW=FIRST_POPUP&amp;HEIGHT=450&amp;WIDTH=450&amp;START_MA","XIMIZED=FALSE&amp;VAR:CALENDAR=FIVEDAY&amp;VAR:SYMBOL=B0XNLR&amp;VAR:INDEX=0"}</definedName>
    <definedName name="_2945__FDSAUDITLINK__" hidden="1">{"fdsup://Directions/FactSet Auditing Viewer?action=AUDIT_VALUE&amp;DB=129&amp;ID1=B0FLGQ&amp;VALUEID=04831&amp;SDATE=2007&amp;PERIODTYPE=ANN_STD&amp;window=popup_no_bar&amp;width=385&amp;height=120&amp;START_MAXIMIZED=FALSE&amp;creator=factset&amp;display_string=Audit"}</definedName>
    <definedName name="_2946__FDSAUDITLINK__" hidden="1">{"fdsup://Directions/FactSet Auditing Viewer?action=AUDIT_VALUE&amp;DB=129&amp;ID1=B0FLGQ&amp;VALUEID=04831&amp;SDATE=2009&amp;PERIODTYPE=ANN_STD&amp;window=popup_no_bar&amp;width=385&amp;height=120&amp;START_MAXIMIZED=FALSE&amp;creator=factset&amp;display_string=Audit"}</definedName>
    <definedName name="_2947__FDSAUDITLINK__" hidden="1">{"fdsup://Directions/FactSet Auditing Viewer?action=AUDIT_VALUE&amp;DB=129&amp;ID1=564156&amp;VALUEID=01001&amp;SDATE=2007&amp;PERIODTYPE=ANN_STD&amp;window=popup_no_bar&amp;width=385&amp;height=120&amp;START_MAXIMIZED=FALSE&amp;creator=factset&amp;display_string=Audit"}</definedName>
    <definedName name="_2948__FDSAUDITLINK__" hidden="1">{"fdsup://Directions/FactSet Auditing Viewer?action=AUDIT_VALUE&amp;DB=129&amp;ID1=564156&amp;VALUEID=18140&amp;SDATE=2007&amp;PERIODTYPE=ANN_STD&amp;window=popup_no_bar&amp;width=385&amp;height=120&amp;START_MAXIMIZED=FALSE&amp;creator=factset&amp;display_string=Audit"}</definedName>
    <definedName name="_2949__FDSAUDITLINK__" hidden="1">{"fdsup://Directions/FactSet Auditing Viewer?action=AUDIT_VALUE&amp;DB=129&amp;ID1=564156&amp;VALUEID=18140&amp;SDATE=2009&amp;PERIODTYPE=ANN_STD&amp;window=popup_no_bar&amp;width=385&amp;height=120&amp;START_MAXIMIZED=FALSE&amp;creator=factset&amp;display_string=Audit"}</definedName>
    <definedName name="_3__FDSAUDITLINK__" hidden="1">{"fdsup://directions/FAT Viewer?action=UPDATE&amp;creator=factset&amp;DYN_ARGS=TRUE&amp;DOC_NAME=FAT:FQL_AUDITING_CLIENT_TEMPLATE.FAT&amp;display_string=Audit&amp;VAR:KEY=HQTSVONSRI&amp;VAR:QUERY=RkZfRUJJVERBX0lCKEFOTiwyMDA3LCwsLFNFSyk=&amp;WINDOW=FIRST_POPUP&amp;HEIGHT=450&amp;WIDTH=450&amp;STAR","T_MAXIMIZED=FALSE&amp;VAR:CALENDAR=FIVEDAY&amp;VAR:SYMBOL=418004&amp;VAR:INDEX=0"}</definedName>
    <definedName name="_3153__FDSAUDITLINK__" hidden="1">{"fdsup://directions/FAT Viewer?action=UPDATE&amp;creator=factset&amp;DYN_ARGS=TRUE&amp;DOC_NAME=FAT:FQL_AUDITING_CLIENT_TEMPLATE.FAT&amp;display_string=Audit&amp;VAR:KEY=CBAVGXELAX&amp;VAR:QUERY=KEZGX0VCSVRfSUIoQU5OLDIwMTMsLCwsRVVSKUBFQ0FfTUVEX0VCSVQoMjAxMyw0MDQzNSwsLCdDVVI9RVVSJ","ywnV0lOPTEwMCxQRVY9WScpKQ==&amp;WINDOW=FIRST_POPUP&amp;HEIGHT=450&amp;WIDTH=450&amp;START_MAXIMIZED=FALSE&amp;VAR:CALENDAR=FIVEDAY&amp;VAR:SYMBOL=546239&amp;VAR:INDEX=0"}</definedName>
    <definedName name="_3154__FDSAUDITLINK__" hidden="1">{"fdsup://directions/FAT Viewer?action=UPDATE&amp;creator=factset&amp;DYN_ARGS=TRUE&amp;DOC_NAME=FAT:FQL_AUDITING_CLIENT_TEMPLATE.FAT&amp;display_string=Audit&amp;VAR:KEY=WLGPYZEFMN&amp;VAR:QUERY=KEZGX0VCSVRfSUIoQU5OLDIwMTIsLCwsRVVSKUBFQ0FfTUVEX0VCSVQoMjAxMiw0MDQzNSwsLCdDVVI9RVVSJ","ywnV0lOPTEwMCxQRVY9WScpKQ==&amp;WINDOW=FIRST_POPUP&amp;HEIGHT=450&amp;WIDTH=450&amp;START_MAXIMIZED=FALSE&amp;VAR:CALENDAR=FIVEDAY&amp;VAR:SYMBOL=546239&amp;VAR:INDEX=0"}</definedName>
    <definedName name="_3155__FDSAUDITLINK__" hidden="1">{"fdsup://directions/FAT Viewer?action=UPDATE&amp;creator=factset&amp;DYN_ARGS=TRUE&amp;DOC_NAME=FAT:FQL_AUDITING_CLIENT_TEMPLATE.FAT&amp;display_string=Audit&amp;VAR:KEY=UJYJYDEVML&amp;VAR:QUERY=RkZfRUJJVERBX0lCKEFOTiwyMDA4LCwsLFNFSyk=&amp;WINDOW=FIRST_POPUP&amp;HEIGHT=450&amp;WIDTH=450&amp;STAR","T_MAXIMIZED=FALSE&amp;VAR:CALENDAR=FIVEDAY&amp;VAR:SYMBOL=591591&amp;VAR:INDEX=0"}</definedName>
    <definedName name="_3156__FDSAUDITLINK__" hidden="1">{"fdsup://directions/FAT Viewer?action=UPDATE&amp;creator=factset&amp;DYN_ARGS=TRUE&amp;DOC_NAME=FAT:FQL_AUDITING_CLIENT_TEMPLATE.FAT&amp;display_string=Audit&amp;VAR:KEY=YZEDULQVIJ&amp;VAR:QUERY=RkZfRUJJVERBX0lCKEFOTiwyMDA5LCwsLFNFSyk=&amp;WINDOW=FIRST_POPUP&amp;HEIGHT=450&amp;WIDTH=450&amp;STAR","T_MAXIMIZED=FALSE&amp;VAR:CALENDAR=FIVEDAY&amp;VAR:SYMBOL=591591&amp;VAR:INDEX=0"}</definedName>
    <definedName name="_3157__FDSAUDITLINK__" hidden="1">{"fdsup://directions/FAT Viewer?action=UPDATE&amp;creator=factset&amp;DYN_ARGS=TRUE&amp;DOC_NAME=FAT:FQL_AUDITING_CLIENT_TEMPLATE.FAT&amp;display_string=Audit&amp;VAR:KEY=YJQDYRMTQL&amp;VAR:QUERY=KEZGX0VCSVRfSUIoQU5OLDIwMTMsLCwsU0VLKUBFQ0FfTUVEX0VCSVQoMjAxMyw0MDQzNSwsLCdDVVI9U0VLJ","ywnV0lOPTEwMCxQRVY9WScpKQ==&amp;WINDOW=FIRST_POPUP&amp;HEIGHT=450&amp;WIDTH=450&amp;START_MAXIMIZED=FALSE&amp;VAR:CALENDAR=FIVEDAY&amp;VAR:SYMBOL=B0L8VR&amp;VAR:INDEX=0"}</definedName>
    <definedName name="_3158__FDSAUDITLINK__" hidden="1">{"fdsup://directions/FAT Viewer?action=UPDATE&amp;creator=factset&amp;DYN_ARGS=TRUE&amp;DOC_NAME=FAT:FQL_AUDITING_CLIENT_TEMPLATE.FAT&amp;display_string=Audit&amp;VAR:KEY=OJWXSVOXQL&amp;VAR:QUERY=KEZGX0VCSVRfSUIoQU5OLDIwMTIsLCwsU0VLKUBFQ0FfTUVEX0VCSVQoMjAxMiw0MDQzNSwsLCdDVVI9U0VLJ","ywnV0lOPTEwMCxQRVY9WScpKQ==&amp;WINDOW=FIRST_POPUP&amp;HEIGHT=450&amp;WIDTH=450&amp;START_MAXIMIZED=FALSE&amp;VAR:CALENDAR=FIVEDAY&amp;VAR:SYMBOL=B0L8VR&amp;VAR:INDEX=0"}</definedName>
    <definedName name="_3159__FDSAUDITLINK__" hidden="1">{"fdsup://directions/FAT Viewer?action=UPDATE&amp;creator=factset&amp;DYN_ARGS=TRUE&amp;DOC_NAME=FAT:FQL_AUDITING_CLIENT_TEMPLATE.FAT&amp;display_string=Audit&amp;VAR:KEY=OLQVSBIRMH&amp;VAR:QUERY=KEZGX0VCSVRfSUIoQU5OLDIwMTEsLCwsRVVSKUBFQ0FfTUVEX0VCSVQoMjAxMSw0MDQzNSwsLCdDVVI9RVVSJ","ywnV0lOPTEwMCxQRVY9WScpKQ==&amp;WINDOW=FIRST_POPUP&amp;HEIGHT=450&amp;WIDTH=450&amp;START_MAXIMIZED=FALSE&amp;VAR:CALENDAR=FIVEDAY&amp;VAR:SYMBOL=449000&amp;VAR:INDEX=0"}</definedName>
    <definedName name="_3160__FDSAUDITLINK__" hidden="1">{"fdsup://directions/FAT Viewer?action=UPDATE&amp;creator=factset&amp;DYN_ARGS=TRUE&amp;DOC_NAME=FAT:FQL_AUDITING_CLIENT_TEMPLATE.FAT&amp;display_string=Audit&amp;VAR:KEY=APIVCHYLMJ&amp;VAR:QUERY=KEZGX0VCSVRfSUIoQU5OLDIwMTAsLCwsRVVSKUBFQ0FfTUVEX0VCSVQoMjAxMCw0MDQzNSwsLCdDVVI9RVVSJ","ywnV0lOPTEwMCxQRVY9WScpKQ==&amp;WINDOW=FIRST_POPUP&amp;HEIGHT=450&amp;WIDTH=450&amp;START_MAXIMIZED=FALSE&amp;VAR:CALENDAR=FIVEDAY&amp;VAR:SYMBOL=449000&amp;VAR:INDEX=0"}</definedName>
    <definedName name="_3161__FDSAUDITLINK__" hidden="1">{"fdsup://directions/FAT Viewer?action=UPDATE&amp;creator=factset&amp;DYN_ARGS=TRUE&amp;DOC_NAME=FAT:FQL_AUDITING_CLIENT_TEMPLATE.FAT&amp;display_string=Audit&amp;VAR:KEY=AVGJCFENGX&amp;VAR:QUERY=RkZfTkVUX0lOQyhBTk4sMjAwNywsLCxTRUsp&amp;WINDOW=FIRST_POPUP&amp;HEIGHT=450&amp;WIDTH=450&amp;START_MA","XIMIZED=FALSE&amp;VAR:CALENDAR=FIVEDAY&amp;VAR:SYMBOL=B033YF&amp;VAR:INDEX=0"}</definedName>
    <definedName name="_3162__FDSAUDITLINK__" hidden="1">{"fdsup://directions/FAT Viewer?action=UPDATE&amp;creator=factset&amp;DYN_ARGS=TRUE&amp;DOC_NAME=FAT:FQL_AUDITING_CLIENT_TEMPLATE.FAT&amp;display_string=Audit&amp;VAR:KEY=EVIZOBGRQP&amp;VAR:QUERY=KEZGX0VCSVRfSUIoQU5OLDIwMTMsLCwsU0VLKUBFQ0FfTUVEX0VCSVQoMjAxMyw0MDQzNSwsLCdDVVI9U0VLJ","ywnV0lOPTEwMCxQRVY9WScpKQ==&amp;WINDOW=FIRST_POPUP&amp;HEIGHT=450&amp;WIDTH=450&amp;START_MAXIMIZED=FALSE&amp;VAR:CALENDAR=FIVEDAY&amp;VAR:SYMBOL=B033YF&amp;VAR:INDEX=0"}</definedName>
    <definedName name="_3163__FDSAUDITLINK__" hidden="1">{"fdsup://directions/FAT Viewer?action=UPDATE&amp;creator=factset&amp;DYN_ARGS=TRUE&amp;DOC_NAME=FAT:FQL_AUDITING_CLIENT_TEMPLATE.FAT&amp;display_string=Audit&amp;VAR:KEY=WHOBMNUTMR&amp;VAR:QUERY=KEZGX0VCSVRfSUIoQU5OLDIwMTMsLCwsU0VLKUBFQ0FfTUVEX0VCSVQoMjAxMyw0MDQzNSwsLCdDVVI9U0VLJ","ywnV0lOPTEwMCxQRVY9WScpKQ==&amp;WINDOW=FIRST_POPUP&amp;HEIGHT=450&amp;WIDTH=450&amp;START_MAXIMIZED=FALSE&amp;VAR:CALENDAR=FIVEDAY&amp;VAR:SYMBOL=591591&amp;VAR:INDEX=0"}</definedName>
    <definedName name="_3164__FDSAUDITLINK__" hidden="1">{"fdsup://directions/FAT Viewer?action=UPDATE&amp;creator=factset&amp;DYN_ARGS=TRUE&amp;DOC_NAME=FAT:FQL_AUDITING_CLIENT_TEMPLATE.FAT&amp;display_string=Audit&amp;VAR:KEY=MTWBCBYRIT&amp;VAR:QUERY=KEZGX0VCSVRfSUIoQU5OLDIwMTIsLCwsU0VLKUBFQ0FfTUVEX0VCSVQoMjAxMiw0MDQzNSwsLCdDVVI9U0VLJ","ywnV0lOPTEwMCxQRVY9WScpKQ==&amp;WINDOW=FIRST_POPUP&amp;HEIGHT=450&amp;WIDTH=450&amp;START_MAXIMIZED=FALSE&amp;VAR:CALENDAR=FIVEDAY&amp;VAR:SYMBOL=591591&amp;VAR:INDEX=0"}</definedName>
    <definedName name="_3165__FDSAUDITLINK__" hidden="1">{"fdsup://Directions/FactSet Auditing Viewer?action=AUDIT_VALUE&amp;DB=129&amp;ID1=B0YWGH&amp;VALUEID=02999&amp;SDATE=2009&amp;PERIODTYPE=ANN_STD&amp;window=popup_no_bar&amp;width=385&amp;height=120&amp;START_MAXIMIZED=FALSE&amp;creator=factset&amp;display_string=Audit"}</definedName>
    <definedName name="_3166__FDSAUDITLINK__" hidden="1">{"fdsup://directions/FAT Viewer?action=UPDATE&amp;creator=factset&amp;DYN_ARGS=TRUE&amp;DOC_NAME=FAT:FQL_AUDITING_CLIENT_TEMPLATE.FAT&amp;display_string=Audit&amp;VAR:KEY=CFWXILILQR&amp;VAR:QUERY=RkZfU0hMRFJTX0VRKEFOTiwwLCwsLFNFSyk=&amp;WINDOW=FIRST_POPUP&amp;HEIGHT=450&amp;WIDTH=450&amp;START_MA","XIMIZED=FALSE&amp;VAR:CALENDAR=FIVEDAY&amp;VAR:SYMBOL=B0YWGH&amp;VAR:INDEX=0"}</definedName>
    <definedName name="_3167__FDSAUDITLINK__" hidden="1">{"fdsup://directions/FAT Viewer?action=UPDATE&amp;creator=factset&amp;DYN_ARGS=TRUE&amp;DOC_NAME=FAT:FQL_AUDITING_CLIENT_TEMPLATE.FAT&amp;display_string=Audit&amp;VAR:KEY=UBAJIDELUR&amp;VAR:QUERY=KEZGX0VCSVREQV9JQihMVE1TLDAsLCwsU0VLKUBGRl9FQklUREFfSUIoTFRNU19TRU1JLDAsLCwsU0VLKSk=&amp;","WINDOW=FIRST_POPUP&amp;HEIGHT=450&amp;WIDTH=450&amp;START_MAXIMIZED=FALSE&amp;VAR:CALENDAR=FIVEDAY&amp;VAR:SYMBOL=B0YWGH&amp;VAR:INDEX=0"}</definedName>
    <definedName name="_3168__FDSAUDITLINK__" hidden="1">{"fdsup://Directions/FactSet Auditing Viewer?action=AUDIT_VALUE&amp;DB=129&amp;ID1=496607&amp;VALUEID=02999&amp;SDATE=2009&amp;PERIODTYPE=ANN_STD&amp;window=popup_no_bar&amp;width=385&amp;height=120&amp;START_MAXIMIZED=FALSE&amp;creator=factset&amp;display_string=Audit"}</definedName>
    <definedName name="_3172__FDSAUDITLINK__" hidden="1">{"fdsup://directions/FAT Viewer?action=UPDATE&amp;creator=factset&amp;DYN_ARGS=TRUE&amp;DOC_NAME=FAT:FQL_AUDITING_CLIENT_TEMPLATE.FAT&amp;display_string=Audit&amp;VAR:KEY=QDQLCZQBKB&amp;VAR:QUERY=KEZGX0VCSVREQV9JQihMVE1TLDAsLCwsU0VLKUBGRl9FQklUREFfSUIoTFRNU19TRU1JLDAsLCwsU0VLKSk=&amp;","WINDOW=FIRST_POPUP&amp;HEIGHT=450&amp;WIDTH=450&amp;START_MAXIMIZED=FALSE&amp;VAR:CALENDAR=FIVEDAY&amp;VAR:SYMBOL=591591&amp;VAR:INDEX=0"}</definedName>
    <definedName name="_3173__FDSAUDITLINK__" hidden="1">{"fdsup://directions/FAT Viewer?action=UPDATE&amp;creator=factset&amp;DYN_ARGS=TRUE&amp;DOC_NAME=FAT:FQL_AUDITING_CLIENT_TEMPLATE.FAT&amp;display_string=Audit&amp;VAR:KEY=MDMBCXOZKL&amp;VAR:QUERY=RkZfU0hMRFJTX0VRKEFOTiwwLCwsLFNFSyk=&amp;WINDOW=FIRST_POPUP&amp;HEIGHT=450&amp;WIDTH=450&amp;START_MA","XIMIZED=FALSE&amp;VAR:CALENDAR=FIVEDAY&amp;VAR:SYMBOL=591591&amp;VAR:INDEX=0"}</definedName>
    <definedName name="_3175__FDSAUDITLINK__" hidden="1">{"fdsup://directions/FAT Viewer?action=UPDATE&amp;creator=factset&amp;DYN_ARGS=TRUE&amp;DOC_NAME=FAT:FQL_AUDITING_CLIENT_TEMPLATE.FAT&amp;display_string=Audit&amp;VAR:KEY=KXUDEHYBQD&amp;VAR:QUERY=KEZGX0VCSVREQV9JQihMVE1TLDAsLCwsU0VLKUBGRl9FQklUREFfSUIoTFRNU19TRU1JLDAsLCwsU0VLKSk=&amp;","WINDOW=FIRST_POPUP&amp;HEIGHT=450&amp;WIDTH=450&amp;START_MAXIMIZED=FALSE&amp;VAR:CALENDAR=FIVEDAY&amp;VAR:SYMBOL=B033YF&amp;VAR:INDEX=0"}</definedName>
    <definedName name="_3176__FDSAUDITLINK__" hidden="1">{"fdsup://directions/FAT Viewer?action=UPDATE&amp;creator=factset&amp;DYN_ARGS=TRUE&amp;DOC_NAME=FAT:FQL_AUDITING_CLIENT_TEMPLATE.FAT&amp;display_string=Audit&amp;VAR:KEY=CDCZAPIBIZ&amp;VAR:QUERY=RkZfU0hMRFJTX0VRKEFOTiwwLCwsLFNFSyk=&amp;WINDOW=FIRST_POPUP&amp;HEIGHT=450&amp;WIDTH=450&amp;START_MA","XIMIZED=FALSE&amp;VAR:CALENDAR=FIVEDAY&amp;VAR:SYMBOL=B033YF&amp;VAR:INDEX=0"}</definedName>
    <definedName name="_3177__FDSAUDITLINK__" hidden="1">{"fdsup://Directions/FactSet Auditing Viewer?action=AUDIT_VALUE&amp;DB=129&amp;ID1=B033YF&amp;VALUEID=02999&amp;SDATE=2009&amp;PERIODTYPE=ANN_STD&amp;window=popup_no_bar&amp;width=385&amp;height=120&amp;START_MAXIMIZED=FALSE&amp;creator=factset&amp;display_string=Audit"}</definedName>
    <definedName name="_3178__FDSAUDITLINK__" hidden="1">{"fdsup://directions/FAT Viewer?action=UPDATE&amp;creator=factset&amp;DYN_ARGS=TRUE&amp;DOC_NAME=FAT:FQL_AUDITING_CLIENT_TEMPLATE.FAT&amp;display_string=Audit&amp;VAR:KEY=ERWNATSPYF&amp;VAR:QUERY=KEZGX0VCSVREQV9JQihMVE1TLDAsLCwsRVVSKUBGRl9FQklUREFfSUIoTFRNU19TRU1JLDAsLCwsRVVSKSk=&amp;","WINDOW=FIRST_POPUP&amp;HEIGHT=450&amp;WIDTH=450&amp;START_MAXIMIZED=FALSE&amp;VAR:CALENDAR=FIVEDAY&amp;VAR:SYMBOL=449000&amp;VAR:INDEX=0"}</definedName>
    <definedName name="_3179__FDSAUDITLINK__" hidden="1">{"fdsup://directions/FAT Viewer?action=UPDATE&amp;creator=factset&amp;DYN_ARGS=TRUE&amp;DOC_NAME=FAT:FQL_AUDITING_CLIENT_TEMPLATE.FAT&amp;display_string=Audit&amp;VAR:KEY=GNQJKXQHIF&amp;VAR:QUERY=RkZfU0hMRFJTX0VRKEFOTiwwLCwsLEVVUik=&amp;WINDOW=FIRST_POPUP&amp;HEIGHT=450&amp;WIDTH=450&amp;START_MA","XIMIZED=FALSE&amp;VAR:CALENDAR=FIVEDAY&amp;VAR:SYMBOL=449000&amp;VAR:INDEX=0"}</definedName>
    <definedName name="_3180__FDSAUDITLINK__" hidden="1">{"fdsup://Directions/FactSet Auditing Viewer?action=AUDIT_VALUE&amp;DB=129&amp;ID1=449000&amp;VALUEID=02999&amp;SDATE=2009&amp;PERIODTYPE=ANN_STD&amp;window=popup_no_bar&amp;width=385&amp;height=120&amp;START_MAXIMIZED=FALSE&amp;creator=factset&amp;display_string=Audit"}</definedName>
    <definedName name="_3181__FDSAUDITLINK__" hidden="1">{"fdsup://directions/FAT Viewer?action=UPDATE&amp;creator=factset&amp;DYN_ARGS=TRUE&amp;DOC_NAME=FAT:FQL_AUDITING_CLIENT_TEMPLATE.FAT&amp;display_string=Audit&amp;VAR:KEY=UPUFCLERAX&amp;VAR:QUERY=KEZGX0VCSVREQV9JQihMVE1TLDAsLCwsU0VLKUBGRl9FQklUREFfSUIoTFRNU19TRU1JLDAsLCwsU0VLKSk=&amp;","WINDOW=FIRST_POPUP&amp;HEIGHT=450&amp;WIDTH=450&amp;START_MAXIMIZED=FALSE&amp;VAR:CALENDAR=FIVEDAY&amp;VAR:SYMBOL=B0L8VR&amp;VAR:INDEX=0"}</definedName>
    <definedName name="_3182__FDSAUDITLINK__" hidden="1">{"fdsup://directions/FAT Viewer?action=UPDATE&amp;creator=factset&amp;DYN_ARGS=TRUE&amp;DOC_NAME=FAT:FQL_AUDITING_CLIENT_TEMPLATE.FAT&amp;display_string=Audit&amp;VAR:KEY=EJMDCNUDEV&amp;VAR:QUERY=RkZfU0hMRFJTX0VRKEFOTiwwLCwsLFNFSyk=&amp;WINDOW=FIRST_POPUP&amp;HEIGHT=450&amp;WIDTH=450&amp;START_MA","XIMIZED=FALSE&amp;VAR:CALENDAR=FIVEDAY&amp;VAR:SYMBOL=B0L8VR&amp;VAR:INDEX=0"}</definedName>
    <definedName name="_3183__FDSAUDITLINK__" hidden="1">{"fdsup://Directions/FactSet Auditing Viewer?action=AUDIT_VALUE&amp;DB=129&amp;ID1=B0L8VR&amp;VALUEID=02999&amp;SDATE=2008&amp;PERIODTYPE=ANN_STD&amp;window=popup_no_bar&amp;width=385&amp;height=120&amp;START_MAXIMIZED=FALSE&amp;creator=factset&amp;display_string=Audit"}</definedName>
    <definedName name="_3184__FDSAUDITLINK__" hidden="1">{"fdsup://directions/FAT Viewer?action=UPDATE&amp;creator=factset&amp;DYN_ARGS=TRUE&amp;DOC_NAME=FAT:FQL_AUDITING_CLIENT_TEMPLATE.FAT&amp;display_string=Audit&amp;VAR:KEY=CXWRUJKXKD&amp;VAR:QUERY=KEZGX0VCSVREQV9JQihMVE1TLDAsLCwsRVVSKUBGRl9FQklUREFfSUIoTFRNU19TRU1JLDAsLCwsRVVSKSk=&amp;","WINDOW=FIRST_POPUP&amp;HEIGHT=450&amp;WIDTH=450&amp;START_MAXIMIZED=FALSE&amp;VAR:CALENDAR=FIVEDAY&amp;VAR:SYMBOL=546239&amp;VAR:INDEX=0"}</definedName>
    <definedName name="_3185__FDSAUDITLINK__" hidden="1">{"fdsup://directions/FAT Viewer?action=UPDATE&amp;creator=factset&amp;DYN_ARGS=TRUE&amp;DOC_NAME=FAT:FQL_AUDITING_CLIENT_TEMPLATE.FAT&amp;display_string=Audit&amp;VAR:KEY=QDUVEFGDGV&amp;VAR:QUERY=RkZfU0hMRFJTX0VRKEFOTiwwLCwsLEVVUik=&amp;WINDOW=FIRST_POPUP&amp;HEIGHT=450&amp;WIDTH=450&amp;START_MA","XIMIZED=FALSE&amp;VAR:CALENDAR=FIVEDAY&amp;VAR:SYMBOL=546239&amp;VAR:INDEX=0"}</definedName>
    <definedName name="_3186__FDSAUDITLINK__" hidden="1">{"fdsup://Directions/FactSet Auditing Viewer?action=AUDIT_VALUE&amp;DB=129&amp;ID1=546239&amp;VALUEID=02999&amp;SDATE=2009&amp;PERIODTYPE=ANN_STD&amp;window=popup_no_bar&amp;width=385&amp;height=120&amp;START_MAXIMIZED=FALSE&amp;creator=factset&amp;display_string=Audit"}</definedName>
    <definedName name="_3187__FDSAUDITLINK__" hidden="1">{"fdsup://directions/FAT Viewer?action=UPDATE&amp;creator=factset&amp;DYN_ARGS=TRUE&amp;DOC_NAME=FAT:FQL_AUDITING_CLIENT_TEMPLATE.FAT&amp;display_string=Audit&amp;VAR:KEY=EBMRKVIHEB&amp;VAR:QUERY=KEZGX0VCSVRfSUIoQU5OLDIwMTEsLCwsU0VLKUBFQ0FfTUVEX0VCSVQoMjAxMSw0MDQzNSwsLCdDVVI9U0VLJ","ywnV0lOPTEwMCxQRVY9WScpKQ==&amp;WINDOW=FIRST_POPUP&amp;HEIGHT=450&amp;WIDTH=450&amp;START_MAXIMIZED=FALSE&amp;VAR:CALENDAR=FIVEDAY&amp;VAR:SYMBOL=B0XNLR&amp;VAR:INDEX=0"}</definedName>
    <definedName name="_3188__FDSAUDITLINK__" hidden="1">{"fdsup://directions/FAT Viewer?action=UPDATE&amp;creator=factset&amp;DYN_ARGS=TRUE&amp;DOC_NAME=FAT:FQL_AUDITING_CLIENT_TEMPLATE.FAT&amp;display_string=Audit&amp;VAR:KEY=GZQNMJUNUT&amp;VAR:QUERY=KEZGX0VCSVRfSUIoQU5OLDIwMTIsLCwsU0VLKUBFQ0FfTUVEX0VCSVQoMjAxMiw0MDQzNSwsLCdDVVI9U0VLJ","ywnV0lOPTEwMCxQRVY9WScpKQ==&amp;WINDOW=FIRST_POPUP&amp;HEIGHT=450&amp;WIDTH=450&amp;START_MAXIMIZED=FALSE&amp;VAR:CALENDAR=FIVEDAY&amp;VAR:SYMBOL=B0XNLR&amp;VAR:INDEX=0"}</definedName>
    <definedName name="_3189__FDSAUDITLINK__" hidden="1">{"fdsup://Directions/FactSet Auditing Viewer?action=AUDIT_VALUE&amp;DB=129&amp;ID1=B0FLGQ&amp;VALUEID=02999&amp;SDATE=2009&amp;PERIODTYPE=ANN_STD&amp;window=popup_no_bar&amp;width=385&amp;height=120&amp;START_MAXIMIZED=FALSE&amp;creator=factset&amp;display_string=Audit"}</definedName>
    <definedName name="_33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254"}</definedName>
    <definedName name="_34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253"}</definedName>
    <definedName name="_35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252"}</definedName>
    <definedName name="_36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251"}</definedName>
    <definedName name="_37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250"}</definedName>
    <definedName name="_38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249"}</definedName>
    <definedName name="_39__FDSAUDITLINK__" hidden="1">{"fdsup://directions/FAT Viewer?action=UPDATE&amp;creator=factset&amp;DYN_ARGS=TRUE&amp;DOC_NAME=FAT:FQL_AUDITING_CLIENT_TEMPLATE.FAT&amp;display_string=Audit&amp;VAR:KEY=IJAVORYFWJ&amp;VAR:QUERY=RkZfRU5UUlBSX1ZBTF9EQUlMWSgwLC01QVksVyxSRixFQ19DVVJSKCksJ0RJTCcpLy9FQ19NRURfRUJJVF9OV","E1BKDAsLTVBWSxXKQ==&amp;WINDOW=FIRST_POPUP&amp;HEIGHT=450&amp;WIDTH=450&amp;START_MAXIMIZED=FALSE&amp;VAR:CALENDAR=FIVEDAY&amp;VAR:SYMBOL=733268&amp;VAR:INDEX=248"}</definedName>
    <definedName name="_4__FDSAUDITLINK__" hidden="1">{"fdsup://directions/FAT Viewer?action=UPDATE&amp;creator=factset&amp;DYN_ARGS=TRUE&amp;DOC_NAME=FAT:FQL_AUDITING_CLIENT_TEMPLATE.FAT&amp;display_string=Audit&amp;VAR:KEY=VYHOZMZUDY&amp;VAR:QUERY=RkZfRUJJVERBX0lCKEFOTiwyMDA5LCwsLFNFSyk=&amp;WINDOW=FIRST_POPUP&amp;HEIGHT=450&amp;WIDTH=450&amp;STAR","T_MAXIMIZED=FALSE&amp;VAR:CALENDAR=FIVEDAY&amp;VAR:SYMBOL=418004&amp;VAR:INDEX=0"}</definedName>
    <definedName name="_41__FDSAUDITLINK__" hidden="1">{"fdsup://directions/FAT Viewer?action=UPDATE&amp;creator=factset&amp;DYN_ARGS=TRUE&amp;DOC_NAME=FAT:FQL_AUDITING_CLIENT_TEMPLATE.FAT&amp;display_string=Audit&amp;VAR:KEY=FODUDADIPC&amp;VAR:QUERY=RkZfRUJJVF9JQihBTk4sMjAwNSwsLCxTRUsp&amp;WINDOW=FIRST_POPUP&amp;HEIGHT=450&amp;WIDTH=450&amp;START_MA","XIMIZED=FALSE&amp;VAR:CALENDAR=FIVEDAY&amp;VAR:SYMBOL=418004&amp;VAR:INDEX=0"}</definedName>
    <definedName name="_42__FDSAUDITLINK__" hidden="1">{"fdsup://directions/FAT Viewer?action=UPDATE&amp;creator=factset&amp;DYN_ARGS=TRUE&amp;DOC_NAME=FAT:FQL_AUDITING_CLIENT_TEMPLATE.FAT&amp;display_string=Audit&amp;VAR:KEY=ZGTCLSBADE&amp;VAR:QUERY=RkZfTkVUX0lOQyhBTk4sMjAwNSwsLCxTRUsp&amp;WINDOW=FIRST_POPUP&amp;HEIGHT=450&amp;WIDTH=450&amp;START_MA","XIMIZED=FALSE&amp;VAR:CALENDAR=FIVEDAY&amp;VAR:SYMBOL=418004&amp;VAR:INDEX=0"}</definedName>
    <definedName name="_43__FDSAUDITLINK__" hidden="1">{"fdsup://directions/FAT Viewer?action=UPDATE&amp;creator=factset&amp;DYN_ARGS=TRUE&amp;DOC_NAME=FAT:FQL_AUDITING_CLIENT_TEMPLATE.FAT&amp;display_string=Audit&amp;VAR:KEY=DCBWBYDQBY&amp;VAR:QUERY=RkZfRUJJVF9JQihBTk4sMjAwNywsLCxTRUsp&amp;WINDOW=FIRST_POPUP&amp;HEIGHT=450&amp;WIDTH=450&amp;START_MA","XIMIZED=FALSE&amp;VAR:CALENDAR=FIVEDAY&amp;VAR:SYMBOL=418004&amp;VAR:INDEX=0"}</definedName>
    <definedName name="_44__FDSAUDITLINK__" hidden="1">{"fdsup://directions/FAT Viewer?action=UPDATE&amp;creator=factset&amp;DYN_ARGS=TRUE&amp;DOC_NAME=FAT:FQL_AUDITING_CLIENT_TEMPLATE.FAT&amp;display_string=Audit&amp;VAR:KEY=FALUTYBGPK&amp;VAR:QUERY=RkZfRUJJVERBX0lCKEFOTiwyMDA1LCwsLFNFSyk=&amp;WINDOW=FIRST_POPUP&amp;HEIGHT=450&amp;WIDTH=450&amp;STAR","T_MAXIMIZED=FALSE&amp;VAR:CALENDAR=FIVEDAY&amp;VAR:SYMBOL=418004&amp;VAR:INDEX=0"}</definedName>
    <definedName name="_45__FDSAUDITLINK__" hidden="1">{"fdsup://Directions/FactSet Auditing Viewer?action=AUDIT_VALUE&amp;DB=129&amp;ID1=418004&amp;VALUEID=01401&amp;SDATE=2006&amp;PERIODTYPE=ANN_STD&amp;window=popup_no_bar&amp;width=385&amp;height=120&amp;START_MAXIMIZED=FALSE&amp;creator=factset&amp;display_string=Audit"}</definedName>
    <definedName name="_46__FDSAUDITLINK__" hidden="1">{"fdsup://directions/FAT Viewer?action=UPDATE&amp;creator=factset&amp;DYN_ARGS=TRUE&amp;DOC_NAME=FAT:FQL_AUDITING_CLIENT_TEMPLATE.FAT&amp;display_string=Audit&amp;VAR:KEY=JKTCVWVCXS&amp;VAR:QUERY=RkZfRUJJVF9JQihBTk4sMjAwOSwsLCxTRUsp&amp;WINDOW=FIRST_POPUP&amp;HEIGHT=450&amp;WIDTH=450&amp;START_MA","XIMIZED=FALSE&amp;VAR:CALENDAR=FIVEDAY&amp;VAR:SYMBOL=418004&amp;VAR:INDEX=0"}</definedName>
    <definedName name="_47__FDSAUDITLINK__" hidden="1">{"fdsup://directions/FAT Viewer?action=UPDATE&amp;creator=factset&amp;DYN_ARGS=TRUE&amp;DOC_NAME=FAT:FQL_AUDITING_CLIENT_TEMPLATE.FAT&amp;display_string=Audit&amp;VAR:KEY=XGRIVODUVA&amp;VAR:QUERY=RkZfTkVUX0lOQyhBTk4sMjAwOCwsLCxTRUsp&amp;WINDOW=FIRST_POPUP&amp;HEIGHT=450&amp;WIDTH=450&amp;START_MA","XIMIZED=FALSE&amp;VAR:CALENDAR=FIVEDAY&amp;VAR:SYMBOL=418004&amp;VAR:INDEX=0"}</definedName>
    <definedName name="_48__FDSAUDITLINK__" hidden="1">{"fdsup://directions/FAT Viewer?action=UPDATE&amp;creator=factset&amp;DYN_ARGS=TRUE&amp;DOC_NAME=FAT:FQL_AUDITING_CLIENT_TEMPLATE.FAT&amp;display_string=Audit&amp;VAR:KEY=ANKLAZYPGD&amp;VAR:QUERY=RkZfV0tDQVAoQU5OLDIwMDcsLCwsU0VLKQ==&amp;WINDOW=FIRST_POPUP&amp;HEIGHT=450&amp;WIDTH=450&amp;START_MA","XIMIZED=FALSE&amp;VAR:CALENDAR=FIVEDAY&amp;VAR:SYMBOL=B033YF&amp;VAR:INDEX=0"}</definedName>
    <definedName name="_5__FDSAUDITLINK__" hidden="1">{"fdsup://directions/FAT Viewer?action=UPDATE&amp;creator=factset&amp;DYN_ARGS=TRUE&amp;DOC_NAME=FAT:FQL_AUDITING_CLIENT_TEMPLATE.FAT&amp;display_string=Audit&amp;VAR:KEY=LSZKFETWBY&amp;VAR:QUERY=RkZfRUJJVERBX0lCKEFOTiwyMDA2LCwsLFNFSyk=&amp;WINDOW=FIRST_POPUP&amp;HEIGHT=450&amp;WIDTH=450&amp;STAR","T_MAXIMIZED=FALSE&amp;VAR:CALENDAR=FIVEDAY&amp;VAR:SYMBOL=418004&amp;VAR:INDEX=0"}</definedName>
    <definedName name="_6__FDSAUDITLINK__" hidden="1">{"fdsup://directions/FAT Viewer?action=UPDATE&amp;creator=factset&amp;DYN_ARGS=TRUE&amp;DOC_NAME=FAT:FQL_AUDITING_CLIENT_TEMPLATE.FAT&amp;display_string=Audit&amp;VAR:KEY=MJOTOJWJSH&amp;VAR:QUERY=KEZGX05FVF9JTkMoQU5OLDIwMTMsLCwsKUBFQ0FfTUVEX05FVCgyMDEzLCwsJ0NVUj0nLCdXSU49LFBFVj0nK","Sk=&amp;WINDOW=FIRST_POPUP&amp;HEIGHT=450&amp;WIDTH=450&amp;START_MAXIMIZED=FALSE&amp;VAR:CALENDAR=FIVEDAY&amp;VAR:INDEX=0"}</definedName>
    <definedName name="_7__FDSAUDITLINK__" hidden="1">{"fdsup://directions/FAT Viewer?action=UPDATE&amp;creator=factset&amp;DYN_ARGS=TRUE&amp;DOC_NAME=FAT:FQL_AUDITING_CLIENT_TEMPLATE.FAT&amp;display_string=Audit&amp;VAR:KEY=IROXGDGFUH&amp;VAR:QUERY=KEZGX05FVF9JTkMoQU5OLDIwMTIsLCwsKUBFQ0FfTUVEX05FVCgyMDEyLCwsJ0NVUj0nLCdXSU49LFBFVj0nK","Sk=&amp;WINDOW=FIRST_POPUP&amp;HEIGHT=450&amp;WIDTH=450&amp;START_MAXIMIZED=FALSE&amp;VAR:CALENDAR=FIVEDAY&amp;VAR:INDEX=0"}</definedName>
    <definedName name="_8__FDSAUDITLINK__" hidden="1">{"fdsup://directions/FAT Viewer?action=UPDATE&amp;creator=factset&amp;DYN_ARGS=TRUE&amp;DOC_NAME=FAT:FQL_AUDITING_CLIENT_TEMPLATE.FAT&amp;display_string=Audit&amp;VAR:KEY=EJYPMZGJSD&amp;VAR:QUERY=KEZGX05FVF9JTkMoQU5OLDIwMTEsLCwsKUBFQ0FfTUVEX05FVCgyMDExLCwsJ0NVUj0nLCdXSU49LFBFVj0nK","Sk=&amp;WINDOW=FIRST_POPUP&amp;HEIGHT=450&amp;WIDTH=450&amp;START_MAXIMIZED=FALSE&amp;VAR:CALENDAR=FIVEDAY&amp;VAR:INDEX=0"}</definedName>
    <definedName name="_9__FDSAUDITLINK__" hidden="1">{"fdsup://directions/FAT Viewer?action=UPDATE&amp;creator=factset&amp;DYN_ARGS=TRUE&amp;DOC_NAME=FAT:FQL_AUDITING_CLIENT_TEMPLATE.FAT&amp;display_string=Audit&amp;VAR:KEY=WZMTUPUREH&amp;VAR:QUERY=KEZGX05FVF9JTkMoQU5OLDIwMTAsLCwsKUBFQ0FfTUVEX05FVCgyMDEwLCwsJ0NVUj0nLCdXSU49LFBFVj0nK","Sk=&amp;WINDOW=FIRST_POPUP&amp;HEIGHT=450&amp;WIDTH=450&amp;START_MAXIMIZED=FALSE&amp;VAR:CALENDAR=FIVEDAY&amp;VAR:INDEX=0"}</definedName>
    <definedName name="_A16968">'[2]Pelnas nuostolis'!#REF!</definedName>
    <definedName name="_A19967">'[2]Pelnas nuostolis'!#REF!</definedName>
    <definedName name="_A20000">'[2]Pelnas nuostolis'!#REF!</definedName>
    <definedName name="_A30000">'[2]Pelnas nuostolis'!#REF!</definedName>
    <definedName name="_xlnm._FilterDatabase" hidden="1">#REF!</definedName>
    <definedName name="_Table1_Out" hidden="1">[3]mape!#REF!</definedName>
    <definedName name="_Table2_Out" hidden="1">#REF!</definedName>
    <definedName name="Acct">'[4]Europe&amp;Asia'!$H$21</definedName>
    <definedName name="AcquiredDebt">[5]Data!$FV$19:$FV$25</definedName>
    <definedName name="ActivatedRD">[6]Data!$IB$11:$IB$23</definedName>
    <definedName name="ActivatedRDAmortisation">[6]Data!$HZ$11:$HZ$23</definedName>
    <definedName name="AdjDividendFrontpage">[6]Data!$GL$11:$GL$23</definedName>
    <definedName name="AdjEps">[6]Data!$BP$11:$BP$23</definedName>
    <definedName name="adsf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aim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Andmeväli">OFFSET(millest_alates,0,0,3,Mitu)</definedName>
    <definedName name="AndmeväliK">OFFSET([0]!millest_alatesK,0,0,3,[0]!MituK)</definedName>
    <definedName name="anscount" hidden="1">1</definedName>
    <definedName name="AS2DocOpenMode" hidden="1">"AS2DocumentEdit"</definedName>
    <definedName name="AssocCompaniesRAT">[6]Data!$AR$11:$AR$23</definedName>
    <definedName name="AssociatedCompanies">[6]Data!$Y$11:$Y$23</definedName>
    <definedName name="AvgInt">'[4]Europe&amp;Asia'!$H$31</definedName>
    <definedName name="Beginning_Balance">#N/A</definedName>
    <definedName name="BLPH1" hidden="1">#REF!</definedName>
    <definedName name="BLPH2" hidden="1">#REF!</definedName>
    <definedName name="BLPH3" hidden="1">#REF!</definedName>
    <definedName name="BookValuePerShare">[6]Data!$FD$11:$FD$23</definedName>
    <definedName name="CapitalExpenditureExpansion">[6]Data!$CI$11:$CI$23</definedName>
    <definedName name="CapitalExpenditureMaintenance">[6]Data!$CH$11:$CH$23</definedName>
    <definedName name="Case">'[4]Europe&amp;Asia'!$H$19</definedName>
    <definedName name="Case_1">'[4]Europe&amp;Asia'!$D$92</definedName>
    <definedName name="Case_2">'[4]Europe&amp;Asia'!$D$93</definedName>
    <definedName name="Case_3">'[4]Europe&amp;Asia'!$D$94</definedName>
    <definedName name="Case_4">'[4]Europe&amp;Asia'!$D$95</definedName>
    <definedName name="Case_5">'[4]Europe&amp;Asia'!$D$96</definedName>
    <definedName name="CashEarningPerShare">[6]Data!$CX$11:$CX$23</definedName>
    <definedName name="CashFlowBeforeChangeWorkingCapital">[5]Data!$CB$19:$CB$25</definedName>
    <definedName name="CashLiquidAssets">[6]Data!$DI$11:$DI$23</definedName>
    <definedName name="CEM_Ye">[6]Data!$HJ$11:$HJ$23</definedName>
    <definedName name="CEO">[6]Data!$AO$2</definedName>
    <definedName name="CFO">[6]Data!$AP$2</definedName>
    <definedName name="COB">[6]Data!$AN$2</definedName>
    <definedName name="ConvertibleDebt">[6]Data!$EB$11:$EB$23</definedName>
    <definedName name="CS_Case">'[4]Europe&amp;Asia'!$H$20</definedName>
    <definedName name="Cum">#N/A</definedName>
    <definedName name="CurrentAssets">[6]Data!$DM$11:$DM$23</definedName>
    <definedName name="CY_Cash_Div_Dec">[7]Analysis!#REF!</definedName>
    <definedName name="CY_Market_Value_of_Equity">[7]Analysis!#REF!</definedName>
    <definedName name="CY_Tangible_Net_Worth">[7]Analysis!#REF!</definedName>
    <definedName name="CY_Weighted_Average">[7]Analysis!#REF!</definedName>
    <definedName name="CY_Working_Capital">[7]Analysis!#REF!</definedName>
    <definedName name="DataArea">[8]Data!$A$1:$C$2498</definedName>
    <definedName name="dds">OFFSET(xväärtus,1,0,,)</definedName>
    <definedName name="Debt_1">'[4]Europe&amp;Asia'!$D$32</definedName>
    <definedName name="Debt_2">'[4]Europe&amp;Asia'!$D$36</definedName>
    <definedName name="Debt_3">'[4]Europe&amp;Asia'!$D$37</definedName>
    <definedName name="Debt_4">'[4]Europe&amp;Asia'!$D$38</definedName>
    <definedName name="DeDepr">'[4]Europe&amp;Asia'!$H$23</definedName>
    <definedName name="Denom">'[4]Europe&amp;Asia'!$G$11</definedName>
    <definedName name="Dental">OFFSET(millest_alates,0,0,3,Mitu)</definedName>
    <definedName name="dhrdrh" hidden="1">{"fdsup://directions/FAT Viewer?action=UPDATE&amp;creator=factset&amp;DYN_ARGS=TRUE&amp;DOC_NAME=FAT:FQL_AUDITING_CLIENT_TEMPLATE.FAT&amp;display_string=Audit&amp;VAR:KEY=WJCPUXABMJ&amp;VAR:QUERY=RkZfRUJJVF9JQihBTk4sMjAwOCk=&amp;WINDOW=FIRST_POPUP&amp;HEIGHT=450&amp;WIDTH=450&amp;START_MAXIMIZED=","FALSE&amp;VAR:CALENDAR=FIVEDAY&amp;VAR:SYMBOL=548552&amp;VAR:INDEX=0"}</definedName>
    <definedName name="DividendPaid">[5]Data!$CP$19:$CP$25</definedName>
    <definedName name="eaf_cum_interest">OFFSET('[9]Loan - furniture'!$J$17,2,0,'[9]Loan - furniture'!$F$8,1)</definedName>
    <definedName name="eaf_cum_principal">OFFSET('[9]Loan - furniture'!$K$17,2,0,'[9]Loan - furniture'!$F$8,1)</definedName>
    <definedName name="eaf_years">OFFSET('[9]Loan - furniture'!$I$17,2,0,'[9]Loan - furniture'!$F$8,1)</definedName>
    <definedName name="eee" hidden="1">{"fdsup://directions/FAT Viewer?action=UPDATE&amp;creator=factset&amp;DYN_ARGS=TRUE&amp;DOC_NAME=FAT:FQL_AUDITING_CLIENT_TEMPLATE.FAT&amp;display_string=Audit&amp;VAR:KEY=ATIRALEHCR&amp;VAR:QUERY=KEZGX05FVF9JTkMoQU5OLDIwMTIsLCwsVVNEKUBFQ0FfTUVEX05FVCgyMDEyLDQwNDM1LCwsJ0NVUj1VU0QnL","CdXSU49MTAwLFBFVj1ZJykp&amp;WINDOW=FIRST_POPUP&amp;HEIGHT=450&amp;WIDTH=450&amp;START_MAXIMIZED=FALSE&amp;VAR:CALENDAR=FIVEDAY&amp;VAR:SYMBOL=B1XH2C&amp;VAR:INDEX=0"}</definedName>
    <definedName name="egywhy" hidden="1">{"fdsup://directions/FAT Viewer?action=UPDATE&amp;creator=factset&amp;DYN_ARGS=TRUE&amp;DOC_NAME=FAT:FQL_AUDITING_CLIENT_TEMPLATE.FAT&amp;display_string=Audit&amp;VAR:KEY=BKFKRULWZO&amp;VAR:QUERY=RkZfRUJJVF9JQihBTk4sMjAwOSkrRkZfQU1PUlRfQ0YoQU5OLDIwMDkp&amp;WINDOW=FIRST_POPUP&amp;HEIGHT=45","0&amp;WIDTH=450&amp;START_MAXIMIZED=FALSE&amp;VAR:CALENDAR=US&amp;VAR:SYMBOL=B1XH2C&amp;VAR:INDEX=0"}</definedName>
    <definedName name="Ending_Balance">#N/A</definedName>
    <definedName name="EquityRatio">[6]Data!$EZ$11:$EZ$23</definedName>
    <definedName name="ettev">[10]abi!$A$1:$A$65536</definedName>
    <definedName name="eur">15.6466</definedName>
    <definedName name="euro">#REF!</definedName>
    <definedName name="EvEbit_Ye">[6]Data!$HN$11:$HN$23</definedName>
    <definedName name="EvEbitda_Ye">[6]Data!$HP$11:$HP$23</definedName>
    <definedName name="EvSales_Ye">[6]Data!$HR$11:$HR$23</definedName>
    <definedName name="Exit">'[4]Europe&amp;Asia'!$G$12</definedName>
    <definedName name="F.Amort">'[4]Europe&amp;Asia'!$G$17</definedName>
    <definedName name="FaxNo">[6]Data!$AM$2</definedName>
    <definedName name="FIM">#REF!</definedName>
    <definedName name="FixedAssets">[6]Data!$DS$11:$DS$23</definedName>
    <definedName name="Forecast_Denmark">[8]Denmark!$H$2:$L$5,[8]Denmark!$H$7:$L$7,[8]Denmark!$H$9:$L$11,[8]Denmark!$H$13:$L$13,[8]Denmark!$H$16:$L$19</definedName>
    <definedName name="Forecast_EU11">[8]EU11!$H$9:$L$11,[8]EU11!$H$7:$L$7,[8]EU11!$H$2:$L$5,[8]EU11!$H$13:$L$13,[8]EU11!$H$16:$L$19</definedName>
    <definedName name="Forecast_Finland">[8]Finland!$H$2:$L$5,[8]Finland!$H$7:$L$7,[8]Finland!$H$9:$L$11,[8]Finland!$H$13:$L$13,[8]Finland!$H$16:$L$19</definedName>
    <definedName name="Forecast_France">[8]France!$H$2:$L$5,[8]France!$H$7:$L$7,[8]France!$H$9:$L$11,[8]France!$H$13:$L$13,[8]France!$H$16:$L$195,[8]France!$F$7:$J$7,[8]France!$F$9:$J$11,[8]France!$F$13:$J$13,[8]France!$F$16:$J$19</definedName>
    <definedName name="Forecast_G3_Finance">[8]G3!$C$26:$C$33,[8]G3!$E$26:$H$33</definedName>
    <definedName name="Forecast_G3_Macro">[8]G3!$H$4:$L$6,[8]G3!$H$8:$L$10,[8]G3!$H$12:$L$14,[8]G3!$H$16:$L$18,[8]G3!$H$21:$L$23</definedName>
    <definedName name="Forecast_Germany">[8]Germany!$H$2:$L$5,[8]Germany!$H$7:$L$7,[8]Germany!$H$9:$L$11,[8]Germany!$H$13:$L$13,[8]Germany!$H$16:$L$19</definedName>
    <definedName name="Forecast_Italy">[8]Italy!$H$2:$L$5,[8]Italy!$H$7:$L$7,[8]Italy!$H$9:$L$11,[8]Italy!$H$13:$L$13,[8]Italy!$H$16:$L$19</definedName>
    <definedName name="Forecast_Japan">[8]Japan!$H$2:$L$5,[8]Japan!$H$7:$L$7,[8]Japan!$H$9:$L$11,[8]Japan!$H$13:$L$13,[8]Japan!$H$16:$L$19</definedName>
    <definedName name="Forecast_Nordics_Finance">[8]Nordics!$C$27:$C$33,[8]Nordics!$C$35:$C$37,[8]Nordics!$E$27:$H$33,[8]Nordics!$E$35:$H$37</definedName>
    <definedName name="Forecast_Nordics_Macro">[8]Nordics!$H$4:$L$6,[8]Nordics!$H$8:$L$10,[8]Nordics!$H$12:$L$15,[8]Nordics!$H$17:$L$19,[8]Nordics!$H$22:$L$24</definedName>
    <definedName name="Forecast_Norway">[8]Norway!$H$2:$L$5,[8]Norway!$H$7:$L$7,[8]Norway!$H$9:$L$11,[8]Norway!$H$13:$L$13,[8]Norway!$H$16:$L$19</definedName>
    <definedName name="Forecast_Spain">[8]Spain!$H$2:$L$5,[8]Spain!$H$7:$L$7,[8]Spain!$H$9:$L$11,[8]Spain!$H$13:$L$13,[8]Spain!$H$16:$L$19</definedName>
    <definedName name="Forecast_Sweden">[8]Sweden!$H$2:$L$5,[8]Sweden!$H$7:$L$7,[8]Sweden!$H$9:$L$11,[8]Sweden!$H$13:$L$13,[8]Sweden!$H$16:$L$19</definedName>
    <definedName name="Forecast_USA">[8]USA!$H$2:$L$5,[8]USA!$H$7:$L$7,[8]USA!$H$9:$L$11,[8]USA!$H$13:$L$13,[8]USA!$H$16:$L$19</definedName>
    <definedName name="ForExchangeItems">[6]Data!$AD$11:$AD$23</definedName>
    <definedName name="FreeCashFlow">[5]Data!$CM$19:$CM$25</definedName>
    <definedName name="FreeCashFlowPerShare">[6]Data!$CZ$11:$CZ$23</definedName>
    <definedName name="FullTaxRate">[6]Data!$AN$11:$AN$23</definedName>
    <definedName name="FullydilShareNomYe">[6]Data!$GO$11:$GO$23</definedName>
    <definedName name="FYE">'[4]Europe&amp;Asia'!$G$9</definedName>
    <definedName name="gfhgfh" hidden="1">{"fdsup://directions/FAT Viewer?action=UPDATE&amp;creator=factset&amp;DYN_ARGS=TRUE&amp;DOC_NAME=FAT:FQL_AUDITING_CLIENT_TEMPLATE.FAT&amp;display_string=Audit&amp;VAR:KEY=ULGXWTCBQF&amp;VAR:QUERY=KEZGX0VCSVRfSUIoQU5OLDIwMTMsLCwsKUBFQ0FfTUVEX0VCSVQoMjAxMywsLCdDVVI9JywnV0lOPSxQRVY9J","ykp&amp;WINDOW=FIRST_POPUP&amp;HEIGHT=450&amp;WIDTH=450&amp;START_MAXIMIZED=FALSE&amp;VAR:CALENDAR=FIVEDAY&amp;VAR:INDEX=0"}</definedName>
    <definedName name="Goodwill">[6]Data!$IP$11:$IP$23</definedName>
    <definedName name="Grafton" hidden="1">{"fdsup://directions/FAT Viewer?action=UPDATE&amp;creator=factset&amp;DYN_ARGS=TRUE&amp;DOC_NAME=FAT:FQL_AUDITING_CLIENT_TEMPLATE.FAT&amp;display_string=Audit&amp;VAR:KEY=STQZITCVER&amp;VAR:QUERY=RkZfRUJJVF9JQihBTk4sMjAwNykrRkZfQU1PUlRfQ0YoQU5OLDIwMDcp&amp;WINDOW=FIRST_POPUP&amp;HEIGHT=45","0&amp;WIDTH=450&amp;START_MAXIMIZED=FALSE&amp;VAR:CALENDAR=FIVEDAY&amp;VAR:SYMBOL=548552&amp;VAR:INDEX=0"}</definedName>
    <definedName name="GrowthOperatingProfit">[6]Data!$BI$11:$BI$23</definedName>
    <definedName name="GrowthPretaxProfit">[6]Data!$BJ$11:$BJ$23</definedName>
    <definedName name="GrowthTotalRevenue">[6]Data!$BF$11:$BF$23</definedName>
    <definedName name="hgjg" hidden="1">{"fdsup://directions/FAT Viewer?action=UPDATE&amp;creator=factset&amp;DYN_ARGS=TRUE&amp;DOC_NAME=FAT:FQL_AUDITING_CLIENT_TEMPLATE.FAT&amp;display_string=Audit&amp;VAR:KEY=GVCTQVCBIF&amp;VAR:QUERY=KEZGX0VCSVRfSUIoQU5OLDIwMTEsLCwsKUBFQ0FfTUVEX0VCSVQoMjAxMSwsLCdDVVI9JywnV0lOPSxQRVY9J","ykp&amp;WINDOW=FIRST_POPUP&amp;HEIGHT=450&amp;WIDTH=450&amp;START_MAXIMIZED=FALSE&amp;VAR:CALENDAR=FIVEDAY&amp;VAR:INDEX=0"}</definedName>
    <definedName name="HHH">OFFSET([0]!millest_alatesK,0,0,3,[0]!MituK)</definedName>
    <definedName name="ich">OFFSET([0]!xväärtusK,2,0,,)</definedName>
    <definedName name="Inmat28">[11]produktion!$C$9:$G$11,[11]produktion!$C$15:$G$17,[11]produktion!$C$21:$G$23,[11]produktion!$C$27:$G$28,[11]produktion!$C$32:$G$33,[11]produktion!$C$42:$G$46,[11]produktion!#REF!,[11]produktion!#REF!,[11]produktion!$C$50:$G$50,[11]produktion!$C$53:$G$57,[11]produktion!$C$59:$G$60,[11]produktion!$C$62:$G$63,[11]produktion!$C$66:$G$68,[11]produktion!#REF!</definedName>
    <definedName name="Intangibles">[6]Data!$DP$11:$DP$23</definedName>
    <definedName name="Interest">#N/A</definedName>
    <definedName name="InterestCover">[6]Data!$FA$11:$FA$23</definedName>
    <definedName name="InterestExpenses">[6]Data!$AB$11:$AB$23</definedName>
    <definedName name="InterestIncome">[6]Data!$Z$11:$Z$23</definedName>
    <definedName name="InternetAddress">[6]Data!$AK$2</definedName>
    <definedName name="Investor_A">'[4]Europe&amp;Asia'!$G$6</definedName>
    <definedName name="Investor_B">'[4]Europe&amp;Asia'!$G$7</definedName>
    <definedName name="IPO">'[4]Europe&amp;Asia'!$H$25</definedName>
    <definedName name="IPO_Exp">'[4]Europe&amp;Asia'!$H$15</definedName>
    <definedName name="kf">'[1]1995; LEVER.WR1'!$G$155</definedName>
    <definedName name="Last_Row">#N/A</definedName>
    <definedName name="Loan_Not_Paid">#N/A</definedName>
    <definedName name="LoanProceeds">[5]Data!$CN$19:$CN$25</definedName>
    <definedName name="LoanRepayments">[5]Data!$CO$19:$CO$25</definedName>
    <definedName name="LongTermInterestBearingDebt">[6]Data!$DZ$11:$DZ$23</definedName>
    <definedName name="MinorityInterestBS">[6]Data!$EG$11:$EG$23</definedName>
    <definedName name="MinorityInterestPL">[6]Data!$AJ$11:$AJ$23</definedName>
    <definedName name="model">[12]CoverPage!$K$20</definedName>
    <definedName name="Monthly_Payment">#N/A</definedName>
    <definedName name="NetAssetPerShare">[6]Data!$FE$11:$FE$23</definedName>
    <definedName name="NetChangeInCash">[5]Data!$CV$19:$CV$25</definedName>
    <definedName name="NetDebt">[6]Data!$EW$11:$EW$23</definedName>
    <definedName name="NetGearing">[6]Data!$EX$11:$EX$23</definedName>
    <definedName name="NetProfit">[5]Data!$AT$19:$AT$25</definedName>
    <definedName name="NetSales">[6]Data!$G$11:$G$23</definedName>
    <definedName name="New" hidden="1">{"fdsup://directions/FAT Viewer?action=UPDATE&amp;creator=factset&amp;DYN_ARGS=TRUE&amp;DOC_NAME=FAT:FQL_AUDITING_CLIENT_TEMPLATE.FAT&amp;display_string=Audit&amp;VAR:KEY=DMZERAPGJK&amp;VAR:QUERY=RkZfRUJJVERBX0lCKEFOTiwyMDA3KQ==&amp;WINDOW=FIRST_POPUP&amp;HEIGHT=450&amp;WIDTH=450&amp;START_MAXIMI","ZED=FALSE&amp;VAR:CALENDAR=FIVEDAY&amp;VAR:SYMBOL=547970&amp;VAR:INDEX=0"}</definedName>
    <definedName name="NOL">'[4]Europe&amp;Asia'!$V$167</definedName>
    <definedName name="Number_of_Payments">MATCH(0.01,End_Bal,-1)+1</definedName>
    <definedName name="OperatingCashFlow">[5]Data!$CG$19:$CG$25</definedName>
    <definedName name="OperatingMargin">[6]Data!$X$11:$X$23</definedName>
    <definedName name="OperatingProfit">[6]Data!$W$11:$W$23</definedName>
    <definedName name="os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OtherFinItems">[6]Data!$AE$11:$AE$23</definedName>
    <definedName name="PayDebt">'[4]Europe&amp;Asia'!$H$24</definedName>
    <definedName name="Payment_Date">#N/A</definedName>
    <definedName name="Payment_Number">#N/A</definedName>
    <definedName name="PBV_Ye">[6]Data!$HF$11:$HF$23</definedName>
    <definedName name="PER_Ye">[6]Data!$HD$11:$HD$23</definedName>
    <definedName name="PercentOfShares1">[6]Data!$AR$2</definedName>
    <definedName name="PercentOfShares2">[6]Data!$AU$2</definedName>
    <definedName name="PercentOfShares3">[6]Data!$AX$2</definedName>
    <definedName name="PercentOfVotes1">[6]Data!$AS$2</definedName>
    <definedName name="PercentOfVotes2">[6]Data!$AV$2</definedName>
    <definedName name="PercentOfVotes3">[6]Data!$AY$2</definedName>
    <definedName name="PhoneNo">[6]Data!$AL$2</definedName>
    <definedName name="PL_Dollar_Threshold">[7]Analysis!#REF!</definedName>
    <definedName name="Preferred_1">'[4]Europe&amp;Asia'!$D$39</definedName>
    <definedName name="PretaxProfit">[6]Data!$AH$11:$AH$23</definedName>
    <definedName name="Price_Ye">[6]Data!$GT$11:$GT$23</definedName>
    <definedName name="Principal">#N/A</definedName>
    <definedName name="_xlnm.Print_Titles">[13]Cum!$A$1:$B$65536,[13]Cum!$A$1:$IV$4</definedName>
    <definedName name="ProfitBeforeDepreciation">[6]Data!$S$11:$S$23</definedName>
    <definedName name="project">[12]CoverPage!$K$21</definedName>
    <definedName name="Põlevkiviõli">#REF!</definedName>
    <definedName name="PY_Cash_Dev_Dec">[7]Analysis!#REF!</definedName>
    <definedName name="PY_Cash_Div_Dec">[7]Analysis!#REF!</definedName>
    <definedName name="PY_Market_Value_of_Equity">[7]Analysis!#REF!</definedName>
    <definedName name="PY_Tangible_Net_Worth">[7]Analysis!#REF!</definedName>
    <definedName name="PY_Weighted_Average">[7]Analysis!#REF!</definedName>
    <definedName name="PY_Working_Capital">[7]Analysis!#REF!</definedName>
    <definedName name="PY2_Administration">[7]Analysis!#REF!</definedName>
    <definedName name="PY2_Cash_Dev_Dec">[7]Analysis!#REF!</definedName>
    <definedName name="PY2_Cost_of_Sales">[7]Analysis!#REF!</definedName>
    <definedName name="PY2_Depreciation">[7]Analysis!#REF!</definedName>
    <definedName name="PY2_Gross_Profit">[7]Analysis!#REF!</definedName>
    <definedName name="PY2_Inc_Bef_Tax">[7]Analysis!#REF!</definedName>
    <definedName name="PY2_Interest_Expense">[7]Analysis!#REF!</definedName>
    <definedName name="PY2_NET_PROFIT">[7]Analysis!#REF!</definedName>
    <definedName name="PY2_Net_Revenue">[7]Analysis!#REF!</definedName>
    <definedName name="PY2_Operating_Inc">[7]Analysis!#REF!</definedName>
    <definedName name="PY2_Operating_Income">[7]Analysis!#REF!</definedName>
    <definedName name="PY2_Other_Exp.">[7]Analysis!#REF!</definedName>
    <definedName name="PY2_Selling">[7]Analysis!#REF!</definedName>
    <definedName name="PY2_Tangible_Net_Worth">[7]Analysis!#REF!</definedName>
    <definedName name="PY2_Taxes">[7]Analysis!#REF!</definedName>
    <definedName name="PY2_Weighted_Average">[7]Analysis!#REF!</definedName>
    <definedName name="PY2_Working_Capital">[7]Analysis!#REF!</definedName>
    <definedName name="RepEps">[6]Data!$BO$11:$BO$23</definedName>
    <definedName name="RoCE">[6]Data!$BD$11:$BD$23</definedName>
    <definedName name="RoE">[6]Data!$BB$11:$BB$23</definedName>
    <definedName name="sdfgsdfgs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sdgsg" hidden="1">{"fdsup://directions/FAT Viewer?action=UPDATE&amp;creator=factset&amp;DYN_ARGS=TRUE&amp;DOC_NAME=FAT:FQL_AUDITING_CLIENT_TEMPLATE.FAT&amp;display_string=Audit&amp;VAR:KEY=YJKTCVWVCX&amp;VAR:QUERY=RkZfRUJJVF9JQihDQUwsMjAwNykrRkZfQU1PUlRfQ0YoQ0FMLDIwMDcp&amp;WINDOW=FIRST_POPUP&amp;HEIGHT=45","0&amp;WIDTH=450&amp;START_MAXIMIZED=FALSE&amp;VAR:CALENDAR=FIVEDAY&amp;VAR:SYMBOL=454047&amp;VAR:INDEX=0"}</definedName>
    <definedName name="SEC5CLOSE">[0]!SEC5CLOSE</definedName>
    <definedName name="Sec5macro">[0]!Sec5macro</definedName>
    <definedName name="SelCurrency">[5]Data!$F$5</definedName>
    <definedName name="ShareHolder1">[6]Data!$AQ$2</definedName>
    <definedName name="ShareHolder2">[6]Data!$AT$2</definedName>
    <definedName name="ShareHolder3">[6]Data!$AW$2</definedName>
    <definedName name="ShareholdersEquity">[6]Data!$EK$11:$EK$23</definedName>
    <definedName name="ShareIssue">[5]Data!$CQ$19:$CQ$25</definedName>
    <definedName name="ShortTermInterestBearingDebt">[6]Data!$DW$11:$DW$23</definedName>
    <definedName name="slnglsn" hidden="1">{"fdsup://Directions/FactSet Auditing Viewer?action=AUDIT_VALUE&amp;DB=129&amp;ID1=548552&amp;VALUEID=01250&amp;SDATE=2008&amp;PERIODTYPE=ANN_STD&amp;window=popup_no_bar&amp;width=385&amp;height=120&amp;START_MAXIMIZED=FALSE&amp;creator=factset&amp;display_string=Audit"}</definedName>
    <definedName name="Sources">'[4]Europe&amp;Asia'!$D$126</definedName>
    <definedName name="StAs">'[4]Europe&amp;Asia'!$H$27</definedName>
    <definedName name="T.Amort">'[4]Europe&amp;Asia'!$H$16</definedName>
    <definedName name="table3new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table6ab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Tax_to_Book">'[4]Europe&amp;Asia'!$H$22</definedName>
    <definedName name="TaxDeferred">[6]Data!$AM$11:$AM$23</definedName>
    <definedName name="TaxPaidPretaxProfit">[6]Data!$AK$11:$AK$23</definedName>
    <definedName name="TextRefCopyRangeCount" hidden="1">1</definedName>
    <definedName name="TotalAssets">[6]Data!$DT$11:$DT$23</definedName>
    <definedName name="TotalExpenses">[6]Data!$O$11:$O$23</definedName>
    <definedName name="TotalLiabilitiesEquity">[6]Data!$EL$11:$EL$23</definedName>
    <definedName name="TotalRevenue">[6]Data!$I$11:$I$23</definedName>
    <definedName name="tttt" hidden="1">{"fdsup://directions/FAT Viewer?action=UPDATE&amp;creator=factset&amp;DYN_ARGS=TRUE&amp;DOC_NAME=FAT:FQL_AUDITING_CLIENT_TEMPLATE.FAT&amp;display_string=Audit&amp;VAR:KEY=UZATGPSNKZ&amp;VAR:QUERY=KEZGX0NBUEVYKEFOTiwyMDEzKUBFQ0FfTUVEX0NBUEVYKDIwMTMsNDA0MDMsLCwnV0lOPTYwLFBFVj1ZJykp&amp;","WINDOW=FIRST_POPUP&amp;HEIGHT=450&amp;WIDTH=450&amp;START_MAXIMIZED=FALSE&amp;VAR:CALENDAR=FIVEDAY&amp;VAR:SYMBOL=548552&amp;VAR:INDEX=0"}</definedName>
    <definedName name="uhy" hidden="1">{"fdsup://directions/FAT Viewer?action=UPDATE&amp;creator=factset&amp;DYN_ARGS=TRUE&amp;DOC_NAME=FAT:FQL_AUDITING_CLIENT_TEMPLATE.FAT&amp;display_string=Audit&amp;VAR:KEY=TODKXWBYZS&amp;VAR:QUERY=KEZGX0VCSVRfSUIoQU5OLDIwMTMpQEVDQV9NRURfRUJJVCgyMDEzLDQwNDAzLCwsJ1dJTj02MCxQRVY9WScpK","Q==&amp;WINDOW=FIRST_POPUP&amp;HEIGHT=450&amp;WIDTH=450&amp;START_MAXIMIZED=FALSE&amp;VAR:CALENDAR=US&amp;VAR:SYMBOL=B1XH2C&amp;VAR:INDEX=0"}</definedName>
    <definedName name="Uses">'[4]Europe&amp;Asia'!$D$137</definedName>
    <definedName name="Values_Entered">#N/A</definedName>
    <definedName name="Valuta">#REF!</definedName>
    <definedName name="Valuta1">[14]Forside!$M$7:$M$15</definedName>
    <definedName name="wrn.small.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wwww" hidden="1">{"fdsup://directions/FAT Viewer?action=UPDATE&amp;creator=factset&amp;DYN_ARGS=TRUE&amp;DOC_NAME=FAT:FQL_AUDITING_CLIENT_TEMPLATE.FAT&amp;display_string=Audit&amp;VAR:KEY=QTKPCTAVET&amp;VAR:QUERY=RkZfRUJJVF9JQihBTk4sMjAwOSkrRkZfQU1PUlRfQ0YoQU5OLDIwMDkp&amp;WINDOW=FIRST_POPUP&amp;HEIGHT=45","0&amp;WIDTH=450&amp;START_MAXIMIZED=FALSE&amp;VAR:CALENDAR=FIVEDAY&amp;VAR:SYMBOL=548552&amp;VAR:INDEX=0"}</definedName>
    <definedName name="y1rida">OFFSET(xväärtus,1,0,,)</definedName>
    <definedName name="y1ridaK">OFFSET([0]!xväärtusK,1,0,,)</definedName>
    <definedName name="y2rida">OFFSET(xväärtus,2,0,,)</definedName>
    <definedName name="y2ridaK">OFFSET([0]!xväärtusK,2,0,,)</definedName>
    <definedName name="YearHeader">[6]Data!$C$11:$C$23</definedName>
    <definedName name="Years">[8]Data!$H$1:$H$13</definedName>
    <definedName name="Yield_Ye">[6]Data!$HL$11:$HL$23</definedName>
    <definedName name="yväärtus">OFFSET(xväärtus,1,0,2,)</definedName>
    <definedName name="yväärtusK">OFFSET([0]!xväärtusK,1,0,2,)</definedName>
    <definedName name="yytulem">OFFSET(xväärtus,1,0,2,)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93" i="1" l="1"/>
  <c r="F1993" i="1"/>
  <c r="E1993" i="1"/>
  <c r="D1993" i="1"/>
  <c r="G1992" i="1"/>
  <c r="F1992" i="1"/>
  <c r="E1992" i="1"/>
  <c r="D1992" i="1"/>
  <c r="C1992" i="1"/>
  <c r="B1992" i="1"/>
  <c r="A1992" i="1"/>
  <c r="R1991" i="1"/>
  <c r="Q1991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R1990" i="1"/>
  <c r="Q1990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K1989" i="1"/>
  <c r="J1989" i="1"/>
  <c r="I1989" i="1"/>
  <c r="H1989" i="1"/>
  <c r="G1989" i="1"/>
  <c r="F1989" i="1"/>
  <c r="E1989" i="1"/>
  <c r="D1989" i="1"/>
  <c r="C1989" i="1"/>
  <c r="B1989" i="1"/>
  <c r="A1989" i="1"/>
  <c r="M1988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I1987" i="1"/>
  <c r="H1987" i="1"/>
  <c r="G1987" i="1"/>
  <c r="F1987" i="1"/>
  <c r="E1987" i="1"/>
  <c r="D1987" i="1"/>
  <c r="C1987" i="1"/>
  <c r="B1987" i="1"/>
  <c r="A1987" i="1"/>
  <c r="K1986" i="1"/>
  <c r="J1986" i="1"/>
  <c r="I1986" i="1"/>
  <c r="H1986" i="1"/>
  <c r="G1986" i="1"/>
  <c r="F1986" i="1"/>
  <c r="E1986" i="1"/>
  <c r="D1986" i="1"/>
  <c r="C1986" i="1"/>
  <c r="B1986" i="1"/>
  <c r="A1986" i="1"/>
  <c r="G1985" i="1"/>
  <c r="F1985" i="1"/>
  <c r="E1985" i="1"/>
  <c r="D1985" i="1"/>
  <c r="C1985" i="1"/>
  <c r="B1985" i="1"/>
  <c r="A1985" i="1"/>
  <c r="J1984" i="1"/>
  <c r="I1984" i="1"/>
  <c r="H1984" i="1"/>
  <c r="G1984" i="1"/>
  <c r="F1984" i="1"/>
  <c r="E1984" i="1"/>
  <c r="D1984" i="1"/>
  <c r="C1984" i="1"/>
  <c r="B1984" i="1"/>
  <c r="A1984" i="1"/>
  <c r="I1983" i="1"/>
  <c r="H1983" i="1"/>
  <c r="G1983" i="1"/>
  <c r="F1983" i="1"/>
  <c r="E1983" i="1"/>
  <c r="D1983" i="1"/>
  <c r="C1983" i="1"/>
  <c r="B1983" i="1"/>
  <c r="A1983" i="1"/>
  <c r="R1982" i="1"/>
  <c r="Q1982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R1981" i="1"/>
  <c r="Q1981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I1980" i="1"/>
  <c r="H1980" i="1"/>
  <c r="G1980" i="1"/>
  <c r="F1980" i="1"/>
  <c r="E1980" i="1"/>
  <c r="D1980" i="1"/>
  <c r="C1980" i="1"/>
  <c r="B1980" i="1"/>
  <c r="A1980" i="1"/>
  <c r="G1979" i="1"/>
  <c r="F1979" i="1"/>
  <c r="E1979" i="1"/>
  <c r="D1979" i="1"/>
  <c r="C1979" i="1"/>
  <c r="B1979" i="1"/>
  <c r="A1979" i="1"/>
  <c r="R1978" i="1"/>
  <c r="Q1978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R1977" i="1"/>
  <c r="Q1977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R1976" i="1"/>
  <c r="Q1976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H1975" i="1"/>
  <c r="G1975" i="1"/>
  <c r="F1975" i="1"/>
  <c r="E1975" i="1"/>
  <c r="D1975" i="1"/>
  <c r="C1975" i="1"/>
  <c r="B1975" i="1"/>
  <c r="A1975" i="1"/>
  <c r="R1974" i="1"/>
  <c r="Q1974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H1973" i="1"/>
  <c r="G1973" i="1"/>
  <c r="F1973" i="1"/>
  <c r="E1973" i="1"/>
  <c r="D1973" i="1"/>
  <c r="C1973" i="1"/>
  <c r="B1973" i="1"/>
  <c r="A1973" i="1"/>
  <c r="R1972" i="1"/>
  <c r="Q1972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R1971" i="1"/>
  <c r="Q1971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R1970" i="1"/>
  <c r="Q1970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R1969" i="1"/>
  <c r="Q1969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R1968" i="1"/>
  <c r="Q1968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H1967" i="1"/>
  <c r="G1967" i="1"/>
  <c r="F1967" i="1"/>
  <c r="E1967" i="1"/>
  <c r="D1967" i="1"/>
  <c r="C1967" i="1"/>
  <c r="B1967" i="1"/>
  <c r="A1967" i="1"/>
  <c r="H1966" i="1"/>
  <c r="G1966" i="1"/>
  <c r="F1966" i="1"/>
  <c r="E1966" i="1"/>
  <c r="D1966" i="1"/>
  <c r="C1966" i="1"/>
  <c r="B1966" i="1"/>
  <c r="A1966" i="1"/>
  <c r="I1965" i="1"/>
  <c r="H1965" i="1"/>
  <c r="G1965" i="1"/>
  <c r="F1965" i="1"/>
  <c r="E1965" i="1"/>
  <c r="D1965" i="1"/>
  <c r="C1965" i="1"/>
  <c r="B1965" i="1"/>
  <c r="A1965" i="1"/>
  <c r="R1964" i="1"/>
  <c r="Q1964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R1963" i="1"/>
  <c r="Q1963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G1962" i="1"/>
  <c r="F1962" i="1"/>
  <c r="E1962" i="1"/>
  <c r="D1962" i="1"/>
  <c r="C1962" i="1"/>
  <c r="B1962" i="1"/>
  <c r="A1962" i="1"/>
  <c r="R1961" i="1"/>
  <c r="Q1961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K1960" i="1"/>
  <c r="J1960" i="1"/>
  <c r="I1960" i="1"/>
  <c r="H1960" i="1"/>
  <c r="G1960" i="1"/>
  <c r="F1960" i="1"/>
  <c r="E1960" i="1"/>
  <c r="D1960" i="1"/>
  <c r="C1960" i="1"/>
  <c r="B1960" i="1"/>
  <c r="A1960" i="1"/>
  <c r="R1959" i="1"/>
  <c r="Q1959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R1958" i="1"/>
  <c r="Q1958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R1957" i="1"/>
  <c r="Q1957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I1956" i="1"/>
  <c r="H1956" i="1"/>
  <c r="G1956" i="1"/>
  <c r="F1956" i="1"/>
  <c r="E1956" i="1"/>
  <c r="D1956" i="1"/>
  <c r="C1956" i="1"/>
  <c r="B1956" i="1"/>
  <c r="A1956" i="1"/>
  <c r="R1955" i="1"/>
  <c r="Q1955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R1954" i="1"/>
  <c r="Q1954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H1953" i="1"/>
  <c r="F1953" i="1"/>
  <c r="E1953" i="1"/>
  <c r="D1953" i="1"/>
  <c r="C1953" i="1"/>
  <c r="B1953" i="1"/>
  <c r="A1953" i="1"/>
  <c r="R1952" i="1"/>
  <c r="Q1952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R1951" i="1"/>
  <c r="Q1951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R1950" i="1"/>
  <c r="Q1950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F1949" i="1"/>
  <c r="E1949" i="1"/>
  <c r="D1949" i="1"/>
  <c r="C1949" i="1"/>
  <c r="B1949" i="1"/>
  <c r="A1949" i="1"/>
  <c r="J1948" i="1"/>
  <c r="I1948" i="1"/>
  <c r="H1948" i="1"/>
  <c r="G1948" i="1"/>
  <c r="F1948" i="1"/>
  <c r="E1948" i="1"/>
  <c r="D1948" i="1"/>
  <c r="C1948" i="1"/>
  <c r="B1948" i="1"/>
  <c r="A1948" i="1"/>
  <c r="I1947" i="1"/>
  <c r="H1947" i="1"/>
  <c r="G1947" i="1"/>
  <c r="F1947" i="1"/>
  <c r="E1947" i="1"/>
  <c r="D1947" i="1"/>
  <c r="C1947" i="1"/>
  <c r="B1947" i="1"/>
  <c r="A1947" i="1"/>
  <c r="R1946" i="1"/>
  <c r="Q1946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H1945" i="1"/>
  <c r="G1945" i="1"/>
  <c r="F1945" i="1"/>
  <c r="E1945" i="1"/>
  <c r="D1945" i="1"/>
  <c r="C1945" i="1"/>
  <c r="B1945" i="1"/>
  <c r="A1945" i="1"/>
  <c r="R1944" i="1"/>
  <c r="Q1944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R1943" i="1"/>
  <c r="Q1943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R1942" i="1"/>
  <c r="Q1942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J1941" i="1"/>
  <c r="I1941" i="1"/>
  <c r="H1941" i="1"/>
  <c r="G1941" i="1"/>
  <c r="F1941" i="1"/>
  <c r="E1941" i="1"/>
  <c r="D1941" i="1"/>
  <c r="C1941" i="1"/>
  <c r="B1941" i="1"/>
  <c r="A1941" i="1"/>
  <c r="M1940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F1939" i="1"/>
  <c r="E1939" i="1"/>
  <c r="D1939" i="1"/>
  <c r="C1939" i="1"/>
  <c r="B1939" i="1"/>
  <c r="A1939" i="1"/>
  <c r="H1938" i="1"/>
  <c r="G1938" i="1"/>
  <c r="F1938" i="1"/>
  <c r="E1938" i="1"/>
  <c r="D1938" i="1"/>
  <c r="C1938" i="1"/>
  <c r="B1938" i="1"/>
  <c r="A1938" i="1"/>
  <c r="J1937" i="1"/>
  <c r="I1937" i="1"/>
  <c r="H1937" i="1"/>
  <c r="G1937" i="1"/>
  <c r="F1937" i="1"/>
  <c r="E1937" i="1"/>
  <c r="D1937" i="1"/>
  <c r="C1937" i="1"/>
  <c r="B1937" i="1"/>
  <c r="A1937" i="1"/>
  <c r="P1936" i="1"/>
  <c r="K1936" i="1"/>
  <c r="J1936" i="1"/>
  <c r="I1936" i="1"/>
  <c r="H1936" i="1"/>
  <c r="G1936" i="1"/>
  <c r="F1936" i="1"/>
  <c r="E1936" i="1"/>
  <c r="D1936" i="1"/>
  <c r="C1936" i="1"/>
  <c r="B1936" i="1"/>
  <c r="A1936" i="1"/>
  <c r="R1935" i="1"/>
  <c r="Q1935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M1934" i="1"/>
  <c r="L1934" i="1"/>
  <c r="K1934" i="1"/>
  <c r="J1934" i="1"/>
  <c r="I1934" i="1"/>
  <c r="H1934" i="1"/>
  <c r="G1934" i="1"/>
  <c r="F1934" i="1"/>
  <c r="E1934" i="1"/>
  <c r="D1934" i="1"/>
  <c r="J1933" i="1"/>
  <c r="I1933" i="1"/>
  <c r="H1933" i="1"/>
  <c r="G1933" i="1"/>
  <c r="F1933" i="1"/>
  <c r="E1933" i="1"/>
  <c r="D1933" i="1"/>
  <c r="C1933" i="1"/>
  <c r="B1933" i="1"/>
  <c r="A1933" i="1"/>
  <c r="J1932" i="1"/>
  <c r="I1932" i="1"/>
  <c r="H1932" i="1"/>
  <c r="G1932" i="1"/>
  <c r="F1932" i="1"/>
  <c r="E1932" i="1"/>
  <c r="D1932" i="1"/>
  <c r="C1932" i="1"/>
  <c r="B1932" i="1"/>
  <c r="A1932" i="1"/>
  <c r="J1931" i="1"/>
  <c r="I1931" i="1"/>
  <c r="H1931" i="1"/>
  <c r="G1931" i="1"/>
  <c r="F1931" i="1"/>
  <c r="E1931" i="1"/>
  <c r="D1931" i="1"/>
  <c r="C1931" i="1"/>
  <c r="B1931" i="1"/>
  <c r="A1931" i="1"/>
  <c r="J1930" i="1"/>
  <c r="I1930" i="1"/>
  <c r="H1930" i="1"/>
  <c r="G1930" i="1"/>
  <c r="F1930" i="1"/>
  <c r="E1930" i="1"/>
  <c r="D1930" i="1"/>
  <c r="C1930" i="1"/>
  <c r="B1930" i="1"/>
  <c r="A1930" i="1"/>
  <c r="N1929" i="1"/>
  <c r="M1929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J1928" i="1"/>
  <c r="I1928" i="1"/>
  <c r="H1928" i="1"/>
  <c r="G1928" i="1"/>
  <c r="F1928" i="1"/>
  <c r="E1928" i="1"/>
  <c r="D1928" i="1"/>
  <c r="C1928" i="1"/>
  <c r="B1928" i="1"/>
  <c r="A1928" i="1"/>
  <c r="I1927" i="1"/>
  <c r="H1927" i="1"/>
  <c r="G1927" i="1"/>
  <c r="F1927" i="1"/>
  <c r="E1927" i="1"/>
  <c r="D1927" i="1"/>
  <c r="C1927" i="1"/>
  <c r="B1927" i="1"/>
  <c r="A1927" i="1"/>
  <c r="G1926" i="1"/>
  <c r="F1926" i="1"/>
  <c r="E1926" i="1"/>
  <c r="D1926" i="1"/>
  <c r="C1926" i="1"/>
  <c r="B1926" i="1"/>
  <c r="A1926" i="1"/>
  <c r="R1925" i="1"/>
  <c r="Q1925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E1924" i="1"/>
  <c r="D1924" i="1"/>
  <c r="C1924" i="1"/>
  <c r="B1924" i="1"/>
  <c r="A1924" i="1"/>
  <c r="R1923" i="1"/>
  <c r="Q1923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R1922" i="1"/>
  <c r="Q1922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R1921" i="1"/>
  <c r="Q1921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M1920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R1919" i="1"/>
  <c r="Q1919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K1918" i="1"/>
  <c r="J1918" i="1"/>
  <c r="I1918" i="1"/>
  <c r="H1918" i="1"/>
  <c r="G1918" i="1"/>
  <c r="F1918" i="1"/>
  <c r="E1918" i="1"/>
  <c r="D1918" i="1"/>
  <c r="C1918" i="1"/>
  <c r="B1918" i="1"/>
  <c r="A1918" i="1"/>
  <c r="N1917" i="1"/>
  <c r="M1917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K1915" i="1"/>
  <c r="J1915" i="1"/>
  <c r="I1915" i="1"/>
  <c r="H1915" i="1"/>
  <c r="G1915" i="1"/>
  <c r="F1915" i="1"/>
  <c r="E1915" i="1"/>
  <c r="D1915" i="1"/>
  <c r="C1915" i="1"/>
  <c r="B1915" i="1"/>
  <c r="A1915" i="1"/>
  <c r="R1914" i="1"/>
  <c r="Q1914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R1913" i="1"/>
  <c r="Q1913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G1912" i="1"/>
  <c r="F1912" i="1"/>
  <c r="E1912" i="1"/>
  <c r="D1912" i="1"/>
  <c r="C1912" i="1"/>
  <c r="B1912" i="1"/>
  <c r="A1912" i="1"/>
  <c r="R1911" i="1"/>
  <c r="Q1911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R1910" i="1"/>
  <c r="Q1910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R1909" i="1"/>
  <c r="Q1909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R1908" i="1"/>
  <c r="Q1908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K1907" i="1"/>
  <c r="J1907" i="1"/>
  <c r="I1907" i="1"/>
  <c r="H1907" i="1"/>
  <c r="G1907" i="1"/>
  <c r="F1907" i="1"/>
  <c r="E1907" i="1"/>
  <c r="D1907" i="1"/>
  <c r="C1907" i="1"/>
  <c r="B1907" i="1"/>
  <c r="A1907" i="1"/>
  <c r="R1906" i="1"/>
  <c r="Q1906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K1905" i="1"/>
  <c r="J1905" i="1"/>
  <c r="I1905" i="1"/>
  <c r="H1905" i="1"/>
  <c r="G1905" i="1"/>
  <c r="F1905" i="1"/>
  <c r="E1905" i="1"/>
  <c r="D1905" i="1"/>
  <c r="C1905" i="1"/>
  <c r="B1905" i="1"/>
  <c r="A1905" i="1"/>
  <c r="R1904" i="1"/>
  <c r="Q1904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G1903" i="1"/>
  <c r="F1903" i="1"/>
  <c r="E1903" i="1"/>
  <c r="D1903" i="1"/>
  <c r="C1903" i="1"/>
  <c r="B1903" i="1"/>
  <c r="A1903" i="1"/>
  <c r="G1902" i="1"/>
  <c r="F1902" i="1"/>
  <c r="E1902" i="1"/>
  <c r="D1902" i="1"/>
  <c r="C1902" i="1"/>
  <c r="B1902" i="1"/>
  <c r="A1902" i="1"/>
  <c r="H1901" i="1"/>
  <c r="G1901" i="1"/>
  <c r="F1901" i="1"/>
  <c r="E1901" i="1"/>
  <c r="D1901" i="1"/>
  <c r="C1901" i="1"/>
  <c r="B1901" i="1"/>
  <c r="A1901" i="1"/>
  <c r="R1900" i="1"/>
  <c r="Q1900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J1899" i="1"/>
  <c r="I1899" i="1"/>
  <c r="H1899" i="1"/>
  <c r="G1899" i="1"/>
  <c r="F1899" i="1"/>
  <c r="E1899" i="1"/>
  <c r="D1899" i="1"/>
  <c r="C1899" i="1"/>
  <c r="B1899" i="1"/>
  <c r="A1899" i="1"/>
  <c r="J1898" i="1"/>
  <c r="I1898" i="1"/>
  <c r="H1898" i="1"/>
  <c r="G1898" i="1"/>
  <c r="F1898" i="1"/>
  <c r="E1898" i="1"/>
  <c r="D1898" i="1"/>
  <c r="C1898" i="1"/>
  <c r="B1898" i="1"/>
  <c r="A1898" i="1"/>
  <c r="J1897" i="1"/>
  <c r="I1897" i="1"/>
  <c r="H1897" i="1"/>
  <c r="G1897" i="1"/>
  <c r="F1897" i="1"/>
  <c r="E1897" i="1"/>
  <c r="D1897" i="1"/>
  <c r="C1897" i="1"/>
  <c r="B1897" i="1"/>
  <c r="A1897" i="1"/>
  <c r="I1896" i="1"/>
  <c r="H1896" i="1"/>
  <c r="G1896" i="1"/>
  <c r="F1896" i="1"/>
  <c r="E1896" i="1"/>
  <c r="D1896" i="1"/>
  <c r="C1896" i="1"/>
  <c r="B1896" i="1"/>
  <c r="A1896" i="1"/>
  <c r="D1895" i="1"/>
  <c r="C1895" i="1"/>
  <c r="B1895" i="1"/>
  <c r="A1895" i="1"/>
  <c r="E1894" i="1"/>
  <c r="D1894" i="1"/>
  <c r="C1894" i="1"/>
  <c r="B1894" i="1"/>
  <c r="A1894" i="1"/>
  <c r="D1893" i="1"/>
  <c r="C1893" i="1"/>
  <c r="B1893" i="1"/>
  <c r="A1893" i="1"/>
  <c r="J1892" i="1"/>
  <c r="E1892" i="1"/>
  <c r="D1892" i="1"/>
  <c r="C1892" i="1"/>
  <c r="B1892" i="1"/>
  <c r="A1892" i="1"/>
  <c r="E1891" i="1"/>
  <c r="D1891" i="1"/>
  <c r="C1891" i="1"/>
  <c r="B1891" i="1"/>
  <c r="A1891" i="1"/>
  <c r="E1890" i="1"/>
  <c r="D1890" i="1"/>
  <c r="C1890" i="1"/>
  <c r="B1890" i="1"/>
  <c r="A1890" i="1"/>
  <c r="E1889" i="1"/>
  <c r="D1889" i="1"/>
  <c r="C1889" i="1"/>
  <c r="B1889" i="1"/>
  <c r="A1889" i="1"/>
  <c r="E1888" i="1"/>
  <c r="D1888" i="1"/>
  <c r="C1888" i="1"/>
  <c r="B1888" i="1"/>
  <c r="A1888" i="1"/>
  <c r="E1887" i="1"/>
  <c r="D1887" i="1"/>
  <c r="C1887" i="1"/>
  <c r="B1887" i="1"/>
  <c r="A1887" i="1"/>
  <c r="E1886" i="1"/>
  <c r="D1886" i="1"/>
  <c r="C1886" i="1"/>
  <c r="B1886" i="1"/>
  <c r="A1886" i="1"/>
  <c r="E1885" i="1"/>
  <c r="D1885" i="1"/>
  <c r="C1885" i="1"/>
  <c r="B1885" i="1"/>
  <c r="A1885" i="1"/>
  <c r="L1884" i="1"/>
  <c r="E1884" i="1"/>
  <c r="D1884" i="1"/>
  <c r="C1884" i="1"/>
  <c r="B1884" i="1"/>
  <c r="A1884" i="1"/>
  <c r="E1883" i="1"/>
  <c r="D1883" i="1"/>
  <c r="C1883" i="1"/>
  <c r="B1883" i="1"/>
  <c r="A1883" i="1"/>
  <c r="E1882" i="1"/>
  <c r="D1882" i="1"/>
  <c r="C1882" i="1"/>
  <c r="B1882" i="1"/>
  <c r="A1882" i="1"/>
  <c r="E1881" i="1"/>
  <c r="D1881" i="1"/>
  <c r="C1881" i="1"/>
  <c r="B1881" i="1"/>
  <c r="A1881" i="1"/>
  <c r="K1880" i="1"/>
  <c r="J1880" i="1"/>
  <c r="I1880" i="1"/>
  <c r="H1880" i="1"/>
  <c r="E1880" i="1"/>
  <c r="D1880" i="1"/>
  <c r="C1880" i="1"/>
  <c r="B1880" i="1"/>
  <c r="A1880" i="1"/>
  <c r="G1877" i="1"/>
  <c r="F1877" i="1"/>
  <c r="E1877" i="1"/>
  <c r="D1877" i="1"/>
  <c r="K1876" i="1"/>
  <c r="J1876" i="1"/>
  <c r="I1876" i="1"/>
  <c r="H1876" i="1"/>
  <c r="G1876" i="1"/>
  <c r="F1876" i="1"/>
  <c r="E1876" i="1"/>
  <c r="D1876" i="1"/>
  <c r="A1876" i="1"/>
  <c r="R1875" i="1"/>
  <c r="Q1875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A1875" i="1"/>
  <c r="R1874" i="1"/>
  <c r="Q1874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A1874" i="1"/>
  <c r="R1873" i="1"/>
  <c r="Q1873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A1873" i="1"/>
  <c r="R1872" i="1"/>
  <c r="Q1872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A1872" i="1"/>
  <c r="R1871" i="1"/>
  <c r="Q1871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A1871" i="1"/>
  <c r="R1870" i="1"/>
  <c r="Q1870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A1870" i="1"/>
  <c r="R1869" i="1"/>
  <c r="Q1869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A1869" i="1"/>
  <c r="R1868" i="1"/>
  <c r="Q1868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A1868" i="1"/>
  <c r="R1867" i="1"/>
  <c r="Q1867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A1867" i="1"/>
  <c r="R1866" i="1"/>
  <c r="Q1866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A1866" i="1"/>
  <c r="R1865" i="1"/>
  <c r="Q1865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A1865" i="1"/>
  <c r="R1864" i="1"/>
  <c r="Q1864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A1864" i="1"/>
  <c r="R1863" i="1"/>
  <c r="Q1863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A1863" i="1"/>
  <c r="R1862" i="1"/>
  <c r="Q1862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A1862" i="1"/>
  <c r="R1861" i="1"/>
  <c r="Q1861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A1861" i="1"/>
  <c r="R1860" i="1"/>
  <c r="Q1860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A1860" i="1"/>
  <c r="R1859" i="1"/>
  <c r="Q1859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A1859" i="1"/>
  <c r="R1858" i="1"/>
  <c r="Q1858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A1858" i="1"/>
  <c r="R1857" i="1"/>
  <c r="Q1857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A1857" i="1"/>
  <c r="R1856" i="1"/>
  <c r="Q1856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A1856" i="1"/>
  <c r="R1855" i="1"/>
  <c r="Q1855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R1854" i="1"/>
  <c r="Q1854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A1854" i="1"/>
  <c r="R1853" i="1"/>
  <c r="Q1853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A1853" i="1"/>
  <c r="R1852" i="1"/>
  <c r="Q1852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A1852" i="1"/>
  <c r="R1851" i="1"/>
  <c r="Q1851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A1851" i="1"/>
  <c r="R1850" i="1"/>
  <c r="Q1850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A1850" i="1"/>
  <c r="R1849" i="1"/>
  <c r="Q1849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A1849" i="1"/>
  <c r="R1848" i="1"/>
  <c r="Q1848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A1848" i="1"/>
  <c r="R1847" i="1"/>
  <c r="Q1847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A1847" i="1"/>
  <c r="R1846" i="1"/>
  <c r="Q1846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A1846" i="1"/>
  <c r="R1845" i="1"/>
  <c r="Q1845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A1845" i="1"/>
  <c r="R1844" i="1"/>
  <c r="Q1844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A1844" i="1"/>
  <c r="R1843" i="1"/>
  <c r="Q1843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A1843" i="1"/>
  <c r="R1842" i="1"/>
  <c r="Q1842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A1842" i="1"/>
  <c r="R1841" i="1"/>
  <c r="Q1841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A1841" i="1"/>
  <c r="R1840" i="1"/>
  <c r="Q1840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A1840" i="1"/>
  <c r="R1839" i="1"/>
  <c r="Q1839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A1839" i="1"/>
  <c r="R1838" i="1"/>
  <c r="Q1838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A1838" i="1"/>
  <c r="R1837" i="1"/>
  <c r="Q1837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A1837" i="1"/>
  <c r="R1836" i="1"/>
  <c r="Q1836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A1836" i="1"/>
  <c r="R1835" i="1"/>
  <c r="Q1835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A1835" i="1"/>
  <c r="R1834" i="1"/>
  <c r="Q1834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A1834" i="1"/>
  <c r="R1833" i="1"/>
  <c r="Q1833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A1833" i="1"/>
  <c r="R1832" i="1"/>
  <c r="Q1832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A1832" i="1"/>
  <c r="R1831" i="1"/>
  <c r="Q1831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A1831" i="1"/>
  <c r="R1830" i="1"/>
  <c r="Q1830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A1830" i="1"/>
  <c r="R1829" i="1"/>
  <c r="Q1829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A1829" i="1"/>
  <c r="R1828" i="1"/>
  <c r="Q1828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A1828" i="1"/>
  <c r="R1827" i="1"/>
  <c r="Q1827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A1827" i="1"/>
  <c r="R1826" i="1"/>
  <c r="Q1826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A1826" i="1"/>
  <c r="R1825" i="1"/>
  <c r="Q1825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A1825" i="1"/>
  <c r="R1824" i="1"/>
  <c r="Q1824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A1824" i="1"/>
  <c r="R1823" i="1"/>
  <c r="Q1823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A1823" i="1"/>
  <c r="R1822" i="1"/>
  <c r="Q1822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A1822" i="1"/>
  <c r="R1821" i="1"/>
  <c r="Q1821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A1821" i="1"/>
  <c r="R1820" i="1"/>
  <c r="Q1820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A1820" i="1"/>
  <c r="R1819" i="1"/>
  <c r="Q1819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A1819" i="1"/>
  <c r="R1818" i="1"/>
  <c r="Q1818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I1817" i="1"/>
  <c r="H1817" i="1"/>
  <c r="G1817" i="1"/>
  <c r="F1817" i="1"/>
  <c r="E1817" i="1"/>
  <c r="D1817" i="1"/>
  <c r="A1817" i="1"/>
  <c r="I1816" i="1"/>
  <c r="H1816" i="1"/>
  <c r="G1816" i="1"/>
  <c r="F1816" i="1"/>
  <c r="E1816" i="1"/>
  <c r="D1816" i="1"/>
  <c r="A1816" i="1"/>
  <c r="I1815" i="1"/>
  <c r="H1815" i="1"/>
  <c r="G1815" i="1"/>
  <c r="F1815" i="1"/>
  <c r="E1815" i="1"/>
  <c r="D1815" i="1"/>
  <c r="A1815" i="1"/>
  <c r="I1814" i="1"/>
  <c r="H1814" i="1"/>
  <c r="G1814" i="1"/>
  <c r="F1814" i="1"/>
  <c r="E1814" i="1"/>
  <c r="D1814" i="1"/>
  <c r="A1814" i="1"/>
  <c r="R1813" i="1"/>
  <c r="Q1813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A1813" i="1"/>
  <c r="R1812" i="1"/>
  <c r="Q1812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A1812" i="1"/>
  <c r="R1811" i="1"/>
  <c r="Q1811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A1811" i="1"/>
  <c r="R1810" i="1"/>
  <c r="Q1810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A1810" i="1"/>
  <c r="R1809" i="1"/>
  <c r="Q1809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A1809" i="1"/>
  <c r="R1808" i="1"/>
  <c r="Q1808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A1808" i="1"/>
  <c r="R1807" i="1"/>
  <c r="Q1807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A1807" i="1"/>
  <c r="R1806" i="1"/>
  <c r="Q1806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A1806" i="1"/>
  <c r="R1805" i="1"/>
  <c r="Q1805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A1805" i="1"/>
  <c r="R1804" i="1"/>
  <c r="Q1804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A1804" i="1"/>
  <c r="R1803" i="1"/>
  <c r="Q1803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A1803" i="1"/>
  <c r="R1802" i="1"/>
  <c r="Q1802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A1802" i="1"/>
  <c r="R1801" i="1"/>
  <c r="Q1801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A1801" i="1"/>
  <c r="R1800" i="1"/>
  <c r="Q1800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A1800" i="1"/>
  <c r="J1799" i="1"/>
  <c r="I1799" i="1"/>
  <c r="H1799" i="1"/>
  <c r="G1799" i="1"/>
  <c r="F1799" i="1"/>
  <c r="E1799" i="1"/>
  <c r="D1799" i="1"/>
  <c r="A1799" i="1"/>
  <c r="R1798" i="1"/>
  <c r="Q1798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A1798" i="1"/>
  <c r="R1797" i="1"/>
  <c r="Q1797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A1797" i="1"/>
  <c r="R1796" i="1"/>
  <c r="Q1796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A1796" i="1"/>
  <c r="R1795" i="1"/>
  <c r="Q1795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A1795" i="1"/>
  <c r="R1794" i="1"/>
  <c r="Q1794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A1794" i="1"/>
  <c r="R1793" i="1"/>
  <c r="Q1793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A1793" i="1"/>
  <c r="R1792" i="1"/>
  <c r="Q1792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A1792" i="1"/>
  <c r="R1791" i="1"/>
  <c r="Q1791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A1791" i="1"/>
  <c r="R1790" i="1"/>
  <c r="Q1790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A1790" i="1"/>
  <c r="J1789" i="1"/>
  <c r="I1789" i="1"/>
  <c r="H1789" i="1"/>
  <c r="G1789" i="1"/>
  <c r="F1789" i="1"/>
  <c r="E1789" i="1"/>
  <c r="D1789" i="1"/>
  <c r="A1789" i="1"/>
  <c r="R1788" i="1"/>
  <c r="Q1788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A1788" i="1"/>
  <c r="R1787" i="1"/>
  <c r="Q1787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A1787" i="1"/>
  <c r="R1786" i="1"/>
  <c r="Q1786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A1786" i="1"/>
  <c r="R1785" i="1"/>
  <c r="Q1785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A1785" i="1"/>
  <c r="R1784" i="1"/>
  <c r="Q1784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A1784" i="1"/>
  <c r="R1783" i="1"/>
  <c r="Q1783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A1783" i="1"/>
  <c r="J1782" i="1"/>
  <c r="I1782" i="1"/>
  <c r="H1782" i="1"/>
  <c r="G1782" i="1"/>
  <c r="F1782" i="1"/>
  <c r="E1782" i="1"/>
  <c r="D1782" i="1"/>
  <c r="A1782" i="1"/>
  <c r="J1781" i="1"/>
  <c r="I1781" i="1"/>
  <c r="H1781" i="1"/>
  <c r="G1781" i="1"/>
  <c r="F1781" i="1"/>
  <c r="E1781" i="1"/>
  <c r="D1781" i="1"/>
  <c r="A1781" i="1"/>
  <c r="I1780" i="1"/>
  <c r="H1780" i="1"/>
  <c r="G1780" i="1"/>
  <c r="F1780" i="1"/>
  <c r="E1780" i="1"/>
  <c r="D1780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L1763" i="1"/>
  <c r="L1879" i="1" s="1"/>
  <c r="R1749" i="1"/>
  <c r="Q1749" i="1"/>
  <c r="Q1756" i="1" s="1"/>
  <c r="P1749" i="1"/>
  <c r="O1749" i="1"/>
  <c r="N1749" i="1"/>
  <c r="M1749" i="1"/>
  <c r="L1749" i="1"/>
  <c r="L1756" i="1" s="1"/>
  <c r="K1749" i="1"/>
  <c r="K1756" i="1" s="1"/>
  <c r="J1749" i="1"/>
  <c r="I1749" i="1"/>
  <c r="H1749" i="1"/>
  <c r="G1749" i="1"/>
  <c r="F1749" i="1"/>
  <c r="F1763" i="1" s="1"/>
  <c r="F1879" i="1" s="1"/>
  <c r="E1749" i="1"/>
  <c r="E1763" i="1" s="1"/>
  <c r="E1879" i="1" s="1"/>
  <c r="D1749" i="1"/>
  <c r="D1763" i="1" s="1"/>
  <c r="D1879" i="1" s="1"/>
  <c r="H1746" i="1"/>
  <c r="H1742" i="1" s="1"/>
  <c r="G1745" i="1"/>
  <c r="G1747" i="1" s="1"/>
  <c r="I1744" i="1"/>
  <c r="I1877" i="1" s="1"/>
  <c r="H1744" i="1"/>
  <c r="H1877" i="1" s="1"/>
  <c r="H1743" i="1"/>
  <c r="I1743" i="1" s="1"/>
  <c r="J1743" i="1" s="1"/>
  <c r="K1743" i="1" s="1"/>
  <c r="L1743" i="1" s="1"/>
  <c r="M1743" i="1" s="1"/>
  <c r="N1743" i="1" s="1"/>
  <c r="O1743" i="1" s="1"/>
  <c r="P1743" i="1" s="1"/>
  <c r="Q1743" i="1" s="1"/>
  <c r="R1743" i="1" s="1"/>
  <c r="G1742" i="1"/>
  <c r="G1741" i="1" s="1"/>
  <c r="G1738" i="1" s="1"/>
  <c r="G1739" i="1" s="1"/>
  <c r="H1740" i="1"/>
  <c r="H1993" i="1" s="1"/>
  <c r="G1737" i="1"/>
  <c r="H1731" i="1"/>
  <c r="I1731" i="1" s="1"/>
  <c r="I1730" i="1"/>
  <c r="J1730" i="1" s="1"/>
  <c r="K1730" i="1" s="1"/>
  <c r="L1730" i="1" s="1"/>
  <c r="M1730" i="1" s="1"/>
  <c r="N1730" i="1" s="1"/>
  <c r="O1730" i="1" s="1"/>
  <c r="P1730" i="1" s="1"/>
  <c r="Q1730" i="1" s="1"/>
  <c r="R1730" i="1" s="1"/>
  <c r="L1729" i="1"/>
  <c r="M1729" i="1" s="1"/>
  <c r="N1729" i="1" s="1"/>
  <c r="H1728" i="1"/>
  <c r="I1728" i="1" s="1"/>
  <c r="J1728" i="1" s="1"/>
  <c r="K1728" i="1" s="1"/>
  <c r="L1728" i="1" s="1"/>
  <c r="M1728" i="1" s="1"/>
  <c r="N1728" i="1" s="1"/>
  <c r="O1728" i="1" s="1"/>
  <c r="P1728" i="1" s="1"/>
  <c r="Q1728" i="1" s="1"/>
  <c r="R1728" i="1" s="1"/>
  <c r="H1725" i="1"/>
  <c r="H1992" i="1" s="1"/>
  <c r="H1722" i="1"/>
  <c r="I1722" i="1" s="1"/>
  <c r="J1722" i="1" s="1"/>
  <c r="K1722" i="1" s="1"/>
  <c r="K1686" i="1"/>
  <c r="L1685" i="1"/>
  <c r="M1685" i="1" s="1"/>
  <c r="N1685" i="1" s="1"/>
  <c r="O1685" i="1" s="1"/>
  <c r="P1685" i="1" s="1"/>
  <c r="Q1685" i="1" s="1"/>
  <c r="R1685" i="1" s="1"/>
  <c r="K1683" i="1"/>
  <c r="L1683" i="1" s="1"/>
  <c r="M1683" i="1" s="1"/>
  <c r="N1683" i="1" s="1"/>
  <c r="O1683" i="1" s="1"/>
  <c r="P1683" i="1" s="1"/>
  <c r="Q1683" i="1" s="1"/>
  <c r="R1683" i="1" s="1"/>
  <c r="L1680" i="1"/>
  <c r="L1989" i="1" s="1"/>
  <c r="K1677" i="1"/>
  <c r="M1671" i="1"/>
  <c r="N1671" i="1" s="1"/>
  <c r="N1670" i="1"/>
  <c r="O1670" i="1" s="1"/>
  <c r="P1670" i="1" s="1"/>
  <c r="Q1670" i="1" s="1"/>
  <c r="R1670" i="1" s="1"/>
  <c r="N1668" i="1"/>
  <c r="O1668" i="1" s="1"/>
  <c r="P1668" i="1" s="1"/>
  <c r="Q1668" i="1" s="1"/>
  <c r="R1668" i="1" s="1"/>
  <c r="M1668" i="1"/>
  <c r="N1665" i="1"/>
  <c r="M1662" i="1"/>
  <c r="E1657" i="1"/>
  <c r="D1657" i="1"/>
  <c r="F1656" i="1"/>
  <c r="G1656" i="1" s="1"/>
  <c r="E1656" i="1"/>
  <c r="F1655" i="1"/>
  <c r="G1655" i="1" s="1"/>
  <c r="H1655" i="1" s="1"/>
  <c r="I1655" i="1" s="1"/>
  <c r="J1655" i="1" s="1"/>
  <c r="K1655" i="1" s="1"/>
  <c r="L1655" i="1" s="1"/>
  <c r="M1655" i="1" s="1"/>
  <c r="N1655" i="1" s="1"/>
  <c r="O1655" i="1" s="1"/>
  <c r="P1655" i="1" s="1"/>
  <c r="Q1655" i="1" s="1"/>
  <c r="R1655" i="1" s="1"/>
  <c r="J1653" i="1"/>
  <c r="K1653" i="1" s="1"/>
  <c r="L1653" i="1" s="1"/>
  <c r="M1653" i="1" s="1"/>
  <c r="N1653" i="1" s="1"/>
  <c r="O1653" i="1" s="1"/>
  <c r="P1653" i="1" s="1"/>
  <c r="Q1653" i="1" s="1"/>
  <c r="R1653" i="1" s="1"/>
  <c r="J1650" i="1"/>
  <c r="J1987" i="1" s="1"/>
  <c r="J1647" i="1"/>
  <c r="K1641" i="1"/>
  <c r="K1637" i="1" s="1"/>
  <c r="K1636" i="1" s="1"/>
  <c r="K1633" i="1" s="1"/>
  <c r="L1640" i="1"/>
  <c r="M1640" i="1" s="1"/>
  <c r="N1640" i="1" s="1"/>
  <c r="O1640" i="1" s="1"/>
  <c r="P1640" i="1" s="1"/>
  <c r="Q1640" i="1" s="1"/>
  <c r="R1640" i="1" s="1"/>
  <c r="K1638" i="1"/>
  <c r="L1638" i="1" s="1"/>
  <c r="M1638" i="1" s="1"/>
  <c r="N1638" i="1" s="1"/>
  <c r="O1638" i="1" s="1"/>
  <c r="P1638" i="1" s="1"/>
  <c r="Q1638" i="1" s="1"/>
  <c r="R1638" i="1" s="1"/>
  <c r="L1635" i="1"/>
  <c r="K1632" i="1"/>
  <c r="L1632" i="1" s="1"/>
  <c r="M1632" i="1" s="1"/>
  <c r="N1632" i="1" s="1"/>
  <c r="O1632" i="1" s="1"/>
  <c r="P1632" i="1" s="1"/>
  <c r="H1626" i="1"/>
  <c r="I1626" i="1" s="1"/>
  <c r="I1625" i="1"/>
  <c r="J1625" i="1" s="1"/>
  <c r="K1625" i="1" s="1"/>
  <c r="L1625" i="1" s="1"/>
  <c r="M1625" i="1" s="1"/>
  <c r="N1625" i="1" s="1"/>
  <c r="O1625" i="1" s="1"/>
  <c r="P1625" i="1" s="1"/>
  <c r="Q1625" i="1" s="1"/>
  <c r="R1625" i="1" s="1"/>
  <c r="H1623" i="1"/>
  <c r="I1623" i="1" s="1"/>
  <c r="J1623" i="1" s="1"/>
  <c r="K1623" i="1" s="1"/>
  <c r="L1623" i="1" s="1"/>
  <c r="M1623" i="1" s="1"/>
  <c r="N1623" i="1" s="1"/>
  <c r="O1623" i="1" s="1"/>
  <c r="P1623" i="1" s="1"/>
  <c r="Q1623" i="1" s="1"/>
  <c r="R1623" i="1" s="1"/>
  <c r="H1620" i="1"/>
  <c r="H1617" i="1"/>
  <c r="J1612" i="1"/>
  <c r="J1611" i="1"/>
  <c r="K1611" i="1" s="1"/>
  <c r="K1610" i="1"/>
  <c r="L1610" i="1" s="1"/>
  <c r="M1610" i="1" s="1"/>
  <c r="N1610" i="1" s="1"/>
  <c r="O1610" i="1" s="1"/>
  <c r="P1610" i="1" s="1"/>
  <c r="Q1610" i="1" s="1"/>
  <c r="R1610" i="1" s="1"/>
  <c r="J1608" i="1"/>
  <c r="K1608" i="1" s="1"/>
  <c r="L1608" i="1" s="1"/>
  <c r="M1608" i="1" s="1"/>
  <c r="N1608" i="1" s="1"/>
  <c r="O1608" i="1" s="1"/>
  <c r="P1608" i="1" s="1"/>
  <c r="Q1608" i="1" s="1"/>
  <c r="R1608" i="1" s="1"/>
  <c r="J1607" i="1"/>
  <c r="J1606" i="1" s="1"/>
  <c r="J1603" i="1" s="1"/>
  <c r="K1605" i="1"/>
  <c r="K1984" i="1" s="1"/>
  <c r="J1602" i="1"/>
  <c r="K1602" i="1" s="1"/>
  <c r="J1597" i="1"/>
  <c r="J1596" i="1"/>
  <c r="J1592" i="1" s="1"/>
  <c r="K1595" i="1"/>
  <c r="L1595" i="1" s="1"/>
  <c r="M1595" i="1" s="1"/>
  <c r="N1595" i="1" s="1"/>
  <c r="O1595" i="1" s="1"/>
  <c r="P1595" i="1" s="1"/>
  <c r="Q1595" i="1" s="1"/>
  <c r="R1595" i="1" s="1"/>
  <c r="J1593" i="1"/>
  <c r="J1590" i="1"/>
  <c r="J1983" i="1" s="1"/>
  <c r="J1587" i="1"/>
  <c r="K1587" i="1" s="1"/>
  <c r="E1552" i="1"/>
  <c r="D1552" i="1"/>
  <c r="F1551" i="1"/>
  <c r="G1551" i="1" s="1"/>
  <c r="E1551" i="1"/>
  <c r="F1550" i="1"/>
  <c r="G1550" i="1" s="1"/>
  <c r="H1550" i="1" s="1"/>
  <c r="I1550" i="1" s="1"/>
  <c r="J1550" i="1" s="1"/>
  <c r="K1550" i="1" s="1"/>
  <c r="L1550" i="1" s="1"/>
  <c r="M1550" i="1" s="1"/>
  <c r="N1550" i="1" s="1"/>
  <c r="O1550" i="1" s="1"/>
  <c r="P1550" i="1" s="1"/>
  <c r="Q1550" i="1" s="1"/>
  <c r="R1550" i="1" s="1"/>
  <c r="J1548" i="1"/>
  <c r="K1548" i="1" s="1"/>
  <c r="L1548" i="1" s="1"/>
  <c r="M1548" i="1" s="1"/>
  <c r="N1548" i="1" s="1"/>
  <c r="O1548" i="1" s="1"/>
  <c r="P1548" i="1" s="1"/>
  <c r="Q1548" i="1" s="1"/>
  <c r="R1548" i="1" s="1"/>
  <c r="I1548" i="1"/>
  <c r="J1545" i="1"/>
  <c r="J1542" i="1"/>
  <c r="I1542" i="1"/>
  <c r="H1536" i="1"/>
  <c r="I1536" i="1" s="1"/>
  <c r="I1535" i="1"/>
  <c r="J1535" i="1" s="1"/>
  <c r="K1535" i="1" s="1"/>
  <c r="L1535" i="1" s="1"/>
  <c r="M1535" i="1" s="1"/>
  <c r="N1535" i="1" s="1"/>
  <c r="O1535" i="1" s="1"/>
  <c r="P1535" i="1" s="1"/>
  <c r="Q1535" i="1" s="1"/>
  <c r="R1535" i="1" s="1"/>
  <c r="H1533" i="1"/>
  <c r="I1533" i="1" s="1"/>
  <c r="J1533" i="1" s="1"/>
  <c r="K1533" i="1" s="1"/>
  <c r="L1533" i="1" s="1"/>
  <c r="M1533" i="1" s="1"/>
  <c r="N1533" i="1" s="1"/>
  <c r="O1533" i="1" s="1"/>
  <c r="P1533" i="1" s="1"/>
  <c r="Q1533" i="1" s="1"/>
  <c r="R1533" i="1" s="1"/>
  <c r="H1530" i="1"/>
  <c r="H1979" i="1" s="1"/>
  <c r="H1527" i="1"/>
  <c r="I1527" i="1" s="1"/>
  <c r="I1476" i="1"/>
  <c r="J1475" i="1"/>
  <c r="K1475" i="1" s="1"/>
  <c r="L1475" i="1" s="1"/>
  <c r="M1475" i="1" s="1"/>
  <c r="N1475" i="1" s="1"/>
  <c r="O1475" i="1" s="1"/>
  <c r="P1475" i="1" s="1"/>
  <c r="Q1475" i="1" s="1"/>
  <c r="R1475" i="1" s="1"/>
  <c r="I1473" i="1"/>
  <c r="J1473" i="1" s="1"/>
  <c r="K1473" i="1" s="1"/>
  <c r="L1473" i="1" s="1"/>
  <c r="M1473" i="1" s="1"/>
  <c r="N1473" i="1" s="1"/>
  <c r="O1473" i="1" s="1"/>
  <c r="P1473" i="1" s="1"/>
  <c r="Q1473" i="1" s="1"/>
  <c r="R1473" i="1" s="1"/>
  <c r="I1470" i="1"/>
  <c r="I1975" i="1" s="1"/>
  <c r="I1467" i="1"/>
  <c r="J1467" i="1" s="1"/>
  <c r="I1446" i="1"/>
  <c r="J1446" i="1" s="1"/>
  <c r="J1445" i="1"/>
  <c r="K1445" i="1" s="1"/>
  <c r="L1445" i="1" s="1"/>
  <c r="M1445" i="1" s="1"/>
  <c r="N1445" i="1" s="1"/>
  <c r="O1445" i="1" s="1"/>
  <c r="P1445" i="1" s="1"/>
  <c r="Q1445" i="1" s="1"/>
  <c r="R1445" i="1" s="1"/>
  <c r="I1443" i="1"/>
  <c r="J1443" i="1" s="1"/>
  <c r="K1443" i="1" s="1"/>
  <c r="L1443" i="1" s="1"/>
  <c r="M1443" i="1" s="1"/>
  <c r="N1443" i="1" s="1"/>
  <c r="O1443" i="1" s="1"/>
  <c r="P1443" i="1" s="1"/>
  <c r="Q1443" i="1" s="1"/>
  <c r="R1443" i="1" s="1"/>
  <c r="I1440" i="1"/>
  <c r="I1437" i="1"/>
  <c r="D1430" i="1"/>
  <c r="E1429" i="1"/>
  <c r="F1428" i="1"/>
  <c r="G1428" i="1" s="1"/>
  <c r="H1428" i="1" s="1"/>
  <c r="I1428" i="1" s="1"/>
  <c r="J1428" i="1" s="1"/>
  <c r="K1428" i="1" s="1"/>
  <c r="L1428" i="1" s="1"/>
  <c r="M1428" i="1" s="1"/>
  <c r="N1428" i="1" s="1"/>
  <c r="O1428" i="1" s="1"/>
  <c r="P1428" i="1" s="1"/>
  <c r="Q1428" i="1" s="1"/>
  <c r="R1428" i="1" s="1"/>
  <c r="J1354" i="1"/>
  <c r="K1353" i="1"/>
  <c r="L1353" i="1" s="1"/>
  <c r="M1353" i="1" s="1"/>
  <c r="N1353" i="1" s="1"/>
  <c r="O1353" i="1" s="1"/>
  <c r="P1353" i="1" s="1"/>
  <c r="Q1353" i="1" s="1"/>
  <c r="R1353" i="1" s="1"/>
  <c r="H1351" i="1"/>
  <c r="I1351" i="1" s="1"/>
  <c r="J1351" i="1" s="1"/>
  <c r="K1351" i="1" s="1"/>
  <c r="L1351" i="1" s="1"/>
  <c r="M1351" i="1" s="1"/>
  <c r="N1351" i="1" s="1"/>
  <c r="O1351" i="1" s="1"/>
  <c r="P1351" i="1" s="1"/>
  <c r="Q1351" i="1" s="1"/>
  <c r="R1351" i="1" s="1"/>
  <c r="I1350" i="1"/>
  <c r="H1350" i="1"/>
  <c r="H1349" i="1" s="1"/>
  <c r="H1346" i="1" s="1"/>
  <c r="H1344" i="1" s="1"/>
  <c r="I1348" i="1"/>
  <c r="I1967" i="1" s="1"/>
  <c r="H1345" i="1"/>
  <c r="I1345" i="1" s="1"/>
  <c r="J1345" i="1" s="1"/>
  <c r="I1339" i="1"/>
  <c r="I1340" i="1" s="1"/>
  <c r="J1338" i="1"/>
  <c r="K1338" i="1" s="1"/>
  <c r="L1338" i="1" s="1"/>
  <c r="M1338" i="1" s="1"/>
  <c r="N1338" i="1" s="1"/>
  <c r="O1338" i="1" s="1"/>
  <c r="P1338" i="1" s="1"/>
  <c r="Q1338" i="1" s="1"/>
  <c r="R1338" i="1" s="1"/>
  <c r="I1336" i="1"/>
  <c r="J1336" i="1" s="1"/>
  <c r="K1336" i="1" s="1"/>
  <c r="L1336" i="1" s="1"/>
  <c r="M1336" i="1" s="1"/>
  <c r="N1336" i="1" s="1"/>
  <c r="O1336" i="1" s="1"/>
  <c r="P1336" i="1" s="1"/>
  <c r="Q1336" i="1" s="1"/>
  <c r="R1336" i="1" s="1"/>
  <c r="I1333" i="1"/>
  <c r="I1966" i="1" s="1"/>
  <c r="I1330" i="1"/>
  <c r="J1330" i="1" s="1"/>
  <c r="K1330" i="1" s="1"/>
  <c r="I1321" i="1"/>
  <c r="J1321" i="1" s="1"/>
  <c r="K1321" i="1" s="1"/>
  <c r="L1321" i="1" s="1"/>
  <c r="M1321" i="1" s="1"/>
  <c r="N1321" i="1" s="1"/>
  <c r="O1321" i="1" s="1"/>
  <c r="P1321" i="1" s="1"/>
  <c r="R1320" i="1"/>
  <c r="Q1320" i="1"/>
  <c r="P1320" i="1"/>
  <c r="O1320" i="1"/>
  <c r="N1320" i="1"/>
  <c r="M1320" i="1"/>
  <c r="L1320" i="1"/>
  <c r="L1319" i="1" s="1"/>
  <c r="K1320" i="1"/>
  <c r="K1319" i="1" s="1"/>
  <c r="J1320" i="1"/>
  <c r="I1320" i="1"/>
  <c r="J1318" i="1"/>
  <c r="J1965" i="1" s="1"/>
  <c r="I1315" i="1"/>
  <c r="H1279" i="1"/>
  <c r="I1279" i="1" s="1"/>
  <c r="I1278" i="1"/>
  <c r="J1278" i="1" s="1"/>
  <c r="K1278" i="1" s="1"/>
  <c r="L1278" i="1" s="1"/>
  <c r="M1278" i="1" s="1"/>
  <c r="N1278" i="1" s="1"/>
  <c r="O1278" i="1" s="1"/>
  <c r="P1278" i="1" s="1"/>
  <c r="Q1278" i="1" s="1"/>
  <c r="R1278" i="1" s="1"/>
  <c r="I1276" i="1"/>
  <c r="J1276" i="1" s="1"/>
  <c r="K1276" i="1" s="1"/>
  <c r="L1276" i="1" s="1"/>
  <c r="M1276" i="1" s="1"/>
  <c r="N1276" i="1" s="1"/>
  <c r="O1276" i="1" s="1"/>
  <c r="P1276" i="1" s="1"/>
  <c r="Q1276" i="1" s="1"/>
  <c r="R1276" i="1" s="1"/>
  <c r="H1276" i="1"/>
  <c r="H1273" i="1"/>
  <c r="H1270" i="1"/>
  <c r="K1246" i="1"/>
  <c r="L1246" i="1" s="1"/>
  <c r="L1244" i="1" s="1"/>
  <c r="R1245" i="1"/>
  <c r="Q1245" i="1"/>
  <c r="P1245" i="1"/>
  <c r="O1245" i="1"/>
  <c r="N1245" i="1"/>
  <c r="M1245" i="1"/>
  <c r="L1245" i="1"/>
  <c r="K1245" i="1"/>
  <c r="L1243" i="1"/>
  <c r="L1960" i="1" s="1"/>
  <c r="K1240" i="1"/>
  <c r="L1240" i="1" s="1"/>
  <c r="M1240" i="1" s="1"/>
  <c r="J1189" i="1"/>
  <c r="J1190" i="1" s="1"/>
  <c r="K1188" i="1"/>
  <c r="L1188" i="1" s="1"/>
  <c r="M1188" i="1" s="1"/>
  <c r="N1188" i="1" s="1"/>
  <c r="O1188" i="1" s="1"/>
  <c r="P1188" i="1" s="1"/>
  <c r="Q1188" i="1" s="1"/>
  <c r="R1188" i="1" s="1"/>
  <c r="K1186" i="1"/>
  <c r="L1186" i="1" s="1"/>
  <c r="M1186" i="1" s="1"/>
  <c r="N1186" i="1" s="1"/>
  <c r="O1186" i="1" s="1"/>
  <c r="P1186" i="1" s="1"/>
  <c r="Q1186" i="1" s="1"/>
  <c r="R1186" i="1" s="1"/>
  <c r="J1183" i="1"/>
  <c r="J1956" i="1" s="1"/>
  <c r="J1180" i="1"/>
  <c r="K1180" i="1" s="1"/>
  <c r="L1180" i="1" s="1"/>
  <c r="D1158" i="1"/>
  <c r="E1157" i="1"/>
  <c r="E1158" i="1" s="1"/>
  <c r="F1156" i="1"/>
  <c r="G1156" i="1" s="1"/>
  <c r="H1156" i="1" s="1"/>
  <c r="I1156" i="1" s="1"/>
  <c r="J1156" i="1" s="1"/>
  <c r="K1156" i="1" s="1"/>
  <c r="L1156" i="1" s="1"/>
  <c r="M1156" i="1" s="1"/>
  <c r="N1156" i="1" s="1"/>
  <c r="O1156" i="1" s="1"/>
  <c r="P1156" i="1" s="1"/>
  <c r="Q1156" i="1" s="1"/>
  <c r="R1156" i="1" s="1"/>
  <c r="E1143" i="1"/>
  <c r="D1143" i="1"/>
  <c r="G1142" i="1"/>
  <c r="H1142" i="1" s="1"/>
  <c r="F1141" i="1"/>
  <c r="G1141" i="1" s="1"/>
  <c r="H1141" i="1" s="1"/>
  <c r="I1141" i="1" s="1"/>
  <c r="J1141" i="1" s="1"/>
  <c r="K1141" i="1" s="1"/>
  <c r="L1141" i="1" s="1"/>
  <c r="M1141" i="1" s="1"/>
  <c r="N1141" i="1" s="1"/>
  <c r="O1141" i="1" s="1"/>
  <c r="P1141" i="1" s="1"/>
  <c r="Q1141" i="1" s="1"/>
  <c r="R1141" i="1" s="1"/>
  <c r="G1139" i="1"/>
  <c r="H1139" i="1" s="1"/>
  <c r="I1139" i="1" s="1"/>
  <c r="J1139" i="1" s="1"/>
  <c r="K1139" i="1" s="1"/>
  <c r="L1139" i="1" s="1"/>
  <c r="M1139" i="1" s="1"/>
  <c r="N1139" i="1" s="1"/>
  <c r="O1139" i="1" s="1"/>
  <c r="P1139" i="1" s="1"/>
  <c r="Q1139" i="1" s="1"/>
  <c r="R1139" i="1" s="1"/>
  <c r="G1138" i="1"/>
  <c r="G1137" i="1" s="1"/>
  <c r="G1134" i="1" s="1"/>
  <c r="G1135" i="1" s="1"/>
  <c r="I1136" i="1"/>
  <c r="G1136" i="1"/>
  <c r="G1953" i="1" s="1"/>
  <c r="G1133" i="1"/>
  <c r="H1133" i="1" s="1"/>
  <c r="I1133" i="1" s="1"/>
  <c r="J1133" i="1" s="1"/>
  <c r="D1081" i="1"/>
  <c r="E1080" i="1"/>
  <c r="F1080" i="1" s="1"/>
  <c r="F1081" i="1" s="1"/>
  <c r="F1079" i="1"/>
  <c r="G1079" i="1" s="1"/>
  <c r="H1079" i="1" s="1"/>
  <c r="I1079" i="1" s="1"/>
  <c r="J1079" i="1" s="1"/>
  <c r="K1079" i="1" s="1"/>
  <c r="L1079" i="1" s="1"/>
  <c r="M1079" i="1" s="1"/>
  <c r="N1079" i="1" s="1"/>
  <c r="O1079" i="1" s="1"/>
  <c r="P1079" i="1" s="1"/>
  <c r="Q1079" i="1" s="1"/>
  <c r="R1079" i="1" s="1"/>
  <c r="G1077" i="1"/>
  <c r="H1077" i="1" s="1"/>
  <c r="I1077" i="1" s="1"/>
  <c r="J1077" i="1" s="1"/>
  <c r="K1077" i="1" s="1"/>
  <c r="L1077" i="1" s="1"/>
  <c r="M1077" i="1" s="1"/>
  <c r="N1077" i="1" s="1"/>
  <c r="O1077" i="1" s="1"/>
  <c r="P1077" i="1" s="1"/>
  <c r="Q1077" i="1" s="1"/>
  <c r="R1077" i="1" s="1"/>
  <c r="G1074" i="1"/>
  <c r="G1949" i="1" s="1"/>
  <c r="G1071" i="1"/>
  <c r="D1066" i="1"/>
  <c r="E1065" i="1"/>
  <c r="E1066" i="1" s="1"/>
  <c r="F1064" i="1"/>
  <c r="G1064" i="1" s="1"/>
  <c r="H1064" i="1" s="1"/>
  <c r="I1064" i="1" s="1"/>
  <c r="J1064" i="1" s="1"/>
  <c r="K1064" i="1" s="1"/>
  <c r="L1064" i="1" s="1"/>
  <c r="M1064" i="1" s="1"/>
  <c r="N1064" i="1" s="1"/>
  <c r="O1064" i="1" s="1"/>
  <c r="P1064" i="1" s="1"/>
  <c r="Q1064" i="1" s="1"/>
  <c r="R1064" i="1" s="1"/>
  <c r="K1062" i="1"/>
  <c r="L1062" i="1" s="1"/>
  <c r="M1062" i="1" s="1"/>
  <c r="N1062" i="1" s="1"/>
  <c r="O1062" i="1" s="1"/>
  <c r="P1062" i="1" s="1"/>
  <c r="Q1062" i="1" s="1"/>
  <c r="R1062" i="1" s="1"/>
  <c r="K1059" i="1"/>
  <c r="K1948" i="1" s="1"/>
  <c r="K1056" i="1"/>
  <c r="D1051" i="1"/>
  <c r="E1050" i="1"/>
  <c r="E1051" i="1" s="1"/>
  <c r="F1049" i="1"/>
  <c r="G1049" i="1" s="1"/>
  <c r="H1049" i="1" s="1"/>
  <c r="I1049" i="1" s="1"/>
  <c r="J1049" i="1" s="1"/>
  <c r="K1049" i="1" s="1"/>
  <c r="L1049" i="1" s="1"/>
  <c r="M1049" i="1" s="1"/>
  <c r="N1049" i="1" s="1"/>
  <c r="O1049" i="1" s="1"/>
  <c r="P1049" i="1" s="1"/>
  <c r="Q1049" i="1" s="1"/>
  <c r="R1049" i="1" s="1"/>
  <c r="J1047" i="1"/>
  <c r="K1047" i="1" s="1"/>
  <c r="L1047" i="1" s="1"/>
  <c r="M1047" i="1" s="1"/>
  <c r="N1047" i="1" s="1"/>
  <c r="O1047" i="1" s="1"/>
  <c r="P1047" i="1" s="1"/>
  <c r="Q1047" i="1" s="1"/>
  <c r="R1047" i="1" s="1"/>
  <c r="J1044" i="1"/>
  <c r="J1947" i="1" s="1"/>
  <c r="J1041" i="1"/>
  <c r="K1041" i="1" s="1"/>
  <c r="D1036" i="1"/>
  <c r="E1035" i="1"/>
  <c r="F1035" i="1" s="1"/>
  <c r="F1034" i="1"/>
  <c r="G1034" i="1" s="1"/>
  <c r="H1034" i="1" s="1"/>
  <c r="I1034" i="1" s="1"/>
  <c r="J1034" i="1" s="1"/>
  <c r="K1034" i="1" s="1"/>
  <c r="L1034" i="1" s="1"/>
  <c r="M1034" i="1" s="1"/>
  <c r="N1034" i="1" s="1"/>
  <c r="O1034" i="1" s="1"/>
  <c r="P1034" i="1" s="1"/>
  <c r="Q1034" i="1" s="1"/>
  <c r="R1034" i="1" s="1"/>
  <c r="E1021" i="1"/>
  <c r="D1021" i="1"/>
  <c r="I1020" i="1"/>
  <c r="H1020" i="1"/>
  <c r="G1019" i="1"/>
  <c r="H1019" i="1" s="1"/>
  <c r="I1019" i="1" s="1"/>
  <c r="J1019" i="1" s="1"/>
  <c r="K1019" i="1" s="1"/>
  <c r="L1019" i="1" s="1"/>
  <c r="M1019" i="1" s="1"/>
  <c r="N1019" i="1" s="1"/>
  <c r="O1019" i="1" s="1"/>
  <c r="P1019" i="1" s="1"/>
  <c r="Q1019" i="1" s="1"/>
  <c r="R1019" i="1" s="1"/>
  <c r="F1019" i="1"/>
  <c r="F1021" i="1" s="1"/>
  <c r="I1017" i="1"/>
  <c r="J1017" i="1" s="1"/>
  <c r="K1017" i="1" s="1"/>
  <c r="L1017" i="1" s="1"/>
  <c r="M1017" i="1" s="1"/>
  <c r="N1017" i="1" s="1"/>
  <c r="O1017" i="1" s="1"/>
  <c r="P1017" i="1" s="1"/>
  <c r="Q1017" i="1" s="1"/>
  <c r="R1017" i="1" s="1"/>
  <c r="J1014" i="1"/>
  <c r="I1014" i="1"/>
  <c r="I1945" i="1" s="1"/>
  <c r="I1011" i="1"/>
  <c r="J1011" i="1" s="1"/>
  <c r="K958" i="1"/>
  <c r="K954" i="1" s="1"/>
  <c r="L957" i="1"/>
  <c r="M957" i="1" s="1"/>
  <c r="N957" i="1" s="1"/>
  <c r="K955" i="1"/>
  <c r="K952" i="1"/>
  <c r="K1941" i="1" s="1"/>
  <c r="K949" i="1"/>
  <c r="N943" i="1"/>
  <c r="N944" i="1" s="1"/>
  <c r="O942" i="1"/>
  <c r="P942" i="1" s="1"/>
  <c r="Q942" i="1" s="1"/>
  <c r="R942" i="1" s="1"/>
  <c r="N940" i="1"/>
  <c r="O940" i="1" s="1"/>
  <c r="P940" i="1" s="1"/>
  <c r="Q940" i="1" s="1"/>
  <c r="R940" i="1" s="1"/>
  <c r="N937" i="1"/>
  <c r="N1940" i="1" s="1"/>
  <c r="N934" i="1"/>
  <c r="G928" i="1"/>
  <c r="G929" i="1" s="1"/>
  <c r="H927" i="1"/>
  <c r="I927" i="1" s="1"/>
  <c r="J927" i="1" s="1"/>
  <c r="K927" i="1" s="1"/>
  <c r="L927" i="1" s="1"/>
  <c r="M927" i="1" s="1"/>
  <c r="N927" i="1" s="1"/>
  <c r="O927" i="1" s="1"/>
  <c r="P927" i="1" s="1"/>
  <c r="Q927" i="1" s="1"/>
  <c r="R927" i="1" s="1"/>
  <c r="J925" i="1"/>
  <c r="K925" i="1" s="1"/>
  <c r="L925" i="1" s="1"/>
  <c r="M925" i="1" s="1"/>
  <c r="N925" i="1" s="1"/>
  <c r="O925" i="1" s="1"/>
  <c r="P925" i="1" s="1"/>
  <c r="Q925" i="1" s="1"/>
  <c r="R925" i="1" s="1"/>
  <c r="G925" i="1"/>
  <c r="H925" i="1" s="1"/>
  <c r="I925" i="1" s="1"/>
  <c r="G922" i="1"/>
  <c r="G1939" i="1" s="1"/>
  <c r="G919" i="1"/>
  <c r="H919" i="1" s="1"/>
  <c r="I913" i="1"/>
  <c r="I909" i="1" s="1"/>
  <c r="I908" i="1" s="1"/>
  <c r="I905" i="1" s="1"/>
  <c r="J912" i="1"/>
  <c r="K912" i="1" s="1"/>
  <c r="L912" i="1" s="1"/>
  <c r="M912" i="1" s="1"/>
  <c r="N912" i="1" s="1"/>
  <c r="O912" i="1" s="1"/>
  <c r="P912" i="1" s="1"/>
  <c r="Q912" i="1" s="1"/>
  <c r="R912" i="1" s="1"/>
  <c r="I910" i="1"/>
  <c r="J910" i="1" s="1"/>
  <c r="K910" i="1" s="1"/>
  <c r="L910" i="1" s="1"/>
  <c r="M910" i="1" s="1"/>
  <c r="N910" i="1" s="1"/>
  <c r="O910" i="1" s="1"/>
  <c r="P910" i="1" s="1"/>
  <c r="Q910" i="1" s="1"/>
  <c r="R910" i="1" s="1"/>
  <c r="I907" i="1"/>
  <c r="I1938" i="1" s="1"/>
  <c r="I904" i="1"/>
  <c r="J904" i="1" s="1"/>
  <c r="K904" i="1" s="1"/>
  <c r="L904" i="1" s="1"/>
  <c r="M904" i="1" s="1"/>
  <c r="K898" i="1"/>
  <c r="K899" i="1" s="1"/>
  <c r="L897" i="1"/>
  <c r="M897" i="1" s="1"/>
  <c r="N897" i="1" s="1"/>
  <c r="O897" i="1" s="1"/>
  <c r="P897" i="1" s="1"/>
  <c r="Q897" i="1" s="1"/>
  <c r="R897" i="1" s="1"/>
  <c r="K895" i="1"/>
  <c r="K892" i="1"/>
  <c r="K1937" i="1" s="1"/>
  <c r="K889" i="1"/>
  <c r="L889" i="1" s="1"/>
  <c r="D882" i="1"/>
  <c r="E881" i="1"/>
  <c r="F881" i="1" s="1"/>
  <c r="F880" i="1"/>
  <c r="G880" i="1" s="1"/>
  <c r="H880" i="1" s="1"/>
  <c r="I880" i="1" s="1"/>
  <c r="J880" i="1" s="1"/>
  <c r="K880" i="1" s="1"/>
  <c r="L880" i="1" s="1"/>
  <c r="M880" i="1" s="1"/>
  <c r="N880" i="1" s="1"/>
  <c r="O880" i="1" s="1"/>
  <c r="P880" i="1" s="1"/>
  <c r="Q880" i="1" s="1"/>
  <c r="R880" i="1" s="1"/>
  <c r="K878" i="1"/>
  <c r="L878" i="1" s="1"/>
  <c r="M878" i="1" s="1"/>
  <c r="N878" i="1" s="1"/>
  <c r="O878" i="1" s="1"/>
  <c r="P878" i="1" s="1"/>
  <c r="Q878" i="1" s="1"/>
  <c r="R878" i="1" s="1"/>
  <c r="Q875" i="1"/>
  <c r="Q1936" i="1" s="1"/>
  <c r="L875" i="1"/>
  <c r="L1936" i="1" s="1"/>
  <c r="D867" i="1"/>
  <c r="E866" i="1"/>
  <c r="E867" i="1" s="1"/>
  <c r="F865" i="1"/>
  <c r="G865" i="1" s="1"/>
  <c r="H865" i="1" s="1"/>
  <c r="I865" i="1" s="1"/>
  <c r="J865" i="1" s="1"/>
  <c r="K865" i="1" s="1"/>
  <c r="L865" i="1" s="1"/>
  <c r="M865" i="1" s="1"/>
  <c r="N865" i="1" s="1"/>
  <c r="O865" i="1" s="1"/>
  <c r="P865" i="1" s="1"/>
  <c r="Q865" i="1" s="1"/>
  <c r="R865" i="1" s="1"/>
  <c r="P851" i="1"/>
  <c r="Q851" i="1" s="1"/>
  <c r="E850" i="1"/>
  <c r="F850" i="1" s="1"/>
  <c r="G850" i="1" s="1"/>
  <c r="H850" i="1" s="1"/>
  <c r="I850" i="1" s="1"/>
  <c r="J850" i="1" s="1"/>
  <c r="K850" i="1" s="1"/>
  <c r="L850" i="1" s="1"/>
  <c r="M850" i="1" s="1"/>
  <c r="M848" i="1"/>
  <c r="N848" i="1" s="1"/>
  <c r="O848" i="1" s="1"/>
  <c r="P848" i="1" s="1"/>
  <c r="Q848" i="1" s="1"/>
  <c r="R848" i="1" s="1"/>
  <c r="P847" i="1"/>
  <c r="O847" i="1"/>
  <c r="N847" i="1"/>
  <c r="M847" i="1"/>
  <c r="N845" i="1"/>
  <c r="N1934" i="1" s="1"/>
  <c r="M842" i="1"/>
  <c r="N842" i="1" s="1"/>
  <c r="O842" i="1" s="1"/>
  <c r="P842" i="1" s="1"/>
  <c r="E837" i="1"/>
  <c r="D837" i="1"/>
  <c r="G835" i="1"/>
  <c r="G837" i="1" s="1"/>
  <c r="F835" i="1"/>
  <c r="F837" i="1" s="1"/>
  <c r="J834" i="1"/>
  <c r="J1817" i="1" s="1"/>
  <c r="J833" i="1"/>
  <c r="J832" i="1"/>
  <c r="K830" i="1"/>
  <c r="J827" i="1"/>
  <c r="K827" i="1" s="1"/>
  <c r="L827" i="1" s="1"/>
  <c r="M827" i="1" s="1"/>
  <c r="E822" i="1"/>
  <c r="D822" i="1"/>
  <c r="H821" i="1"/>
  <c r="I821" i="1" s="1"/>
  <c r="F820" i="1"/>
  <c r="G820" i="1" s="1"/>
  <c r="H820" i="1" s="1"/>
  <c r="I820" i="1" s="1"/>
  <c r="J820" i="1" s="1"/>
  <c r="K820" i="1" s="1"/>
  <c r="L820" i="1" s="1"/>
  <c r="M820" i="1" s="1"/>
  <c r="N820" i="1" s="1"/>
  <c r="O820" i="1" s="1"/>
  <c r="P820" i="1" s="1"/>
  <c r="Q820" i="1" s="1"/>
  <c r="R820" i="1" s="1"/>
  <c r="J819" i="1"/>
  <c r="J1816" i="1" s="1"/>
  <c r="J818" i="1"/>
  <c r="K818" i="1" s="1"/>
  <c r="L818" i="1" s="1"/>
  <c r="M818" i="1" s="1"/>
  <c r="N818" i="1" s="1"/>
  <c r="O818" i="1" s="1"/>
  <c r="P818" i="1" s="1"/>
  <c r="Q818" i="1" s="1"/>
  <c r="R818" i="1" s="1"/>
  <c r="K815" i="1"/>
  <c r="J812" i="1"/>
  <c r="F807" i="1"/>
  <c r="E807" i="1"/>
  <c r="D807" i="1"/>
  <c r="H806" i="1"/>
  <c r="F805" i="1"/>
  <c r="G805" i="1" s="1"/>
  <c r="H805" i="1" s="1"/>
  <c r="I805" i="1" s="1"/>
  <c r="J805" i="1" s="1"/>
  <c r="K805" i="1" s="1"/>
  <c r="L805" i="1" s="1"/>
  <c r="M805" i="1" s="1"/>
  <c r="N805" i="1" s="1"/>
  <c r="O805" i="1" s="1"/>
  <c r="P805" i="1" s="1"/>
  <c r="Q805" i="1" s="1"/>
  <c r="R805" i="1" s="1"/>
  <c r="J804" i="1"/>
  <c r="J1815" i="1" s="1"/>
  <c r="J803" i="1"/>
  <c r="K803" i="1" s="1"/>
  <c r="L803" i="1" s="1"/>
  <c r="M803" i="1" s="1"/>
  <c r="N803" i="1" s="1"/>
  <c r="O803" i="1" s="1"/>
  <c r="P803" i="1" s="1"/>
  <c r="Q803" i="1" s="1"/>
  <c r="R803" i="1" s="1"/>
  <c r="K800" i="1"/>
  <c r="K1931" i="1" s="1"/>
  <c r="J797" i="1"/>
  <c r="K797" i="1" s="1"/>
  <c r="E792" i="1"/>
  <c r="D792" i="1"/>
  <c r="H791" i="1"/>
  <c r="F790" i="1"/>
  <c r="J789" i="1"/>
  <c r="J1814" i="1" s="1"/>
  <c r="K788" i="1"/>
  <c r="L788" i="1" s="1"/>
  <c r="M788" i="1" s="1"/>
  <c r="N788" i="1" s="1"/>
  <c r="O788" i="1" s="1"/>
  <c r="P788" i="1" s="1"/>
  <c r="Q788" i="1" s="1"/>
  <c r="R788" i="1" s="1"/>
  <c r="J788" i="1"/>
  <c r="K785" i="1"/>
  <c r="J782" i="1"/>
  <c r="K782" i="1" s="1"/>
  <c r="L782" i="1" s="1"/>
  <c r="M782" i="1" s="1"/>
  <c r="E777" i="1"/>
  <c r="D777" i="1"/>
  <c r="F776" i="1"/>
  <c r="E776" i="1"/>
  <c r="F775" i="1"/>
  <c r="G775" i="1" s="1"/>
  <c r="H775" i="1" s="1"/>
  <c r="I775" i="1" s="1"/>
  <c r="J775" i="1" s="1"/>
  <c r="K775" i="1" s="1"/>
  <c r="L775" i="1" s="1"/>
  <c r="M775" i="1" s="1"/>
  <c r="N775" i="1" s="1"/>
  <c r="O775" i="1" s="1"/>
  <c r="P775" i="1" s="1"/>
  <c r="Q775" i="1" s="1"/>
  <c r="R775" i="1" s="1"/>
  <c r="O773" i="1"/>
  <c r="P773" i="1" s="1"/>
  <c r="Q773" i="1" s="1"/>
  <c r="R773" i="1" s="1"/>
  <c r="P770" i="1"/>
  <c r="P1929" i="1" s="1"/>
  <c r="O770" i="1"/>
  <c r="O1929" i="1" s="1"/>
  <c r="O767" i="1"/>
  <c r="P767" i="1" s="1"/>
  <c r="E762" i="1"/>
  <c r="D762" i="1"/>
  <c r="E761" i="1"/>
  <c r="F761" i="1" s="1"/>
  <c r="G761" i="1" s="1"/>
  <c r="F760" i="1"/>
  <c r="G760" i="1" s="1"/>
  <c r="H760" i="1" s="1"/>
  <c r="I760" i="1" s="1"/>
  <c r="J760" i="1" s="1"/>
  <c r="K760" i="1" s="1"/>
  <c r="L760" i="1" s="1"/>
  <c r="M760" i="1" s="1"/>
  <c r="N760" i="1" s="1"/>
  <c r="O760" i="1" s="1"/>
  <c r="P760" i="1" s="1"/>
  <c r="Q760" i="1" s="1"/>
  <c r="R760" i="1" s="1"/>
  <c r="K758" i="1"/>
  <c r="L758" i="1" s="1"/>
  <c r="M758" i="1" s="1"/>
  <c r="N758" i="1" s="1"/>
  <c r="O758" i="1" s="1"/>
  <c r="P758" i="1" s="1"/>
  <c r="Q758" i="1" s="1"/>
  <c r="R758" i="1" s="1"/>
  <c r="K755" i="1"/>
  <c r="K1928" i="1" s="1"/>
  <c r="K752" i="1"/>
  <c r="D745" i="1"/>
  <c r="F744" i="1"/>
  <c r="G744" i="1" s="1"/>
  <c r="H744" i="1" s="1"/>
  <c r="E744" i="1"/>
  <c r="E745" i="1" s="1"/>
  <c r="F743" i="1"/>
  <c r="G743" i="1" s="1"/>
  <c r="H743" i="1" s="1"/>
  <c r="I743" i="1" s="1"/>
  <c r="J743" i="1" s="1"/>
  <c r="K743" i="1" s="1"/>
  <c r="L743" i="1" s="1"/>
  <c r="M743" i="1" s="1"/>
  <c r="N743" i="1" s="1"/>
  <c r="O743" i="1" s="1"/>
  <c r="P743" i="1" s="1"/>
  <c r="Q743" i="1" s="1"/>
  <c r="R743" i="1" s="1"/>
  <c r="J741" i="1"/>
  <c r="K741" i="1" s="1"/>
  <c r="L741" i="1" s="1"/>
  <c r="M741" i="1" s="1"/>
  <c r="N741" i="1" s="1"/>
  <c r="O741" i="1" s="1"/>
  <c r="P741" i="1" s="1"/>
  <c r="Q741" i="1" s="1"/>
  <c r="R741" i="1" s="1"/>
  <c r="J738" i="1"/>
  <c r="J1927" i="1" s="1"/>
  <c r="J735" i="1"/>
  <c r="K735" i="1" s="1"/>
  <c r="D730" i="1"/>
  <c r="F729" i="1"/>
  <c r="F730" i="1" s="1"/>
  <c r="E729" i="1"/>
  <c r="E730" i="1" s="1"/>
  <c r="F728" i="1"/>
  <c r="G728" i="1" s="1"/>
  <c r="H728" i="1" s="1"/>
  <c r="I728" i="1" s="1"/>
  <c r="J728" i="1" s="1"/>
  <c r="K728" i="1" s="1"/>
  <c r="L728" i="1" s="1"/>
  <c r="M728" i="1" s="1"/>
  <c r="N728" i="1" s="1"/>
  <c r="O728" i="1" s="1"/>
  <c r="P728" i="1" s="1"/>
  <c r="Q728" i="1" s="1"/>
  <c r="R728" i="1" s="1"/>
  <c r="H726" i="1"/>
  <c r="I726" i="1" s="1"/>
  <c r="J726" i="1" s="1"/>
  <c r="K726" i="1" s="1"/>
  <c r="L726" i="1" s="1"/>
  <c r="M726" i="1" s="1"/>
  <c r="N726" i="1" s="1"/>
  <c r="O726" i="1" s="1"/>
  <c r="P726" i="1" s="1"/>
  <c r="Q726" i="1" s="1"/>
  <c r="R726" i="1" s="1"/>
  <c r="H723" i="1"/>
  <c r="H720" i="1"/>
  <c r="I720" i="1" s="1"/>
  <c r="D700" i="1"/>
  <c r="E699" i="1"/>
  <c r="F699" i="1" s="1"/>
  <c r="F698" i="1"/>
  <c r="G698" i="1" s="1"/>
  <c r="H698" i="1" s="1"/>
  <c r="I698" i="1" s="1"/>
  <c r="J698" i="1" s="1"/>
  <c r="K698" i="1" s="1"/>
  <c r="L698" i="1" s="1"/>
  <c r="M698" i="1" s="1"/>
  <c r="N698" i="1" s="1"/>
  <c r="O698" i="1" s="1"/>
  <c r="P698" i="1" s="1"/>
  <c r="Q698" i="1" s="1"/>
  <c r="R698" i="1" s="1"/>
  <c r="J696" i="1"/>
  <c r="K696" i="1" s="1"/>
  <c r="L696" i="1" s="1"/>
  <c r="M696" i="1" s="1"/>
  <c r="N696" i="1" s="1"/>
  <c r="O696" i="1" s="1"/>
  <c r="P696" i="1" s="1"/>
  <c r="Q696" i="1" s="1"/>
  <c r="R696" i="1" s="1"/>
  <c r="E695" i="1"/>
  <c r="E694" i="1" s="1"/>
  <c r="E691" i="1" s="1"/>
  <c r="D695" i="1"/>
  <c r="D694" i="1"/>
  <c r="D691" i="1" s="1"/>
  <c r="F693" i="1"/>
  <c r="F1924" i="1" s="1"/>
  <c r="J690" i="1"/>
  <c r="K690" i="1" s="1"/>
  <c r="E668" i="1"/>
  <c r="D668" i="1"/>
  <c r="F667" i="1"/>
  <c r="G667" i="1" s="1"/>
  <c r="F666" i="1"/>
  <c r="G666" i="1" s="1"/>
  <c r="H666" i="1" s="1"/>
  <c r="I666" i="1" s="1"/>
  <c r="J666" i="1" s="1"/>
  <c r="K666" i="1" s="1"/>
  <c r="L666" i="1" s="1"/>
  <c r="M666" i="1" s="1"/>
  <c r="N666" i="1" s="1"/>
  <c r="O666" i="1" s="1"/>
  <c r="P666" i="1" s="1"/>
  <c r="Q666" i="1" s="1"/>
  <c r="R666" i="1" s="1"/>
  <c r="D653" i="1"/>
  <c r="E652" i="1"/>
  <c r="E653" i="1" s="1"/>
  <c r="F651" i="1"/>
  <c r="G651" i="1" s="1"/>
  <c r="H651" i="1" s="1"/>
  <c r="I651" i="1" s="1"/>
  <c r="J651" i="1" s="1"/>
  <c r="K651" i="1" s="1"/>
  <c r="L651" i="1" s="1"/>
  <c r="M651" i="1" s="1"/>
  <c r="N651" i="1" s="1"/>
  <c r="O651" i="1" s="1"/>
  <c r="P651" i="1" s="1"/>
  <c r="Q651" i="1" s="1"/>
  <c r="R651" i="1" s="1"/>
  <c r="D638" i="1"/>
  <c r="E637" i="1"/>
  <c r="F636" i="1"/>
  <c r="G636" i="1" s="1"/>
  <c r="H636" i="1" s="1"/>
  <c r="I636" i="1" s="1"/>
  <c r="J636" i="1" s="1"/>
  <c r="K636" i="1" s="1"/>
  <c r="L636" i="1" s="1"/>
  <c r="M636" i="1" s="1"/>
  <c r="N636" i="1" s="1"/>
  <c r="O636" i="1" s="1"/>
  <c r="P636" i="1" s="1"/>
  <c r="Q636" i="1" s="1"/>
  <c r="R636" i="1" s="1"/>
  <c r="N634" i="1"/>
  <c r="O634" i="1" s="1"/>
  <c r="P634" i="1" s="1"/>
  <c r="Q634" i="1" s="1"/>
  <c r="R634" i="1" s="1"/>
  <c r="N631" i="1"/>
  <c r="N1920" i="1" s="1"/>
  <c r="N628" i="1"/>
  <c r="O628" i="1" s="1"/>
  <c r="P628" i="1" s="1"/>
  <c r="D623" i="1"/>
  <c r="E622" i="1"/>
  <c r="F621" i="1"/>
  <c r="G621" i="1" s="1"/>
  <c r="H621" i="1" s="1"/>
  <c r="I621" i="1" s="1"/>
  <c r="J621" i="1" s="1"/>
  <c r="K621" i="1" s="1"/>
  <c r="L621" i="1" s="1"/>
  <c r="M621" i="1" s="1"/>
  <c r="N621" i="1" s="1"/>
  <c r="O621" i="1" s="1"/>
  <c r="P621" i="1" s="1"/>
  <c r="Q621" i="1" s="1"/>
  <c r="R621" i="1" s="1"/>
  <c r="D608" i="1"/>
  <c r="E607" i="1"/>
  <c r="F607" i="1" s="1"/>
  <c r="F606" i="1"/>
  <c r="G606" i="1" s="1"/>
  <c r="H606" i="1" s="1"/>
  <c r="I606" i="1" s="1"/>
  <c r="J606" i="1" s="1"/>
  <c r="K606" i="1" s="1"/>
  <c r="L606" i="1" s="1"/>
  <c r="M606" i="1" s="1"/>
  <c r="N606" i="1" s="1"/>
  <c r="O606" i="1" s="1"/>
  <c r="P606" i="1" s="1"/>
  <c r="Q606" i="1" s="1"/>
  <c r="R606" i="1" s="1"/>
  <c r="L604" i="1"/>
  <c r="M604" i="1" s="1"/>
  <c r="N604" i="1" s="1"/>
  <c r="O604" i="1" s="1"/>
  <c r="P604" i="1" s="1"/>
  <c r="Q604" i="1" s="1"/>
  <c r="R604" i="1" s="1"/>
  <c r="L601" i="1"/>
  <c r="L1918" i="1" s="1"/>
  <c r="L598" i="1"/>
  <c r="M598" i="1" s="1"/>
  <c r="N598" i="1" s="1"/>
  <c r="E593" i="1"/>
  <c r="D593" i="1"/>
  <c r="F592" i="1"/>
  <c r="F593" i="1" s="1"/>
  <c r="F591" i="1"/>
  <c r="G591" i="1" s="1"/>
  <c r="H591" i="1" s="1"/>
  <c r="I591" i="1" s="1"/>
  <c r="J591" i="1" s="1"/>
  <c r="K591" i="1" s="1"/>
  <c r="L591" i="1" s="1"/>
  <c r="M591" i="1" s="1"/>
  <c r="N591" i="1" s="1"/>
  <c r="O591" i="1" s="1"/>
  <c r="P591" i="1" s="1"/>
  <c r="Q591" i="1" s="1"/>
  <c r="R591" i="1" s="1"/>
  <c r="O589" i="1"/>
  <c r="P589" i="1" s="1"/>
  <c r="Q589" i="1" s="1"/>
  <c r="R589" i="1" s="1"/>
  <c r="P586" i="1"/>
  <c r="O586" i="1"/>
  <c r="O1917" i="1" s="1"/>
  <c r="O583" i="1"/>
  <c r="E578" i="1"/>
  <c r="D578" i="1"/>
  <c r="G577" i="1"/>
  <c r="H577" i="1" s="1"/>
  <c r="F576" i="1"/>
  <c r="P574" i="1"/>
  <c r="Q574" i="1" s="1"/>
  <c r="R574" i="1" s="1"/>
  <c r="P571" i="1"/>
  <c r="P1916" i="1" s="1"/>
  <c r="P568" i="1"/>
  <c r="Q568" i="1" s="1"/>
  <c r="D563" i="1"/>
  <c r="E562" i="1"/>
  <c r="E563" i="1" s="1"/>
  <c r="F561" i="1"/>
  <c r="G561" i="1" s="1"/>
  <c r="H561" i="1" s="1"/>
  <c r="I561" i="1" s="1"/>
  <c r="J561" i="1" s="1"/>
  <c r="K561" i="1" s="1"/>
  <c r="L561" i="1" s="1"/>
  <c r="M561" i="1" s="1"/>
  <c r="N561" i="1" s="1"/>
  <c r="O561" i="1" s="1"/>
  <c r="P561" i="1" s="1"/>
  <c r="Q561" i="1" s="1"/>
  <c r="R561" i="1" s="1"/>
  <c r="K560" i="1"/>
  <c r="K1799" i="1" s="1"/>
  <c r="K559" i="1"/>
  <c r="L559" i="1" s="1"/>
  <c r="M559" i="1" s="1"/>
  <c r="N559" i="1" s="1"/>
  <c r="O559" i="1" s="1"/>
  <c r="P559" i="1" s="1"/>
  <c r="Q559" i="1" s="1"/>
  <c r="R559" i="1" s="1"/>
  <c r="L556" i="1"/>
  <c r="L1915" i="1" s="1"/>
  <c r="L553" i="1"/>
  <c r="K553" i="1"/>
  <c r="E533" i="1"/>
  <c r="D533" i="1"/>
  <c r="G532" i="1"/>
  <c r="G531" i="1"/>
  <c r="H531" i="1" s="1"/>
  <c r="I531" i="1" s="1"/>
  <c r="J531" i="1" s="1"/>
  <c r="K531" i="1" s="1"/>
  <c r="L531" i="1" s="1"/>
  <c r="M531" i="1" s="1"/>
  <c r="N531" i="1" s="1"/>
  <c r="O531" i="1" s="1"/>
  <c r="P531" i="1" s="1"/>
  <c r="Q531" i="1" s="1"/>
  <c r="R531" i="1" s="1"/>
  <c r="F531" i="1"/>
  <c r="F533" i="1" s="1"/>
  <c r="D518" i="1"/>
  <c r="E517" i="1"/>
  <c r="F517" i="1" s="1"/>
  <c r="F516" i="1"/>
  <c r="G516" i="1" s="1"/>
  <c r="H516" i="1" s="1"/>
  <c r="I516" i="1" s="1"/>
  <c r="J516" i="1" s="1"/>
  <c r="K516" i="1" s="1"/>
  <c r="L516" i="1" s="1"/>
  <c r="M516" i="1" s="1"/>
  <c r="N516" i="1" s="1"/>
  <c r="O516" i="1" s="1"/>
  <c r="P516" i="1" s="1"/>
  <c r="Q516" i="1" s="1"/>
  <c r="R516" i="1" s="1"/>
  <c r="H514" i="1"/>
  <c r="I514" i="1" s="1"/>
  <c r="J514" i="1" s="1"/>
  <c r="K514" i="1" s="1"/>
  <c r="L514" i="1" s="1"/>
  <c r="M514" i="1" s="1"/>
  <c r="N514" i="1" s="1"/>
  <c r="O514" i="1" s="1"/>
  <c r="P514" i="1" s="1"/>
  <c r="Q514" i="1" s="1"/>
  <c r="R514" i="1" s="1"/>
  <c r="H511" i="1"/>
  <c r="H1912" i="1" s="1"/>
  <c r="H508" i="1"/>
  <c r="I508" i="1" s="1"/>
  <c r="J508" i="1" s="1"/>
  <c r="D503" i="1"/>
  <c r="E502" i="1"/>
  <c r="E503" i="1" s="1"/>
  <c r="F501" i="1"/>
  <c r="G501" i="1" s="1"/>
  <c r="H501" i="1" s="1"/>
  <c r="I501" i="1" s="1"/>
  <c r="J501" i="1" s="1"/>
  <c r="K501" i="1" s="1"/>
  <c r="L501" i="1" s="1"/>
  <c r="M501" i="1" s="1"/>
  <c r="N501" i="1" s="1"/>
  <c r="O501" i="1" s="1"/>
  <c r="P501" i="1" s="1"/>
  <c r="Q501" i="1" s="1"/>
  <c r="R501" i="1" s="1"/>
  <c r="D488" i="1"/>
  <c r="E487" i="1"/>
  <c r="F487" i="1" s="1"/>
  <c r="E486" i="1"/>
  <c r="F486" i="1" s="1"/>
  <c r="G486" i="1" s="1"/>
  <c r="H486" i="1" s="1"/>
  <c r="I486" i="1" s="1"/>
  <c r="J486" i="1" s="1"/>
  <c r="K486" i="1" s="1"/>
  <c r="L486" i="1" s="1"/>
  <c r="M486" i="1" s="1"/>
  <c r="N486" i="1" s="1"/>
  <c r="O486" i="1" s="1"/>
  <c r="P486" i="1" s="1"/>
  <c r="Q486" i="1" s="1"/>
  <c r="R486" i="1" s="1"/>
  <c r="D473" i="1"/>
  <c r="E472" i="1"/>
  <c r="E473" i="1" s="1"/>
  <c r="F471" i="1"/>
  <c r="G471" i="1" s="1"/>
  <c r="H471" i="1" s="1"/>
  <c r="I471" i="1" s="1"/>
  <c r="J471" i="1" s="1"/>
  <c r="K471" i="1" s="1"/>
  <c r="L471" i="1" s="1"/>
  <c r="M471" i="1" s="1"/>
  <c r="N471" i="1" s="1"/>
  <c r="O471" i="1" s="1"/>
  <c r="P471" i="1" s="1"/>
  <c r="Q471" i="1" s="1"/>
  <c r="R471" i="1" s="1"/>
  <c r="D458" i="1"/>
  <c r="E457" i="1"/>
  <c r="F457" i="1" s="1"/>
  <c r="G457" i="1" s="1"/>
  <c r="F456" i="1"/>
  <c r="G456" i="1" s="1"/>
  <c r="H456" i="1" s="1"/>
  <c r="I456" i="1" s="1"/>
  <c r="J456" i="1" s="1"/>
  <c r="K456" i="1" s="1"/>
  <c r="L456" i="1" s="1"/>
  <c r="M456" i="1" s="1"/>
  <c r="N456" i="1" s="1"/>
  <c r="O456" i="1" s="1"/>
  <c r="P456" i="1" s="1"/>
  <c r="Q456" i="1" s="1"/>
  <c r="R456" i="1" s="1"/>
  <c r="K440" i="1"/>
  <c r="L440" i="1" s="1"/>
  <c r="L436" i="1" s="1"/>
  <c r="L439" i="1"/>
  <c r="M439" i="1" s="1"/>
  <c r="N439" i="1" s="1"/>
  <c r="O439" i="1" s="1"/>
  <c r="P439" i="1" s="1"/>
  <c r="Q439" i="1" s="1"/>
  <c r="R439" i="1" s="1"/>
  <c r="K437" i="1"/>
  <c r="L437" i="1" s="1"/>
  <c r="M437" i="1" s="1"/>
  <c r="N437" i="1" s="1"/>
  <c r="O437" i="1" s="1"/>
  <c r="P437" i="1" s="1"/>
  <c r="Q437" i="1" s="1"/>
  <c r="R437" i="1" s="1"/>
  <c r="L434" i="1"/>
  <c r="K431" i="1"/>
  <c r="L431" i="1" s="1"/>
  <c r="K410" i="1"/>
  <c r="K409" i="1"/>
  <c r="L409" i="1" s="1"/>
  <c r="M409" i="1" s="1"/>
  <c r="N409" i="1" s="1"/>
  <c r="O409" i="1" s="1"/>
  <c r="P409" i="1" s="1"/>
  <c r="Q409" i="1" s="1"/>
  <c r="R409" i="1" s="1"/>
  <c r="K408" i="1"/>
  <c r="K407" i="1"/>
  <c r="L407" i="1" s="1"/>
  <c r="M407" i="1" s="1"/>
  <c r="N407" i="1" s="1"/>
  <c r="O407" i="1" s="1"/>
  <c r="P407" i="1" s="1"/>
  <c r="Q407" i="1" s="1"/>
  <c r="R407" i="1" s="1"/>
  <c r="L404" i="1"/>
  <c r="L1905" i="1" s="1"/>
  <c r="K401" i="1"/>
  <c r="L401" i="1" s="1"/>
  <c r="M401" i="1" s="1"/>
  <c r="N401" i="1" s="1"/>
  <c r="H380" i="1"/>
  <c r="I380" i="1" s="1"/>
  <c r="I379" i="1"/>
  <c r="J379" i="1" s="1"/>
  <c r="K379" i="1" s="1"/>
  <c r="L379" i="1" s="1"/>
  <c r="M379" i="1" s="1"/>
  <c r="N379" i="1" s="1"/>
  <c r="O379" i="1" s="1"/>
  <c r="P379" i="1" s="1"/>
  <c r="Q379" i="1" s="1"/>
  <c r="R379" i="1" s="1"/>
  <c r="H377" i="1"/>
  <c r="I377" i="1" s="1"/>
  <c r="J377" i="1" s="1"/>
  <c r="K377" i="1" s="1"/>
  <c r="L377" i="1" s="1"/>
  <c r="M377" i="1" s="1"/>
  <c r="N377" i="1" s="1"/>
  <c r="O377" i="1" s="1"/>
  <c r="P377" i="1" s="1"/>
  <c r="Q377" i="1" s="1"/>
  <c r="R377" i="1" s="1"/>
  <c r="H374" i="1"/>
  <c r="H371" i="1"/>
  <c r="I371" i="1" s="1"/>
  <c r="D364" i="1"/>
  <c r="E363" i="1"/>
  <c r="E364" i="1" s="1"/>
  <c r="F362" i="1"/>
  <c r="G362" i="1" s="1"/>
  <c r="H362" i="1" s="1"/>
  <c r="I362" i="1" s="1"/>
  <c r="J362" i="1" s="1"/>
  <c r="K362" i="1" s="1"/>
  <c r="L362" i="1" s="1"/>
  <c r="M362" i="1" s="1"/>
  <c r="N362" i="1" s="1"/>
  <c r="O362" i="1" s="1"/>
  <c r="P362" i="1" s="1"/>
  <c r="Q362" i="1" s="1"/>
  <c r="R362" i="1" s="1"/>
  <c r="H360" i="1"/>
  <c r="I360" i="1" s="1"/>
  <c r="J360" i="1" s="1"/>
  <c r="K360" i="1" s="1"/>
  <c r="L360" i="1" s="1"/>
  <c r="M360" i="1" s="1"/>
  <c r="N360" i="1" s="1"/>
  <c r="O360" i="1" s="1"/>
  <c r="P360" i="1" s="1"/>
  <c r="Q360" i="1" s="1"/>
  <c r="R360" i="1" s="1"/>
  <c r="H357" i="1"/>
  <c r="H354" i="1"/>
  <c r="I354" i="1" s="1"/>
  <c r="D349" i="1"/>
  <c r="E348" i="1"/>
  <c r="E349" i="1" s="1"/>
  <c r="F347" i="1"/>
  <c r="G347" i="1" s="1"/>
  <c r="H347" i="1" s="1"/>
  <c r="I347" i="1" s="1"/>
  <c r="J347" i="1" s="1"/>
  <c r="K347" i="1" s="1"/>
  <c r="L347" i="1" s="1"/>
  <c r="M347" i="1" s="1"/>
  <c r="N347" i="1" s="1"/>
  <c r="O347" i="1" s="1"/>
  <c r="P347" i="1" s="1"/>
  <c r="Q347" i="1" s="1"/>
  <c r="R347" i="1" s="1"/>
  <c r="I345" i="1"/>
  <c r="J345" i="1" s="1"/>
  <c r="K345" i="1" s="1"/>
  <c r="L345" i="1" s="1"/>
  <c r="M345" i="1" s="1"/>
  <c r="N345" i="1" s="1"/>
  <c r="O345" i="1" s="1"/>
  <c r="P345" i="1" s="1"/>
  <c r="Q345" i="1" s="1"/>
  <c r="R345" i="1" s="1"/>
  <c r="I342" i="1"/>
  <c r="I339" i="1"/>
  <c r="D334" i="1"/>
  <c r="E333" i="1"/>
  <c r="F333" i="1" s="1"/>
  <c r="G333" i="1" s="1"/>
  <c r="H332" i="1"/>
  <c r="I332" i="1" s="1"/>
  <c r="J332" i="1" s="1"/>
  <c r="K332" i="1" s="1"/>
  <c r="L332" i="1" s="1"/>
  <c r="M332" i="1" s="1"/>
  <c r="N332" i="1" s="1"/>
  <c r="O332" i="1" s="1"/>
  <c r="P332" i="1" s="1"/>
  <c r="Q332" i="1" s="1"/>
  <c r="R332" i="1" s="1"/>
  <c r="F332" i="1"/>
  <c r="G332" i="1" s="1"/>
  <c r="D319" i="1"/>
  <c r="E318" i="1"/>
  <c r="F318" i="1" s="1"/>
  <c r="F317" i="1"/>
  <c r="G317" i="1" s="1"/>
  <c r="H317" i="1" s="1"/>
  <c r="I317" i="1" s="1"/>
  <c r="J317" i="1" s="1"/>
  <c r="K317" i="1" s="1"/>
  <c r="L317" i="1" s="1"/>
  <c r="M317" i="1" s="1"/>
  <c r="N317" i="1" s="1"/>
  <c r="O317" i="1" s="1"/>
  <c r="P317" i="1" s="1"/>
  <c r="Q317" i="1" s="1"/>
  <c r="R317" i="1" s="1"/>
  <c r="J315" i="1"/>
  <c r="K315" i="1" s="1"/>
  <c r="L315" i="1" s="1"/>
  <c r="M315" i="1" s="1"/>
  <c r="N315" i="1" s="1"/>
  <c r="O315" i="1" s="1"/>
  <c r="P315" i="1" s="1"/>
  <c r="Q315" i="1" s="1"/>
  <c r="R315" i="1" s="1"/>
  <c r="K312" i="1"/>
  <c r="K1899" i="1" s="1"/>
  <c r="J309" i="1"/>
  <c r="K309" i="1" s="1"/>
  <c r="L309" i="1" s="1"/>
  <c r="K301" i="1"/>
  <c r="E300" i="1"/>
  <c r="F300" i="1" s="1"/>
  <c r="G300" i="1" s="1"/>
  <c r="H300" i="1" s="1"/>
  <c r="I300" i="1" s="1"/>
  <c r="J300" i="1" s="1"/>
  <c r="K299" i="1"/>
  <c r="K1782" i="1" s="1"/>
  <c r="J298" i="1"/>
  <c r="K298" i="1" s="1"/>
  <c r="L298" i="1" s="1"/>
  <c r="M298" i="1" s="1"/>
  <c r="N298" i="1" s="1"/>
  <c r="O298" i="1" s="1"/>
  <c r="P298" i="1" s="1"/>
  <c r="Q298" i="1" s="1"/>
  <c r="R298" i="1" s="1"/>
  <c r="J297" i="1"/>
  <c r="J296" i="1"/>
  <c r="J293" i="1" s="1"/>
  <c r="J291" i="1" s="1"/>
  <c r="L295" i="1"/>
  <c r="K295" i="1"/>
  <c r="K1898" i="1" s="1"/>
  <c r="J292" i="1"/>
  <c r="K292" i="1" s="1"/>
  <c r="K286" i="1"/>
  <c r="E285" i="1"/>
  <c r="F285" i="1" s="1"/>
  <c r="G285" i="1" s="1"/>
  <c r="H285" i="1" s="1"/>
  <c r="I285" i="1" s="1"/>
  <c r="J285" i="1" s="1"/>
  <c r="K284" i="1"/>
  <c r="K1781" i="1" s="1"/>
  <c r="J282" i="1"/>
  <c r="J281" i="1" s="1"/>
  <c r="J278" i="1" s="1"/>
  <c r="J279" i="1" s="1"/>
  <c r="K280" i="1"/>
  <c r="K277" i="1"/>
  <c r="L277" i="1" s="1"/>
  <c r="M277" i="1" s="1"/>
  <c r="N277" i="1" s="1"/>
  <c r="O277" i="1" s="1"/>
  <c r="J277" i="1"/>
  <c r="J271" i="1"/>
  <c r="K271" i="1" s="1"/>
  <c r="F270" i="1"/>
  <c r="G270" i="1" s="1"/>
  <c r="H270" i="1" s="1"/>
  <c r="I270" i="1" s="1"/>
  <c r="E270" i="1"/>
  <c r="J269" i="1"/>
  <c r="I267" i="1"/>
  <c r="I266" i="1"/>
  <c r="I263" i="1" s="1"/>
  <c r="I264" i="1" s="1"/>
  <c r="J265" i="1"/>
  <c r="J1896" i="1" s="1"/>
  <c r="I262" i="1"/>
  <c r="J262" i="1" s="1"/>
  <c r="K262" i="1" s="1"/>
  <c r="L262" i="1" s="1"/>
  <c r="M262" i="1" s="1"/>
  <c r="F255" i="1"/>
  <c r="G255" i="1" s="1"/>
  <c r="H255" i="1" s="1"/>
  <c r="I255" i="1" s="1"/>
  <c r="J255" i="1" s="1"/>
  <c r="K255" i="1" s="1"/>
  <c r="L255" i="1" s="1"/>
  <c r="M255" i="1" s="1"/>
  <c r="N255" i="1" s="1"/>
  <c r="O255" i="1" s="1"/>
  <c r="P255" i="1" s="1"/>
  <c r="Q255" i="1" s="1"/>
  <c r="R255" i="1" s="1"/>
  <c r="C255" i="1"/>
  <c r="C256" i="1" s="1"/>
  <c r="D256" i="1" s="1"/>
  <c r="E253" i="1"/>
  <c r="F253" i="1" s="1"/>
  <c r="G253" i="1" s="1"/>
  <c r="H253" i="1" s="1"/>
  <c r="I253" i="1" s="1"/>
  <c r="J253" i="1" s="1"/>
  <c r="K253" i="1" s="1"/>
  <c r="L253" i="1" s="1"/>
  <c r="M253" i="1" s="1"/>
  <c r="N253" i="1" s="1"/>
  <c r="O253" i="1" s="1"/>
  <c r="P253" i="1" s="1"/>
  <c r="Q253" i="1" s="1"/>
  <c r="R253" i="1" s="1"/>
  <c r="D252" i="1"/>
  <c r="D251" i="1" s="1"/>
  <c r="D248" i="1" s="1"/>
  <c r="C252" i="1"/>
  <c r="E250" i="1"/>
  <c r="E1895" i="1" s="1"/>
  <c r="F240" i="1"/>
  <c r="G240" i="1" s="1"/>
  <c r="H240" i="1" s="1"/>
  <c r="I240" i="1" s="1"/>
  <c r="J240" i="1" s="1"/>
  <c r="K240" i="1" s="1"/>
  <c r="L240" i="1" s="1"/>
  <c r="M240" i="1" s="1"/>
  <c r="N240" i="1" s="1"/>
  <c r="O240" i="1" s="1"/>
  <c r="P240" i="1" s="1"/>
  <c r="Q240" i="1" s="1"/>
  <c r="R240" i="1" s="1"/>
  <c r="C240" i="1"/>
  <c r="C241" i="1" s="1"/>
  <c r="E238" i="1"/>
  <c r="F238" i="1" s="1"/>
  <c r="G238" i="1" s="1"/>
  <c r="H238" i="1" s="1"/>
  <c r="I238" i="1" s="1"/>
  <c r="J238" i="1" s="1"/>
  <c r="K238" i="1" s="1"/>
  <c r="L238" i="1" s="1"/>
  <c r="M238" i="1" s="1"/>
  <c r="N238" i="1" s="1"/>
  <c r="O238" i="1" s="1"/>
  <c r="P238" i="1" s="1"/>
  <c r="Q238" i="1" s="1"/>
  <c r="R238" i="1" s="1"/>
  <c r="D237" i="1"/>
  <c r="D236" i="1" s="1"/>
  <c r="D233" i="1" s="1"/>
  <c r="C237" i="1"/>
  <c r="C236" i="1" s="1"/>
  <c r="C233" i="1" s="1"/>
  <c r="F235" i="1"/>
  <c r="F1894" i="1" s="1"/>
  <c r="F225" i="1"/>
  <c r="G225" i="1" s="1"/>
  <c r="H225" i="1" s="1"/>
  <c r="I225" i="1" s="1"/>
  <c r="J225" i="1" s="1"/>
  <c r="K225" i="1" s="1"/>
  <c r="L225" i="1" s="1"/>
  <c r="M225" i="1" s="1"/>
  <c r="N225" i="1" s="1"/>
  <c r="O225" i="1" s="1"/>
  <c r="P225" i="1" s="1"/>
  <c r="Q225" i="1" s="1"/>
  <c r="R225" i="1" s="1"/>
  <c r="C225" i="1"/>
  <c r="C226" i="1" s="1"/>
  <c r="F223" i="1"/>
  <c r="G223" i="1" s="1"/>
  <c r="H223" i="1" s="1"/>
  <c r="I223" i="1" s="1"/>
  <c r="J223" i="1" s="1"/>
  <c r="K223" i="1" s="1"/>
  <c r="L223" i="1" s="1"/>
  <c r="M223" i="1" s="1"/>
  <c r="N223" i="1" s="1"/>
  <c r="O223" i="1" s="1"/>
  <c r="P223" i="1" s="1"/>
  <c r="Q223" i="1" s="1"/>
  <c r="R223" i="1" s="1"/>
  <c r="E223" i="1"/>
  <c r="D222" i="1"/>
  <c r="D221" i="1" s="1"/>
  <c r="D218" i="1" s="1"/>
  <c r="C222" i="1"/>
  <c r="C221" i="1" s="1"/>
  <c r="C218" i="1" s="1"/>
  <c r="C216" i="1" s="1"/>
  <c r="E220" i="1"/>
  <c r="E1893" i="1" s="1"/>
  <c r="E210" i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R210" i="1" s="1"/>
  <c r="D210" i="1"/>
  <c r="C210" i="1"/>
  <c r="C211" i="1" s="1"/>
  <c r="D211" i="1" s="1"/>
  <c r="E208" i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R208" i="1" s="1"/>
  <c r="D207" i="1"/>
  <c r="D206" i="1" s="1"/>
  <c r="D203" i="1" s="1"/>
  <c r="C207" i="1"/>
  <c r="C206" i="1" s="1"/>
  <c r="C203" i="1" s="1"/>
  <c r="K205" i="1"/>
  <c r="K1892" i="1" s="1"/>
  <c r="F205" i="1"/>
  <c r="F195" i="1"/>
  <c r="G195" i="1" s="1"/>
  <c r="H195" i="1" s="1"/>
  <c r="I195" i="1" s="1"/>
  <c r="J195" i="1" s="1"/>
  <c r="K195" i="1" s="1"/>
  <c r="L195" i="1" s="1"/>
  <c r="M195" i="1" s="1"/>
  <c r="N195" i="1" s="1"/>
  <c r="O195" i="1" s="1"/>
  <c r="P195" i="1" s="1"/>
  <c r="Q195" i="1" s="1"/>
  <c r="R195" i="1" s="1"/>
  <c r="C195" i="1"/>
  <c r="C196" i="1" s="1"/>
  <c r="E193" i="1"/>
  <c r="F193" i="1" s="1"/>
  <c r="G193" i="1" s="1"/>
  <c r="H193" i="1" s="1"/>
  <c r="I193" i="1" s="1"/>
  <c r="J193" i="1" s="1"/>
  <c r="K193" i="1" s="1"/>
  <c r="L193" i="1" s="1"/>
  <c r="M193" i="1" s="1"/>
  <c r="N193" i="1" s="1"/>
  <c r="O193" i="1" s="1"/>
  <c r="P193" i="1" s="1"/>
  <c r="Q193" i="1" s="1"/>
  <c r="R193" i="1" s="1"/>
  <c r="D192" i="1"/>
  <c r="D191" i="1" s="1"/>
  <c r="D188" i="1" s="1"/>
  <c r="C192" i="1"/>
  <c r="C191" i="1" s="1"/>
  <c r="C188" i="1" s="1"/>
  <c r="F190" i="1"/>
  <c r="F1891" i="1" s="1"/>
  <c r="F180" i="1"/>
  <c r="G180" i="1" s="1"/>
  <c r="H180" i="1" s="1"/>
  <c r="I180" i="1" s="1"/>
  <c r="J180" i="1" s="1"/>
  <c r="K180" i="1" s="1"/>
  <c r="L180" i="1" s="1"/>
  <c r="M180" i="1" s="1"/>
  <c r="N180" i="1" s="1"/>
  <c r="O180" i="1" s="1"/>
  <c r="P180" i="1" s="1"/>
  <c r="Q180" i="1" s="1"/>
  <c r="R180" i="1" s="1"/>
  <c r="C180" i="1"/>
  <c r="C181" i="1" s="1"/>
  <c r="E178" i="1"/>
  <c r="F178" i="1" s="1"/>
  <c r="G178" i="1" s="1"/>
  <c r="H178" i="1" s="1"/>
  <c r="I178" i="1" s="1"/>
  <c r="J178" i="1" s="1"/>
  <c r="K178" i="1" s="1"/>
  <c r="L178" i="1" s="1"/>
  <c r="M178" i="1" s="1"/>
  <c r="N178" i="1" s="1"/>
  <c r="O178" i="1" s="1"/>
  <c r="P178" i="1" s="1"/>
  <c r="Q178" i="1" s="1"/>
  <c r="R178" i="1" s="1"/>
  <c r="D177" i="1"/>
  <c r="C177" i="1"/>
  <c r="C176" i="1"/>
  <c r="C173" i="1" s="1"/>
  <c r="F175" i="1"/>
  <c r="F1890" i="1" s="1"/>
  <c r="D172" i="1"/>
  <c r="E172" i="1" s="1"/>
  <c r="F172" i="1" s="1"/>
  <c r="F165" i="1"/>
  <c r="G165" i="1" s="1"/>
  <c r="H165" i="1" s="1"/>
  <c r="I165" i="1" s="1"/>
  <c r="J165" i="1" s="1"/>
  <c r="K165" i="1" s="1"/>
  <c r="L165" i="1" s="1"/>
  <c r="M165" i="1" s="1"/>
  <c r="N165" i="1" s="1"/>
  <c r="O165" i="1" s="1"/>
  <c r="P165" i="1" s="1"/>
  <c r="Q165" i="1" s="1"/>
  <c r="R165" i="1" s="1"/>
  <c r="C165" i="1"/>
  <c r="C166" i="1" s="1"/>
  <c r="D166" i="1" s="1"/>
  <c r="H163" i="1"/>
  <c r="I163" i="1" s="1"/>
  <c r="J163" i="1" s="1"/>
  <c r="K163" i="1" s="1"/>
  <c r="L163" i="1" s="1"/>
  <c r="M163" i="1" s="1"/>
  <c r="N163" i="1" s="1"/>
  <c r="O163" i="1" s="1"/>
  <c r="P163" i="1" s="1"/>
  <c r="Q163" i="1" s="1"/>
  <c r="R163" i="1" s="1"/>
  <c r="E163" i="1"/>
  <c r="F163" i="1" s="1"/>
  <c r="G163" i="1" s="1"/>
  <c r="D162" i="1"/>
  <c r="D161" i="1" s="1"/>
  <c r="D158" i="1" s="1"/>
  <c r="C162" i="1"/>
  <c r="C161" i="1" s="1"/>
  <c r="C158" i="1" s="1"/>
  <c r="C156" i="1" s="1"/>
  <c r="G160" i="1"/>
  <c r="G1889" i="1" s="1"/>
  <c r="F160" i="1"/>
  <c r="F1889" i="1" s="1"/>
  <c r="G150" i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R150" i="1" s="1"/>
  <c r="F150" i="1"/>
  <c r="C150" i="1"/>
  <c r="C151" i="1" s="1"/>
  <c r="D151" i="1" s="1"/>
  <c r="D147" i="1"/>
  <c r="D146" i="1" s="1"/>
  <c r="D143" i="1" s="1"/>
  <c r="C147" i="1"/>
  <c r="C146" i="1" s="1"/>
  <c r="C143" i="1" s="1"/>
  <c r="F145" i="1"/>
  <c r="F1888" i="1" s="1"/>
  <c r="F135" i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Q135" i="1" s="1"/>
  <c r="R135" i="1" s="1"/>
  <c r="D135" i="1"/>
  <c r="C135" i="1"/>
  <c r="C136" i="1" s="1"/>
  <c r="D136" i="1" s="1"/>
  <c r="E133" i="1"/>
  <c r="F133" i="1" s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Q133" i="1" s="1"/>
  <c r="R133" i="1" s="1"/>
  <c r="D132" i="1"/>
  <c r="D131" i="1" s="1"/>
  <c r="D128" i="1" s="1"/>
  <c r="C132" i="1"/>
  <c r="F130" i="1"/>
  <c r="F1887" i="1" s="1"/>
  <c r="F120" i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R120" i="1" s="1"/>
  <c r="C120" i="1"/>
  <c r="C121" i="1" s="1"/>
  <c r="D121" i="1" s="1"/>
  <c r="E118" i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R118" i="1" s="1"/>
  <c r="D117" i="1"/>
  <c r="C117" i="1"/>
  <c r="C116" i="1" s="1"/>
  <c r="C113" i="1" s="1"/>
  <c r="D116" i="1"/>
  <c r="D113" i="1" s="1"/>
  <c r="F115" i="1"/>
  <c r="F1886" i="1" s="1"/>
  <c r="F105" i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C105" i="1"/>
  <c r="C106" i="1" s="1"/>
  <c r="C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D102" i="1"/>
  <c r="D101" i="1" s="1"/>
  <c r="D98" i="1" s="1"/>
  <c r="C102" i="1"/>
  <c r="C101" i="1" s="1"/>
  <c r="C98" i="1" s="1"/>
  <c r="C96" i="1" s="1"/>
  <c r="F100" i="1"/>
  <c r="F1885" i="1" s="1"/>
  <c r="F90" i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C90" i="1"/>
  <c r="C91" i="1" s="1"/>
  <c r="E88" i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R88" i="1" s="1"/>
  <c r="D87" i="1"/>
  <c r="D86" i="1" s="1"/>
  <c r="D83" i="1" s="1"/>
  <c r="C87" i="1"/>
  <c r="C86" i="1" s="1"/>
  <c r="C83" i="1" s="1"/>
  <c r="C81" i="1" s="1"/>
  <c r="M85" i="1"/>
  <c r="M1884" i="1" s="1"/>
  <c r="F85" i="1"/>
  <c r="F75" i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C75" i="1"/>
  <c r="C76" i="1" s="1"/>
  <c r="D76" i="1" s="1"/>
  <c r="E73" i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D72" i="1"/>
  <c r="D71" i="1" s="1"/>
  <c r="D68" i="1" s="1"/>
  <c r="C72" i="1"/>
  <c r="C71" i="1" s="1"/>
  <c r="C68" i="1" s="1"/>
  <c r="G70" i="1"/>
  <c r="G1883" i="1" s="1"/>
  <c r="F70" i="1"/>
  <c r="F1883" i="1" s="1"/>
  <c r="F60" i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C60" i="1"/>
  <c r="C61" i="1" s="1"/>
  <c r="D61" i="1" s="1"/>
  <c r="E58" i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D57" i="1"/>
  <c r="C57" i="1"/>
  <c r="C56" i="1" s="1"/>
  <c r="C53" i="1" s="1"/>
  <c r="C51" i="1" s="1"/>
  <c r="D56" i="1"/>
  <c r="D53" i="1" s="1"/>
  <c r="F55" i="1"/>
  <c r="F1882" i="1" s="1"/>
  <c r="O45" i="1"/>
  <c r="P45" i="1" s="1"/>
  <c r="Q45" i="1" s="1"/>
  <c r="R45" i="1" s="1"/>
  <c r="F45" i="1"/>
  <c r="G45" i="1" s="1"/>
  <c r="H45" i="1" s="1"/>
  <c r="I45" i="1" s="1"/>
  <c r="J45" i="1" s="1"/>
  <c r="K45" i="1" s="1"/>
  <c r="L45" i="1" s="1"/>
  <c r="M45" i="1" s="1"/>
  <c r="N45" i="1" s="1"/>
  <c r="C45" i="1"/>
  <c r="C46" i="1" s="1"/>
  <c r="E43" i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D42" i="1"/>
  <c r="D41" i="1" s="1"/>
  <c r="D38" i="1" s="1"/>
  <c r="C42" i="1"/>
  <c r="C41" i="1" s="1"/>
  <c r="C38" i="1" s="1"/>
  <c r="G40" i="1"/>
  <c r="G1881" i="1" s="1"/>
  <c r="F40" i="1"/>
  <c r="F1881" i="1" s="1"/>
  <c r="F31" i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E31" i="1"/>
  <c r="E30" i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E28" i="1"/>
  <c r="F27" i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F26" i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E25" i="1"/>
  <c r="F25" i="1" s="1"/>
  <c r="G25" i="1" s="1"/>
  <c r="D24" i="1"/>
  <c r="F23" i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C23" i="1"/>
  <c r="C31" i="1" s="1"/>
  <c r="F22" i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C22" i="1"/>
  <c r="C30" i="1" s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C21" i="1"/>
  <c r="C29" i="1" s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C20" i="1"/>
  <c r="F19" i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G17" i="1"/>
  <c r="F17" i="1"/>
  <c r="C17" i="1"/>
  <c r="C25" i="1" s="1"/>
  <c r="E16" i="1"/>
  <c r="E1750" i="1" s="1"/>
  <c r="D16" i="1"/>
  <c r="D14" i="1"/>
  <c r="D1753" i="1" s="1"/>
  <c r="C14" i="1"/>
  <c r="D13" i="1"/>
  <c r="C13" i="1"/>
  <c r="C12" i="1" s="1"/>
  <c r="C9" i="1" s="1"/>
  <c r="C10" i="1" s="1"/>
  <c r="L11" i="1"/>
  <c r="F11" i="1"/>
  <c r="F1880" i="1" s="1"/>
  <c r="D159" i="1" l="1"/>
  <c r="D157" i="1"/>
  <c r="E157" i="1" s="1"/>
  <c r="H1622" i="1"/>
  <c r="H376" i="1"/>
  <c r="H375" i="1" s="1"/>
  <c r="H372" i="1" s="1"/>
  <c r="H373" i="1" s="1"/>
  <c r="H1275" i="1"/>
  <c r="H1274" i="1" s="1"/>
  <c r="H1271" i="1" s="1"/>
  <c r="H1272" i="1" s="1"/>
  <c r="K894" i="1"/>
  <c r="K872" i="1"/>
  <c r="L872" i="1" s="1"/>
  <c r="C234" i="1"/>
  <c r="C231" i="1"/>
  <c r="D82" i="1"/>
  <c r="D81" i="1" s="1"/>
  <c r="D84" i="1"/>
  <c r="J1604" i="1"/>
  <c r="J1601" i="1"/>
  <c r="D232" i="1"/>
  <c r="E232" i="1" s="1"/>
  <c r="F232" i="1" s="1"/>
  <c r="D234" i="1"/>
  <c r="C239" i="1"/>
  <c r="D241" i="1"/>
  <c r="C189" i="1"/>
  <c r="C186" i="1"/>
  <c r="D39" i="1"/>
  <c r="D37" i="1"/>
  <c r="E37" i="1" s="1"/>
  <c r="F37" i="1" s="1"/>
  <c r="C39" i="1"/>
  <c r="C36" i="1"/>
  <c r="D69" i="1"/>
  <c r="D67" i="1"/>
  <c r="E67" i="1" s="1"/>
  <c r="E14" i="1"/>
  <c r="F14" i="1" s="1"/>
  <c r="D134" i="1"/>
  <c r="M556" i="1"/>
  <c r="M1915" i="1" s="1"/>
  <c r="F1050" i="1"/>
  <c r="H1074" i="1"/>
  <c r="H1949" i="1" s="1"/>
  <c r="L1241" i="1"/>
  <c r="K1183" i="1"/>
  <c r="K1956" i="1" s="1"/>
  <c r="C74" i="1"/>
  <c r="C159" i="1"/>
  <c r="F363" i="1"/>
  <c r="G363" i="1" s="1"/>
  <c r="F472" i="1"/>
  <c r="R875" i="1"/>
  <c r="R1936" i="1" s="1"/>
  <c r="J907" i="1"/>
  <c r="J1938" i="1" s="1"/>
  <c r="M1246" i="1"/>
  <c r="N1246" i="1" s="1"/>
  <c r="L1876" i="1"/>
  <c r="G235" i="1"/>
  <c r="G1894" i="1" s="1"/>
  <c r="G1021" i="1"/>
  <c r="I1442" i="1"/>
  <c r="I1746" i="1"/>
  <c r="C59" i="1"/>
  <c r="C119" i="1"/>
  <c r="E700" i="1"/>
  <c r="O937" i="1"/>
  <c r="L958" i="1"/>
  <c r="M958" i="1" s="1"/>
  <c r="N958" i="1" s="1"/>
  <c r="O958" i="1" s="1"/>
  <c r="P958" i="1" s="1"/>
  <c r="L1605" i="1"/>
  <c r="L1984" i="1" s="1"/>
  <c r="H1747" i="1"/>
  <c r="D1756" i="1"/>
  <c r="D119" i="1"/>
  <c r="D1770" i="1" s="1"/>
  <c r="K959" i="1"/>
  <c r="J1348" i="1"/>
  <c r="I1530" i="1"/>
  <c r="E1756" i="1"/>
  <c r="F1143" i="1"/>
  <c r="F1756" i="1"/>
  <c r="P846" i="1"/>
  <c r="E518" i="1"/>
  <c r="F562" i="1"/>
  <c r="E882" i="1"/>
  <c r="C164" i="1"/>
  <c r="F348" i="1"/>
  <c r="F349" i="1" s="1"/>
  <c r="E488" i="1"/>
  <c r="N841" i="1"/>
  <c r="E1036" i="1"/>
  <c r="E1081" i="1"/>
  <c r="M1243" i="1"/>
  <c r="I1349" i="1"/>
  <c r="I1346" i="1" s="1"/>
  <c r="I1347" i="1" s="1"/>
  <c r="G1736" i="1"/>
  <c r="I511" i="1"/>
  <c r="H1745" i="1"/>
  <c r="I1745" i="1" s="1"/>
  <c r="J1745" i="1" s="1"/>
  <c r="K1745" i="1" s="1"/>
  <c r="L1745" i="1" s="1"/>
  <c r="M1745" i="1" s="1"/>
  <c r="N1745" i="1" s="1"/>
  <c r="O1745" i="1" s="1"/>
  <c r="P1745" i="1" s="1"/>
  <c r="Q1745" i="1" s="1"/>
  <c r="R1745" i="1" s="1"/>
  <c r="G11" i="1"/>
  <c r="G1880" i="1" s="1"/>
  <c r="C16" i="1"/>
  <c r="K282" i="1"/>
  <c r="K281" i="1" s="1"/>
  <c r="K278" i="1" s="1"/>
  <c r="K279" i="1" s="1"/>
  <c r="G1132" i="1"/>
  <c r="M1680" i="1"/>
  <c r="M1989" i="1" s="1"/>
  <c r="M601" i="1"/>
  <c r="K441" i="1"/>
  <c r="F866" i="1"/>
  <c r="H1537" i="1"/>
  <c r="I1740" i="1"/>
  <c r="I1993" i="1" s="1"/>
  <c r="G592" i="1"/>
  <c r="G593" i="1" s="1"/>
  <c r="F822" i="1"/>
  <c r="H922" i="1"/>
  <c r="F1157" i="1"/>
  <c r="J1333" i="1"/>
  <c r="G130" i="1"/>
  <c r="G1887" i="1" s="1"/>
  <c r="L205" i="1"/>
  <c r="L1892" i="1" s="1"/>
  <c r="O631" i="1"/>
  <c r="H807" i="1"/>
  <c r="G822" i="1"/>
  <c r="M846" i="1"/>
  <c r="M843" i="1" s="1"/>
  <c r="M844" i="1" s="1"/>
  <c r="F1065" i="1"/>
  <c r="F1066" i="1" s="1"/>
  <c r="K1318" i="1"/>
  <c r="K1965" i="1" s="1"/>
  <c r="J1470" i="1"/>
  <c r="D12" i="1"/>
  <c r="D9" i="1" s="1"/>
  <c r="E319" i="1"/>
  <c r="G729" i="1"/>
  <c r="H729" i="1" s="1"/>
  <c r="I806" i="1"/>
  <c r="N846" i="1"/>
  <c r="N843" i="1" s="1"/>
  <c r="N844" i="1" s="1"/>
  <c r="I1319" i="1"/>
  <c r="I1316" i="1" s="1"/>
  <c r="I1317" i="1" s="1"/>
  <c r="D156" i="1"/>
  <c r="K265" i="1"/>
  <c r="M404" i="1"/>
  <c r="M1905" i="1" s="1"/>
  <c r="O846" i="1"/>
  <c r="L952" i="1"/>
  <c r="J1319" i="1"/>
  <c r="J1316" i="1" s="1"/>
  <c r="J1317" i="1" s="1"/>
  <c r="H1621" i="1"/>
  <c r="H1618" i="1" s="1"/>
  <c r="H1619" i="1" s="1"/>
  <c r="I914" i="1"/>
  <c r="J1339" i="1"/>
  <c r="J1340" i="1" s="1"/>
  <c r="M959" i="1"/>
  <c r="K1642" i="1"/>
  <c r="M1672" i="1"/>
  <c r="L898" i="1"/>
  <c r="L894" i="1" s="1"/>
  <c r="L893" i="1" s="1"/>
  <c r="L890" i="1" s="1"/>
  <c r="L891" i="1" s="1"/>
  <c r="L1641" i="1"/>
  <c r="H1732" i="1"/>
  <c r="H1627" i="1"/>
  <c r="H1532" i="1"/>
  <c r="H1531" i="1" s="1"/>
  <c r="H1528" i="1" s="1"/>
  <c r="H1529" i="1" s="1"/>
  <c r="H928" i="1"/>
  <c r="H929" i="1" s="1"/>
  <c r="I1447" i="1"/>
  <c r="I1335" i="1"/>
  <c r="I1334" i="1" s="1"/>
  <c r="I1331" i="1" s="1"/>
  <c r="H1727" i="1"/>
  <c r="H1726" i="1" s="1"/>
  <c r="H1723" i="1" s="1"/>
  <c r="D1771" i="1"/>
  <c r="E134" i="1"/>
  <c r="E61" i="1"/>
  <c r="D62" i="1"/>
  <c r="F1884" i="1"/>
  <c r="G85" i="1"/>
  <c r="F157" i="1"/>
  <c r="C179" i="1"/>
  <c r="D181" i="1"/>
  <c r="H25" i="1"/>
  <c r="D46" i="1"/>
  <c r="D44" i="1" s="1"/>
  <c r="C44" i="1"/>
  <c r="D129" i="1"/>
  <c r="D127" i="1"/>
  <c r="I272" i="1"/>
  <c r="J270" i="1"/>
  <c r="D54" i="1"/>
  <c r="D52" i="1"/>
  <c r="D106" i="1"/>
  <c r="D74" i="1"/>
  <c r="E76" i="1"/>
  <c r="D77" i="1"/>
  <c r="F16" i="1"/>
  <c r="F1750" i="1" s="1"/>
  <c r="C201" i="1"/>
  <c r="C204" i="1"/>
  <c r="C134" i="1"/>
  <c r="C131" i="1"/>
  <c r="C128" i="1" s="1"/>
  <c r="D59" i="1"/>
  <c r="C7" i="1"/>
  <c r="G16" i="1"/>
  <c r="D99" i="1"/>
  <c r="D97" i="1"/>
  <c r="J302" i="1"/>
  <c r="K300" i="1"/>
  <c r="L300" i="1" s="1"/>
  <c r="M300" i="1" s="1"/>
  <c r="N300" i="1" s="1"/>
  <c r="O300" i="1" s="1"/>
  <c r="P300" i="1" s="1"/>
  <c r="Q300" i="1" s="1"/>
  <c r="R300" i="1" s="1"/>
  <c r="F67" i="1"/>
  <c r="C89" i="1"/>
  <c r="D91" i="1"/>
  <c r="E121" i="1"/>
  <c r="D122" i="1"/>
  <c r="L1880" i="1"/>
  <c r="M11" i="1"/>
  <c r="C28" i="1"/>
  <c r="C24" i="1" s="1"/>
  <c r="C15" i="1" s="1"/>
  <c r="C66" i="1"/>
  <c r="C69" i="1"/>
  <c r="D137" i="1"/>
  <c r="E151" i="1"/>
  <c r="D152" i="1"/>
  <c r="D149" i="1"/>
  <c r="D212" i="1"/>
  <c r="E211" i="1"/>
  <c r="D209" i="1"/>
  <c r="C84" i="1"/>
  <c r="C111" i="1"/>
  <c r="C114" i="1"/>
  <c r="E24" i="1"/>
  <c r="F1753" i="1"/>
  <c r="G14" i="1"/>
  <c r="D114" i="1"/>
  <c r="D112" i="1"/>
  <c r="E136" i="1"/>
  <c r="G472" i="1"/>
  <c r="F473" i="1"/>
  <c r="C54" i="1"/>
  <c r="F28" i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G55" i="1"/>
  <c r="D189" i="1"/>
  <c r="D187" i="1"/>
  <c r="L292" i="1"/>
  <c r="C141" i="1"/>
  <c r="C144" i="1"/>
  <c r="D164" i="1"/>
  <c r="E166" i="1"/>
  <c r="D167" i="1"/>
  <c r="D179" i="1"/>
  <c r="J354" i="1"/>
  <c r="D144" i="1"/>
  <c r="D142" i="1"/>
  <c r="F1892" i="1"/>
  <c r="G205" i="1"/>
  <c r="C251" i="1"/>
  <c r="C248" i="1" s="1"/>
  <c r="C254" i="1"/>
  <c r="D257" i="1"/>
  <c r="E256" i="1"/>
  <c r="C99" i="1"/>
  <c r="H130" i="1"/>
  <c r="L1898" i="1"/>
  <c r="M295" i="1"/>
  <c r="N85" i="1"/>
  <c r="G100" i="1"/>
  <c r="G172" i="1"/>
  <c r="C194" i="1"/>
  <c r="D196" i="1"/>
  <c r="C224" i="1"/>
  <c r="D226" i="1"/>
  <c r="D1752" i="1"/>
  <c r="D15" i="1"/>
  <c r="D1750" i="1"/>
  <c r="I261" i="1"/>
  <c r="D204" i="1"/>
  <c r="D202" i="1"/>
  <c r="H17" i="1"/>
  <c r="H70" i="1"/>
  <c r="H160" i="1"/>
  <c r="H235" i="1"/>
  <c r="E1753" i="1"/>
  <c r="D219" i="1"/>
  <c r="D217" i="1"/>
  <c r="D32" i="1"/>
  <c r="H40" i="1"/>
  <c r="C149" i="1"/>
  <c r="C209" i="1"/>
  <c r="D231" i="1"/>
  <c r="G115" i="1"/>
  <c r="C171" i="1"/>
  <c r="C174" i="1"/>
  <c r="J276" i="1"/>
  <c r="J287" i="1"/>
  <c r="K285" i="1"/>
  <c r="L285" i="1" s="1"/>
  <c r="M285" i="1" s="1"/>
  <c r="N285" i="1" s="1"/>
  <c r="O285" i="1" s="1"/>
  <c r="P285" i="1" s="1"/>
  <c r="Q285" i="1" s="1"/>
  <c r="R285" i="1" s="1"/>
  <c r="D176" i="1"/>
  <c r="D173" i="1" s="1"/>
  <c r="K276" i="1"/>
  <c r="D254" i="1"/>
  <c r="F364" i="1"/>
  <c r="K1897" i="1"/>
  <c r="L280" i="1"/>
  <c r="K508" i="1"/>
  <c r="K1789" i="1"/>
  <c r="L408" i="1"/>
  <c r="K406" i="1"/>
  <c r="K405" i="1" s="1"/>
  <c r="K402" i="1" s="1"/>
  <c r="K297" i="1"/>
  <c r="K296" i="1" s="1"/>
  <c r="K293" i="1" s="1"/>
  <c r="K294" i="1" s="1"/>
  <c r="L301" i="1"/>
  <c r="G334" i="1"/>
  <c r="H1902" i="1"/>
  <c r="I357" i="1"/>
  <c r="I381" i="1"/>
  <c r="I376" i="1"/>
  <c r="I375" i="1" s="1"/>
  <c r="K833" i="1"/>
  <c r="L833" i="1" s="1"/>
  <c r="M833" i="1" s="1"/>
  <c r="N833" i="1" s="1"/>
  <c r="O833" i="1" s="1"/>
  <c r="P833" i="1" s="1"/>
  <c r="Q833" i="1" s="1"/>
  <c r="R833" i="1" s="1"/>
  <c r="J831" i="1"/>
  <c r="J828" i="1" s="1"/>
  <c r="G145" i="1"/>
  <c r="G175" i="1"/>
  <c r="L271" i="1"/>
  <c r="P277" i="1"/>
  <c r="H333" i="1"/>
  <c r="J380" i="1"/>
  <c r="G487" i="1"/>
  <c r="F488" i="1"/>
  <c r="G348" i="1"/>
  <c r="D249" i="1"/>
  <c r="D247" i="1"/>
  <c r="M1918" i="1"/>
  <c r="N601" i="1"/>
  <c r="M205" i="1"/>
  <c r="K287" i="1"/>
  <c r="L286" i="1"/>
  <c r="G318" i="1"/>
  <c r="F319" i="1"/>
  <c r="E334" i="1"/>
  <c r="I1901" i="1"/>
  <c r="J342" i="1"/>
  <c r="O401" i="1"/>
  <c r="D692" i="1"/>
  <c r="D689" i="1"/>
  <c r="J1780" i="1"/>
  <c r="J267" i="1"/>
  <c r="J266" i="1" s="1"/>
  <c r="J263" i="1" s="1"/>
  <c r="J294" i="1"/>
  <c r="F334" i="1"/>
  <c r="M431" i="1"/>
  <c r="C219" i="1"/>
  <c r="N262" i="1"/>
  <c r="K1896" i="1"/>
  <c r="L265" i="1"/>
  <c r="K269" i="1"/>
  <c r="F220" i="1"/>
  <c r="G607" i="1"/>
  <c r="F608" i="1"/>
  <c r="G190" i="1"/>
  <c r="M309" i="1"/>
  <c r="L435" i="1"/>
  <c r="L432" i="1" s="1"/>
  <c r="L433" i="1" s="1"/>
  <c r="I577" i="1"/>
  <c r="M553" i="1"/>
  <c r="R568" i="1"/>
  <c r="H592" i="1"/>
  <c r="F637" i="1"/>
  <c r="E638" i="1"/>
  <c r="L312" i="1"/>
  <c r="H457" i="1"/>
  <c r="G458" i="1"/>
  <c r="F250" i="1"/>
  <c r="J339" i="1"/>
  <c r="H1903" i="1"/>
  <c r="I374" i="1"/>
  <c r="F502" i="1"/>
  <c r="I807" i="1"/>
  <c r="J806" i="1"/>
  <c r="H370" i="1"/>
  <c r="H532" i="1"/>
  <c r="G533" i="1"/>
  <c r="F792" i="1"/>
  <c r="G790" i="1"/>
  <c r="J371" i="1"/>
  <c r="N404" i="1"/>
  <c r="P583" i="1"/>
  <c r="F622" i="1"/>
  <c r="E623" i="1"/>
  <c r="G776" i="1"/>
  <c r="F777" i="1"/>
  <c r="L299" i="1"/>
  <c r="K411" i="1"/>
  <c r="L410" i="1"/>
  <c r="M440" i="1"/>
  <c r="L441" i="1"/>
  <c r="E458" i="1"/>
  <c r="I1912" i="1"/>
  <c r="J511" i="1"/>
  <c r="G562" i="1"/>
  <c r="F563" i="1"/>
  <c r="I744" i="1"/>
  <c r="H745" i="1"/>
  <c r="L1907" i="1"/>
  <c r="M434" i="1"/>
  <c r="F458" i="1"/>
  <c r="G517" i="1"/>
  <c r="F518" i="1"/>
  <c r="K1933" i="1"/>
  <c r="L830" i="1"/>
  <c r="O843" i="1"/>
  <c r="O844" i="1" s="1"/>
  <c r="L895" i="1"/>
  <c r="M895" i="1" s="1"/>
  <c r="N895" i="1" s="1"/>
  <c r="O895" i="1" s="1"/>
  <c r="P895" i="1" s="1"/>
  <c r="Q895" i="1" s="1"/>
  <c r="R895" i="1" s="1"/>
  <c r="K893" i="1"/>
  <c r="K890" i="1" s="1"/>
  <c r="K891" i="1" s="1"/>
  <c r="L284" i="1"/>
  <c r="G576" i="1"/>
  <c r="F578" i="1"/>
  <c r="G745" i="1"/>
  <c r="L797" i="1"/>
  <c r="L735" i="1"/>
  <c r="L955" i="1"/>
  <c r="M955" i="1" s="1"/>
  <c r="N955" i="1" s="1"/>
  <c r="O955" i="1" s="1"/>
  <c r="P955" i="1" s="1"/>
  <c r="Q955" i="1" s="1"/>
  <c r="R955" i="1" s="1"/>
  <c r="K953" i="1"/>
  <c r="K950" i="1" s="1"/>
  <c r="K951" i="1" s="1"/>
  <c r="E1430" i="1"/>
  <c r="F1429" i="1"/>
  <c r="K436" i="1"/>
  <c r="K435" i="1" s="1"/>
  <c r="K432" i="1" s="1"/>
  <c r="G699" i="1"/>
  <c r="F700" i="1"/>
  <c r="F695" i="1"/>
  <c r="F694" i="1" s="1"/>
  <c r="F691" i="1" s="1"/>
  <c r="K1932" i="1"/>
  <c r="L815" i="1"/>
  <c r="O957" i="1"/>
  <c r="P957" i="1" s="1"/>
  <c r="Q957" i="1" s="1"/>
  <c r="R957" i="1" s="1"/>
  <c r="O1920" i="1"/>
  <c r="P631" i="1"/>
  <c r="J720" i="1"/>
  <c r="E692" i="1"/>
  <c r="E689" i="1"/>
  <c r="L752" i="1"/>
  <c r="K1930" i="1"/>
  <c r="L785" i="1"/>
  <c r="M872" i="1"/>
  <c r="K738" i="1"/>
  <c r="I903" i="1"/>
  <c r="I906" i="1"/>
  <c r="L949" i="1"/>
  <c r="N850" i="1"/>
  <c r="M852" i="1"/>
  <c r="Q571" i="1"/>
  <c r="M889" i="1"/>
  <c r="J1945" i="1"/>
  <c r="K1014" i="1"/>
  <c r="Q767" i="1"/>
  <c r="I919" i="1"/>
  <c r="L560" i="1"/>
  <c r="F652" i="1"/>
  <c r="H667" i="1"/>
  <c r="G668" i="1"/>
  <c r="N782" i="1"/>
  <c r="P1917" i="1"/>
  <c r="Q586" i="1"/>
  <c r="O598" i="1"/>
  <c r="Q842" i="1"/>
  <c r="N556" i="1"/>
  <c r="Q628" i="1"/>
  <c r="L690" i="1"/>
  <c r="H1926" i="1"/>
  <c r="I723" i="1"/>
  <c r="F745" i="1"/>
  <c r="H761" i="1"/>
  <c r="G762" i="1"/>
  <c r="P1319" i="1"/>
  <c r="Q1321" i="1"/>
  <c r="J821" i="1"/>
  <c r="I822" i="1"/>
  <c r="I1142" i="1"/>
  <c r="H1143" i="1"/>
  <c r="H1138" i="1"/>
  <c r="H1137" i="1" s="1"/>
  <c r="H1134" i="1" s="1"/>
  <c r="H1135" i="1" s="1"/>
  <c r="M875" i="1"/>
  <c r="G881" i="1"/>
  <c r="F882" i="1"/>
  <c r="H1939" i="1"/>
  <c r="I922" i="1"/>
  <c r="E608" i="1"/>
  <c r="F668" i="1"/>
  <c r="K812" i="1"/>
  <c r="N904" i="1"/>
  <c r="Q770" i="1"/>
  <c r="K789" i="1"/>
  <c r="N827" i="1"/>
  <c r="H835" i="1"/>
  <c r="R851" i="1"/>
  <c r="Q847" i="1"/>
  <c r="Q846" i="1" s="1"/>
  <c r="K1011" i="1"/>
  <c r="F762" i="1"/>
  <c r="G807" i="1"/>
  <c r="K819" i="1"/>
  <c r="I791" i="1"/>
  <c r="L1242" i="1"/>
  <c r="L1239" i="1"/>
  <c r="G693" i="1"/>
  <c r="J1020" i="1"/>
  <c r="I1021" i="1"/>
  <c r="I1016" i="1"/>
  <c r="I1015" i="1" s="1"/>
  <c r="I1012" i="1" s="1"/>
  <c r="I1013" i="1" s="1"/>
  <c r="L1041" i="1"/>
  <c r="I1953" i="1"/>
  <c r="J1136" i="1"/>
  <c r="L755" i="1"/>
  <c r="K1607" i="1"/>
  <c r="K1606" i="1" s="1"/>
  <c r="K1603" i="1" s="1"/>
  <c r="K1604" i="1" s="1"/>
  <c r="L1611" i="1"/>
  <c r="K1612" i="1"/>
  <c r="G1157" i="1"/>
  <c r="F1158" i="1"/>
  <c r="N1240" i="1"/>
  <c r="I1477" i="1"/>
  <c r="I1472" i="1"/>
  <c r="I1471" i="1" s="1"/>
  <c r="I1468" i="1" s="1"/>
  <c r="I1469" i="1" s="1"/>
  <c r="J1476" i="1"/>
  <c r="H1721" i="1"/>
  <c r="H1724" i="1"/>
  <c r="G1035" i="1"/>
  <c r="F1036" i="1"/>
  <c r="K1133" i="1"/>
  <c r="G1065" i="1"/>
  <c r="H822" i="1"/>
  <c r="O845" i="1"/>
  <c r="L892" i="1"/>
  <c r="J913" i="1"/>
  <c r="O943" i="1"/>
  <c r="H1071" i="1"/>
  <c r="J1980" i="1"/>
  <c r="K1545" i="1"/>
  <c r="L800" i="1"/>
  <c r="O934" i="1"/>
  <c r="L1056" i="1"/>
  <c r="K834" i="1"/>
  <c r="H1021" i="1"/>
  <c r="J1975" i="1"/>
  <c r="K1470" i="1"/>
  <c r="G924" i="1"/>
  <c r="G923" i="1" s="1"/>
  <c r="G920" i="1" s="1"/>
  <c r="G921" i="1" s="1"/>
  <c r="G1080" i="1"/>
  <c r="M1180" i="1"/>
  <c r="L1330" i="1"/>
  <c r="K804" i="1"/>
  <c r="N939" i="1"/>
  <c r="N938" i="1" s="1"/>
  <c r="N935" i="1" s="1"/>
  <c r="N936" i="1" s="1"/>
  <c r="I1010" i="1"/>
  <c r="M1960" i="1"/>
  <c r="N1243" i="1"/>
  <c r="K1593" i="1"/>
  <c r="L1593" i="1" s="1"/>
  <c r="M1593" i="1" s="1"/>
  <c r="N1593" i="1" s="1"/>
  <c r="O1593" i="1" s="1"/>
  <c r="P1593" i="1" s="1"/>
  <c r="Q1593" i="1" s="1"/>
  <c r="R1593" i="1" s="1"/>
  <c r="J1591" i="1"/>
  <c r="J1588" i="1" s="1"/>
  <c r="J1589" i="1" s="1"/>
  <c r="K1634" i="1"/>
  <c r="K1631" i="1"/>
  <c r="K1244" i="1"/>
  <c r="K1241" i="1" s="1"/>
  <c r="K1242" i="1" s="1"/>
  <c r="K1316" i="1"/>
  <c r="K1317" i="1" s="1"/>
  <c r="K1345" i="1"/>
  <c r="H1616" i="1"/>
  <c r="I1617" i="1"/>
  <c r="J1279" i="1"/>
  <c r="I1275" i="1"/>
  <c r="I1274" i="1" s="1"/>
  <c r="M1319" i="1"/>
  <c r="I1466" i="1"/>
  <c r="J1536" i="1"/>
  <c r="I1537" i="1"/>
  <c r="N1319" i="1"/>
  <c r="J1355" i="1"/>
  <c r="K1354" i="1"/>
  <c r="K1467" i="1"/>
  <c r="I1979" i="1"/>
  <c r="J1530" i="1"/>
  <c r="N1988" i="1"/>
  <c r="O1665" i="1"/>
  <c r="I1747" i="1"/>
  <c r="J1746" i="1"/>
  <c r="I1074" i="1"/>
  <c r="J1185" i="1"/>
  <c r="J1184" i="1" s="1"/>
  <c r="J1181" i="1" s="1"/>
  <c r="K1189" i="1"/>
  <c r="O1319" i="1"/>
  <c r="I1973" i="1"/>
  <c r="J1440" i="1"/>
  <c r="L1587" i="1"/>
  <c r="I1441" i="1"/>
  <c r="I1438" i="1" s="1"/>
  <c r="I1439" i="1" s="1"/>
  <c r="K1682" i="1"/>
  <c r="K1681" i="1" s="1"/>
  <c r="K1678" i="1" s="1"/>
  <c r="K1679" i="1" s="1"/>
  <c r="K1687" i="1"/>
  <c r="L1686" i="1"/>
  <c r="O1729" i="1"/>
  <c r="N1876" i="1"/>
  <c r="G1143" i="1"/>
  <c r="L1318" i="1"/>
  <c r="L1316" i="1" s="1"/>
  <c r="L1317" i="1" s="1"/>
  <c r="H1526" i="1"/>
  <c r="I1280" i="1"/>
  <c r="J1350" i="1"/>
  <c r="J1349" i="1" s="1"/>
  <c r="J1346" i="1" s="1"/>
  <c r="J1347" i="1" s="1"/>
  <c r="J1442" i="1"/>
  <c r="J1441" i="1" s="1"/>
  <c r="K1446" i="1"/>
  <c r="J1527" i="1"/>
  <c r="N1667" i="1"/>
  <c r="N1666" i="1" s="1"/>
  <c r="N1663" i="1" s="1"/>
  <c r="N1664" i="1" s="1"/>
  <c r="N1672" i="1"/>
  <c r="L1059" i="1"/>
  <c r="H1347" i="1"/>
  <c r="I1532" i="1"/>
  <c r="I1531" i="1" s="1"/>
  <c r="I1528" i="1" s="1"/>
  <c r="I1529" i="1" s="1"/>
  <c r="L1602" i="1"/>
  <c r="O1671" i="1"/>
  <c r="H1269" i="1"/>
  <c r="H1962" i="1"/>
  <c r="I1273" i="1"/>
  <c r="I1314" i="1"/>
  <c r="I1763" i="1"/>
  <c r="I1879" i="1" s="1"/>
  <c r="I1756" i="1"/>
  <c r="K1044" i="1"/>
  <c r="I1270" i="1"/>
  <c r="J1315" i="1"/>
  <c r="I1344" i="1"/>
  <c r="I1436" i="1"/>
  <c r="J1447" i="1"/>
  <c r="J1756" i="1"/>
  <c r="J1763" i="1"/>
  <c r="J1879" i="1" s="1"/>
  <c r="H1551" i="1"/>
  <c r="G1552" i="1"/>
  <c r="H1985" i="1"/>
  <c r="I1620" i="1"/>
  <c r="L1986" i="1"/>
  <c r="M1635" i="1"/>
  <c r="H1741" i="1"/>
  <c r="H1738" i="1" s="1"/>
  <c r="H1739" i="1" s="1"/>
  <c r="H1280" i="1"/>
  <c r="J1586" i="1"/>
  <c r="M1763" i="1"/>
  <c r="M1879" i="1" s="1"/>
  <c r="M1756" i="1"/>
  <c r="N1756" i="1"/>
  <c r="N1763" i="1"/>
  <c r="N1879" i="1" s="1"/>
  <c r="K1542" i="1"/>
  <c r="O1756" i="1"/>
  <c r="O1763" i="1"/>
  <c r="O1879" i="1" s="1"/>
  <c r="J1437" i="1"/>
  <c r="L1677" i="1"/>
  <c r="J1731" i="1"/>
  <c r="I1727" i="1"/>
  <c r="I1726" i="1" s="1"/>
  <c r="J1626" i="1"/>
  <c r="I1622" i="1"/>
  <c r="I1621" i="1" s="1"/>
  <c r="I1627" i="1"/>
  <c r="Q1632" i="1"/>
  <c r="G1657" i="1"/>
  <c r="N1662" i="1"/>
  <c r="L1183" i="1"/>
  <c r="K1647" i="1"/>
  <c r="H1656" i="1"/>
  <c r="L1722" i="1"/>
  <c r="I1732" i="1"/>
  <c r="K1763" i="1"/>
  <c r="K1879" i="1" s="1"/>
  <c r="M1876" i="1"/>
  <c r="P1756" i="1"/>
  <c r="P1763" i="1"/>
  <c r="P1879" i="1" s="1"/>
  <c r="K1596" i="1"/>
  <c r="I1742" i="1"/>
  <c r="I1741" i="1" s="1"/>
  <c r="R1756" i="1"/>
  <c r="R1763" i="1"/>
  <c r="R1879" i="1" s="1"/>
  <c r="F1552" i="1"/>
  <c r="K1590" i="1"/>
  <c r="N1680" i="1"/>
  <c r="H1737" i="1"/>
  <c r="K1650" i="1"/>
  <c r="F1657" i="1"/>
  <c r="M1667" i="1"/>
  <c r="M1666" i="1" s="1"/>
  <c r="M1663" i="1" s="1"/>
  <c r="M1664" i="1" s="1"/>
  <c r="I1725" i="1"/>
  <c r="G1763" i="1"/>
  <c r="G1879" i="1" s="1"/>
  <c r="G1756" i="1"/>
  <c r="M1605" i="1"/>
  <c r="J1744" i="1"/>
  <c r="H1763" i="1"/>
  <c r="H1879" i="1" s="1"/>
  <c r="H1756" i="1"/>
  <c r="Q1763" i="1"/>
  <c r="Q1879" i="1" s="1"/>
  <c r="E82" i="1" l="1"/>
  <c r="D66" i="1"/>
  <c r="L959" i="1"/>
  <c r="L954" i="1"/>
  <c r="L953" i="1" s="1"/>
  <c r="L950" i="1" s="1"/>
  <c r="L951" i="1" s="1"/>
  <c r="K1339" i="1"/>
  <c r="J1335" i="1"/>
  <c r="J1334" i="1" s="1"/>
  <c r="J1331" i="1" s="1"/>
  <c r="J1332" i="1" s="1"/>
  <c r="O954" i="1"/>
  <c r="O953" i="1" s="1"/>
  <c r="H1132" i="1"/>
  <c r="D10" i="1"/>
  <c r="D8" i="1"/>
  <c r="M898" i="1"/>
  <c r="F867" i="1"/>
  <c r="G866" i="1"/>
  <c r="G730" i="1"/>
  <c r="E119" i="1"/>
  <c r="F119" i="1" s="1"/>
  <c r="E241" i="1"/>
  <c r="D242" i="1"/>
  <c r="K907" i="1"/>
  <c r="M841" i="1"/>
  <c r="O1940" i="1"/>
  <c r="P937" i="1"/>
  <c r="J1967" i="1"/>
  <c r="K1348" i="1"/>
  <c r="N954" i="1"/>
  <c r="N953" i="1" s="1"/>
  <c r="L1941" i="1"/>
  <c r="M952" i="1"/>
  <c r="M1244" i="1"/>
  <c r="M1241" i="1" s="1"/>
  <c r="K1239" i="1"/>
  <c r="L899" i="1"/>
  <c r="I1738" i="1"/>
  <c r="I1739" i="1" s="1"/>
  <c r="M954" i="1"/>
  <c r="M953" i="1" s="1"/>
  <c r="M950" i="1" s="1"/>
  <c r="M951" i="1" s="1"/>
  <c r="D239" i="1"/>
  <c r="F1051" i="1"/>
  <c r="G1050" i="1"/>
  <c r="J1740" i="1"/>
  <c r="K1740" i="1" s="1"/>
  <c r="N959" i="1"/>
  <c r="K291" i="1"/>
  <c r="O841" i="1"/>
  <c r="J1966" i="1"/>
  <c r="K1333" i="1"/>
  <c r="I1526" i="1"/>
  <c r="L430" i="1"/>
  <c r="D36" i="1"/>
  <c r="I1332" i="1"/>
  <c r="I1329" i="1"/>
  <c r="N933" i="1"/>
  <c r="M1641" i="1"/>
  <c r="L1637" i="1"/>
  <c r="L1636" i="1" s="1"/>
  <c r="L1633" i="1" s="1"/>
  <c r="L1634" i="1" s="1"/>
  <c r="L1642" i="1"/>
  <c r="H924" i="1"/>
  <c r="H923" i="1" s="1"/>
  <c r="H920" i="1" s="1"/>
  <c r="I928" i="1"/>
  <c r="J928" i="1" s="1"/>
  <c r="D1765" i="1"/>
  <c r="E44" i="1"/>
  <c r="M1330" i="1"/>
  <c r="K1927" i="1"/>
  <c r="L738" i="1"/>
  <c r="I1723" i="1"/>
  <c r="J1314" i="1"/>
  <c r="K1315" i="1"/>
  <c r="K888" i="1"/>
  <c r="R842" i="1"/>
  <c r="K1945" i="1"/>
  <c r="L1014" i="1"/>
  <c r="N872" i="1"/>
  <c r="M1907" i="1"/>
  <c r="N434" i="1"/>
  <c r="L287" i="1"/>
  <c r="M286" i="1"/>
  <c r="M271" i="1"/>
  <c r="L1789" i="1"/>
  <c r="L406" i="1"/>
  <c r="L405" i="1" s="1"/>
  <c r="L402" i="1" s="1"/>
  <c r="M408" i="1"/>
  <c r="F24" i="1"/>
  <c r="G1885" i="1"/>
  <c r="H100" i="1"/>
  <c r="G24" i="1"/>
  <c r="K1020" i="1"/>
  <c r="J1021" i="1"/>
  <c r="J1016" i="1"/>
  <c r="J1015" i="1" s="1"/>
  <c r="J1012" i="1" s="1"/>
  <c r="Q277" i="1"/>
  <c r="H318" i="1"/>
  <c r="G319" i="1"/>
  <c r="J1270" i="1"/>
  <c r="K1527" i="1"/>
  <c r="J1993" i="1"/>
  <c r="L1467" i="1"/>
  <c r="N1180" i="1"/>
  <c r="G1036" i="1"/>
  <c r="H1035" i="1"/>
  <c r="M1611" i="1"/>
  <c r="L1612" i="1"/>
  <c r="L1607" i="1"/>
  <c r="L1606" i="1" s="1"/>
  <c r="L1603" i="1" s="1"/>
  <c r="L1604" i="1" s="1"/>
  <c r="L1930" i="1"/>
  <c r="M785" i="1"/>
  <c r="F623" i="1"/>
  <c r="G622" i="1"/>
  <c r="K339" i="1"/>
  <c r="H16" i="1"/>
  <c r="I17" i="1"/>
  <c r="N1884" i="1"/>
  <c r="O85" i="1"/>
  <c r="G473" i="1"/>
  <c r="H472" i="1"/>
  <c r="D1772" i="1"/>
  <c r="E149" i="1"/>
  <c r="I25" i="1"/>
  <c r="H24" i="1"/>
  <c r="K1626" i="1"/>
  <c r="J1622" i="1"/>
  <c r="J1621" i="1" s="1"/>
  <c r="J1627" i="1"/>
  <c r="D1776" i="1"/>
  <c r="E209" i="1"/>
  <c r="I1903" i="1"/>
  <c r="J374" i="1"/>
  <c r="G1924" i="1"/>
  <c r="H693" i="1"/>
  <c r="H881" i="1"/>
  <c r="G882" i="1"/>
  <c r="R1321" i="1"/>
  <c r="R1319" i="1" s="1"/>
  <c r="Q1319" i="1"/>
  <c r="Q583" i="1"/>
  <c r="F1895" i="1"/>
  <c r="G250" i="1"/>
  <c r="J261" i="1"/>
  <c r="J264" i="1"/>
  <c r="M1892" i="1"/>
  <c r="N205" i="1"/>
  <c r="G1890" i="1"/>
  <c r="H175" i="1"/>
  <c r="L508" i="1"/>
  <c r="G1886" i="1"/>
  <c r="H115" i="1"/>
  <c r="E202" i="1"/>
  <c r="D201" i="1"/>
  <c r="M1898" i="1"/>
  <c r="N295" i="1"/>
  <c r="E137" i="1"/>
  <c r="F136" i="1"/>
  <c r="D182" i="1"/>
  <c r="E181" i="1"/>
  <c r="K1340" i="1"/>
  <c r="K1335" i="1"/>
  <c r="K1334" i="1" s="1"/>
  <c r="L1339" i="1"/>
  <c r="K1947" i="1"/>
  <c r="L1044" i="1"/>
  <c r="M1722" i="1"/>
  <c r="K1676" i="1"/>
  <c r="K1442" i="1"/>
  <c r="K1441" i="1" s="1"/>
  <c r="L1446" i="1"/>
  <c r="K1447" i="1"/>
  <c r="M1587" i="1"/>
  <c r="K1355" i="1"/>
  <c r="K1350" i="1"/>
  <c r="K1349" i="1" s="1"/>
  <c r="L1354" i="1"/>
  <c r="I1071" i="1"/>
  <c r="G918" i="1"/>
  <c r="R847" i="1"/>
  <c r="R846" i="1" s="1"/>
  <c r="M1936" i="1"/>
  <c r="N875" i="1"/>
  <c r="P598" i="1"/>
  <c r="N889" i="1"/>
  <c r="M752" i="1"/>
  <c r="L1932" i="1"/>
  <c r="M815" i="1"/>
  <c r="H576" i="1"/>
  <c r="G578" i="1"/>
  <c r="J744" i="1"/>
  <c r="I745" i="1"/>
  <c r="N309" i="1"/>
  <c r="N1918" i="1"/>
  <c r="O601" i="1"/>
  <c r="G1888" i="1"/>
  <c r="H145" i="1"/>
  <c r="D1774" i="1"/>
  <c r="E179" i="1"/>
  <c r="E112" i="1"/>
  <c r="D111" i="1"/>
  <c r="E152" i="1"/>
  <c r="F151" i="1"/>
  <c r="G67" i="1"/>
  <c r="H1065" i="1"/>
  <c r="G1066" i="1"/>
  <c r="H517" i="1"/>
  <c r="G518" i="1"/>
  <c r="H1883" i="1"/>
  <c r="I70" i="1"/>
  <c r="K403" i="1"/>
  <c r="K400" i="1"/>
  <c r="M1677" i="1"/>
  <c r="G1076" i="1"/>
  <c r="G1075" i="1" s="1"/>
  <c r="G1072" i="1" s="1"/>
  <c r="H1080" i="1"/>
  <c r="G1081" i="1"/>
  <c r="K1987" i="1"/>
  <c r="L1650" i="1"/>
  <c r="I1737" i="1"/>
  <c r="H1736" i="1"/>
  <c r="H1657" i="1"/>
  <c r="I1656" i="1"/>
  <c r="J1438" i="1"/>
  <c r="J1439" i="1" s="1"/>
  <c r="K1975" i="1"/>
  <c r="L1470" i="1"/>
  <c r="L1928" i="1"/>
  <c r="M755" i="1"/>
  <c r="I835" i="1"/>
  <c r="H837" i="1"/>
  <c r="Q1917" i="1"/>
  <c r="R586" i="1"/>
  <c r="R1917" i="1" s="1"/>
  <c r="L888" i="1"/>
  <c r="N1905" i="1"/>
  <c r="O404" i="1"/>
  <c r="I457" i="1"/>
  <c r="H458" i="1"/>
  <c r="G1891" i="1"/>
  <c r="H190" i="1"/>
  <c r="J829" i="1"/>
  <c r="J826" i="1"/>
  <c r="L1897" i="1"/>
  <c r="M280" i="1"/>
  <c r="H1887" i="1"/>
  <c r="I130" i="1"/>
  <c r="H172" i="1"/>
  <c r="N431" i="1"/>
  <c r="M1986" i="1"/>
  <c r="N1635" i="1"/>
  <c r="O944" i="1"/>
  <c r="O939" i="1"/>
  <c r="O938" i="1" s="1"/>
  <c r="O935" i="1" s="1"/>
  <c r="O936" i="1" s="1"/>
  <c r="P943" i="1"/>
  <c r="J1953" i="1"/>
  <c r="K1136" i="1"/>
  <c r="O827" i="1"/>
  <c r="Q1916" i="1"/>
  <c r="R571" i="1"/>
  <c r="R1916" i="1" s="1"/>
  <c r="F692" i="1"/>
  <c r="F689" i="1"/>
  <c r="L1781" i="1"/>
  <c r="L282" i="1"/>
  <c r="L281" i="1" s="1"/>
  <c r="L278" i="1" s="1"/>
  <c r="M284" i="1"/>
  <c r="H562" i="1"/>
  <c r="G563" i="1"/>
  <c r="K371" i="1"/>
  <c r="L1899" i="1"/>
  <c r="M312" i="1"/>
  <c r="D246" i="1"/>
  <c r="E247" i="1"/>
  <c r="D1751" i="1"/>
  <c r="D1754" i="1" s="1"/>
  <c r="F166" i="1"/>
  <c r="E167" i="1"/>
  <c r="G1753" i="1"/>
  <c r="H14" i="1"/>
  <c r="F76" i="1"/>
  <c r="E77" i="1"/>
  <c r="G157" i="1"/>
  <c r="M797" i="1"/>
  <c r="I1962" i="1"/>
  <c r="J1273" i="1"/>
  <c r="I372" i="1"/>
  <c r="G364" i="1"/>
  <c r="H363" i="1"/>
  <c r="H1881" i="1"/>
  <c r="I40" i="1"/>
  <c r="F256" i="1"/>
  <c r="E257" i="1"/>
  <c r="D1773" i="1"/>
  <c r="E164" i="1"/>
  <c r="E97" i="1"/>
  <c r="D96" i="1"/>
  <c r="D1767" i="1"/>
  <c r="E74" i="1"/>
  <c r="G1884" i="1"/>
  <c r="H85" i="1"/>
  <c r="K354" i="1"/>
  <c r="L1133" i="1"/>
  <c r="I1985" i="1"/>
  <c r="J1620" i="1"/>
  <c r="K1536" i="1"/>
  <c r="J1532" i="1"/>
  <c r="J1531" i="1" s="1"/>
  <c r="J1528" i="1" s="1"/>
  <c r="J1529" i="1" s="1"/>
  <c r="J1537" i="1"/>
  <c r="N1960" i="1"/>
  <c r="O1243" i="1"/>
  <c r="J909" i="1"/>
  <c r="J908" i="1" s="1"/>
  <c r="J905" i="1" s="1"/>
  <c r="K913" i="1"/>
  <c r="J914" i="1"/>
  <c r="J1477" i="1"/>
  <c r="J1472" i="1"/>
  <c r="J1471" i="1" s="1"/>
  <c r="J1468" i="1" s="1"/>
  <c r="K1476" i="1"/>
  <c r="M1041" i="1"/>
  <c r="J791" i="1"/>
  <c r="Q1929" i="1"/>
  <c r="R770" i="1"/>
  <c r="R1929" i="1" s="1"/>
  <c r="O850" i="1"/>
  <c r="N852" i="1"/>
  <c r="G700" i="1"/>
  <c r="G695" i="1"/>
  <c r="G694" i="1" s="1"/>
  <c r="G691" i="1" s="1"/>
  <c r="H699" i="1"/>
  <c r="G792" i="1"/>
  <c r="H790" i="1"/>
  <c r="G637" i="1"/>
  <c r="F638" i="1"/>
  <c r="H607" i="1"/>
  <c r="G608" i="1"/>
  <c r="G349" i="1"/>
  <c r="H348" i="1"/>
  <c r="D1764" i="1"/>
  <c r="E15" i="1"/>
  <c r="F82" i="1"/>
  <c r="D107" i="1"/>
  <c r="E106" i="1"/>
  <c r="D104" i="1"/>
  <c r="L1948" i="1"/>
  <c r="M1059" i="1"/>
  <c r="G502" i="1"/>
  <c r="F503" i="1"/>
  <c r="R767" i="1"/>
  <c r="H776" i="1"/>
  <c r="G777" i="1"/>
  <c r="L1956" i="1"/>
  <c r="M1183" i="1"/>
  <c r="K1814" i="1"/>
  <c r="L789" i="1"/>
  <c r="L1965" i="1"/>
  <c r="M1318" i="1"/>
  <c r="M1316" i="1" s="1"/>
  <c r="M1317" i="1" s="1"/>
  <c r="K1817" i="1"/>
  <c r="L834" i="1"/>
  <c r="K832" i="1"/>
  <c r="K831" i="1" s="1"/>
  <c r="K828" i="1" s="1"/>
  <c r="K1816" i="1"/>
  <c r="L819" i="1"/>
  <c r="I1926" i="1"/>
  <c r="J723" i="1"/>
  <c r="O782" i="1"/>
  <c r="O959" i="1"/>
  <c r="K433" i="1"/>
  <c r="K430" i="1"/>
  <c r="F1893" i="1"/>
  <c r="G220" i="1"/>
  <c r="I1902" i="1"/>
  <c r="J357" i="1"/>
  <c r="D1759" i="1"/>
  <c r="E52" i="1"/>
  <c r="D51" i="1"/>
  <c r="D89" i="1"/>
  <c r="E91" i="1"/>
  <c r="D92" i="1"/>
  <c r="I1992" i="1"/>
  <c r="J1725" i="1"/>
  <c r="J1182" i="1"/>
  <c r="J1179" i="1"/>
  <c r="M1056" i="1"/>
  <c r="M894" i="1"/>
  <c r="M893" i="1" s="1"/>
  <c r="M899" i="1"/>
  <c r="N898" i="1"/>
  <c r="O904" i="1"/>
  <c r="J1142" i="1"/>
  <c r="I1143" i="1"/>
  <c r="I1138" i="1"/>
  <c r="I1137" i="1" s="1"/>
  <c r="I1134" i="1" s="1"/>
  <c r="Q958" i="1"/>
  <c r="P959" i="1"/>
  <c r="P954" i="1"/>
  <c r="P953" i="1" s="1"/>
  <c r="G1429" i="1"/>
  <c r="F1430" i="1"/>
  <c r="L1933" i="1"/>
  <c r="M830" i="1"/>
  <c r="I592" i="1"/>
  <c r="H593" i="1"/>
  <c r="K1780" i="1"/>
  <c r="K267" i="1"/>
  <c r="K266" i="1" s="1"/>
  <c r="K263" i="1" s="1"/>
  <c r="L269" i="1"/>
  <c r="P401" i="1"/>
  <c r="D1779" i="1"/>
  <c r="E254" i="1"/>
  <c r="E217" i="1"/>
  <c r="D216" i="1"/>
  <c r="D224" i="1"/>
  <c r="E226" i="1"/>
  <c r="D227" i="1"/>
  <c r="C246" i="1"/>
  <c r="C249" i="1"/>
  <c r="E32" i="1"/>
  <c r="G37" i="1"/>
  <c r="F61" i="1"/>
  <c r="E62" i="1"/>
  <c r="N1915" i="1"/>
  <c r="O556" i="1"/>
  <c r="C126" i="1"/>
  <c r="C129" i="1"/>
  <c r="J1979" i="1"/>
  <c r="K1530" i="1"/>
  <c r="J577" i="1"/>
  <c r="F211" i="1"/>
  <c r="E212" i="1"/>
  <c r="K1731" i="1"/>
  <c r="J1732" i="1"/>
  <c r="J1727" i="1"/>
  <c r="J1726" i="1" s="1"/>
  <c r="J1723" i="1" s="1"/>
  <c r="I1551" i="1"/>
  <c r="H1552" i="1"/>
  <c r="I1949" i="1"/>
  <c r="J1074" i="1"/>
  <c r="I1271" i="1"/>
  <c r="I1272" i="1" s="1"/>
  <c r="O933" i="1"/>
  <c r="P934" i="1"/>
  <c r="O1934" i="1"/>
  <c r="P845" i="1"/>
  <c r="O1240" i="1"/>
  <c r="M690" i="1"/>
  <c r="I667" i="1"/>
  <c r="H668" i="1"/>
  <c r="K948" i="1"/>
  <c r="N440" i="1"/>
  <c r="M436" i="1"/>
  <c r="M435" i="1" s="1"/>
  <c r="M432" i="1" s="1"/>
  <c r="M433" i="1" s="1"/>
  <c r="M441" i="1"/>
  <c r="I532" i="1"/>
  <c r="H533" i="1"/>
  <c r="L1896" i="1"/>
  <c r="M265" i="1"/>
  <c r="H487" i="1"/>
  <c r="G488" i="1"/>
  <c r="G1892" i="1"/>
  <c r="H205" i="1"/>
  <c r="M292" i="1"/>
  <c r="G1750" i="1"/>
  <c r="K270" i="1"/>
  <c r="J272" i="1"/>
  <c r="L1345" i="1"/>
  <c r="F121" i="1"/>
  <c r="E122" i="1"/>
  <c r="L1647" i="1"/>
  <c r="J1973" i="1"/>
  <c r="K1440" i="1"/>
  <c r="I761" i="1"/>
  <c r="H762" i="1"/>
  <c r="N1661" i="1"/>
  <c r="O1662" i="1"/>
  <c r="K1938" i="1"/>
  <c r="L907" i="1"/>
  <c r="K821" i="1"/>
  <c r="J822" i="1"/>
  <c r="J817" i="1"/>
  <c r="J816" i="1" s="1"/>
  <c r="J813" i="1" s="1"/>
  <c r="M949" i="1"/>
  <c r="L948" i="1"/>
  <c r="H725" i="1"/>
  <c r="H724" i="1" s="1"/>
  <c r="H721" i="1" s="1"/>
  <c r="I729" i="1"/>
  <c r="H730" i="1"/>
  <c r="L411" i="1"/>
  <c r="M410" i="1"/>
  <c r="J1901" i="1"/>
  <c r="K342" i="1"/>
  <c r="J381" i="1"/>
  <c r="K380" i="1"/>
  <c r="J376" i="1"/>
  <c r="J375" i="1" s="1"/>
  <c r="L302" i="1"/>
  <c r="M301" i="1"/>
  <c r="G232" i="1"/>
  <c r="D194" i="1"/>
  <c r="E196" i="1"/>
  <c r="D197" i="1"/>
  <c r="D186" i="1"/>
  <c r="E187" i="1"/>
  <c r="M1880" i="1"/>
  <c r="N11" i="1"/>
  <c r="J922" i="1"/>
  <c r="I1939" i="1"/>
  <c r="N1989" i="1"/>
  <c r="O1680" i="1"/>
  <c r="K1437" i="1"/>
  <c r="K1983" i="1"/>
  <c r="L1590" i="1"/>
  <c r="J1329" i="1"/>
  <c r="K1185" i="1"/>
  <c r="K1184" i="1" s="1"/>
  <c r="K1181" i="1" s="1"/>
  <c r="L1189" i="1"/>
  <c r="K1190" i="1"/>
  <c r="L1542" i="1"/>
  <c r="K1592" i="1"/>
  <c r="K1591" i="1" s="1"/>
  <c r="K1588" i="1" s="1"/>
  <c r="L1596" i="1"/>
  <c r="K1597" i="1"/>
  <c r="K1746" i="1"/>
  <c r="J1747" i="1"/>
  <c r="L1931" i="1"/>
  <c r="M800" i="1"/>
  <c r="O1246" i="1"/>
  <c r="N1244" i="1"/>
  <c r="N1241" i="1" s="1"/>
  <c r="N1242" i="1" s="1"/>
  <c r="G652" i="1"/>
  <c r="F653" i="1"/>
  <c r="O1876" i="1"/>
  <c r="P1729" i="1"/>
  <c r="J1617" i="1"/>
  <c r="L1799" i="1"/>
  <c r="M560" i="1"/>
  <c r="J802" i="1"/>
  <c r="J801" i="1" s="1"/>
  <c r="J798" i="1" s="1"/>
  <c r="J807" i="1"/>
  <c r="K806" i="1"/>
  <c r="K802" i="1" s="1"/>
  <c r="K801" i="1" s="1"/>
  <c r="K798" i="1" s="1"/>
  <c r="N553" i="1"/>
  <c r="O262" i="1"/>
  <c r="I333" i="1"/>
  <c r="H334" i="1"/>
  <c r="D171" i="1"/>
  <c r="D174" i="1"/>
  <c r="H1894" i="1"/>
  <c r="I235" i="1"/>
  <c r="D141" i="1"/>
  <c r="E142" i="1"/>
  <c r="D1766" i="1"/>
  <c r="E59" i="1"/>
  <c r="E127" i="1"/>
  <c r="D126" i="1"/>
  <c r="E1771" i="1"/>
  <c r="E132" i="1"/>
  <c r="E131" i="1" s="1"/>
  <c r="E128" i="1" s="1"/>
  <c r="E129" i="1" s="1"/>
  <c r="F134" i="1"/>
  <c r="E46" i="1"/>
  <c r="D47" i="1"/>
  <c r="J1344" i="1"/>
  <c r="J1912" i="1"/>
  <c r="K511" i="1"/>
  <c r="O1667" i="1"/>
  <c r="O1666" i="1" s="1"/>
  <c r="O1663" i="1" s="1"/>
  <c r="O1664" i="1" s="1"/>
  <c r="P1671" i="1"/>
  <c r="O1672" i="1"/>
  <c r="L1937" i="1"/>
  <c r="M892" i="1"/>
  <c r="M1661" i="1"/>
  <c r="M1602" i="1"/>
  <c r="R1632" i="1"/>
  <c r="K1601" i="1"/>
  <c r="K1279" i="1"/>
  <c r="J1275" i="1"/>
  <c r="J1274" i="1" s="1"/>
  <c r="J1271" i="1" s="1"/>
  <c r="J1272" i="1" s="1"/>
  <c r="L812" i="1"/>
  <c r="K720" i="1"/>
  <c r="J1877" i="1"/>
  <c r="J1742" i="1"/>
  <c r="J1741" i="1" s="1"/>
  <c r="J1738" i="1" s="1"/>
  <c r="J1739" i="1" s="1"/>
  <c r="K1744" i="1"/>
  <c r="K1980" i="1"/>
  <c r="L1545" i="1"/>
  <c r="M1984" i="1"/>
  <c r="N1605" i="1"/>
  <c r="I1618" i="1"/>
  <c r="I1619" i="1" s="1"/>
  <c r="L1682" i="1"/>
  <c r="L1681" i="1" s="1"/>
  <c r="L1678" i="1" s="1"/>
  <c r="L1679" i="1" s="1"/>
  <c r="L1687" i="1"/>
  <c r="M1686" i="1"/>
  <c r="O1988" i="1"/>
  <c r="P1665" i="1"/>
  <c r="K1815" i="1"/>
  <c r="L804" i="1"/>
  <c r="H1157" i="1"/>
  <c r="G1158" i="1"/>
  <c r="L1011" i="1"/>
  <c r="R628" i="1"/>
  <c r="J919" i="1"/>
  <c r="P1920" i="1"/>
  <c r="Q631" i="1"/>
  <c r="M735" i="1"/>
  <c r="L1782" i="1"/>
  <c r="M299" i="1"/>
  <c r="L297" i="1"/>
  <c r="L296" i="1" s="1"/>
  <c r="L293" i="1" s="1"/>
  <c r="L294" i="1" s="1"/>
  <c r="K302" i="1"/>
  <c r="H1889" i="1"/>
  <c r="I160" i="1"/>
  <c r="G1882" i="1"/>
  <c r="H55" i="1"/>
  <c r="D1758" i="1"/>
  <c r="D1760" i="1" s="1"/>
  <c r="D1761" i="1" s="1"/>
  <c r="E117" i="1" l="1"/>
  <c r="E116" i="1" s="1"/>
  <c r="E113" i="1" s="1"/>
  <c r="E114" i="1" s="1"/>
  <c r="E1770" i="1"/>
  <c r="L1631" i="1"/>
  <c r="K1967" i="1"/>
  <c r="L1348" i="1"/>
  <c r="N1239" i="1"/>
  <c r="K1331" i="1"/>
  <c r="P1940" i="1"/>
  <c r="Q937" i="1"/>
  <c r="L1333" i="1"/>
  <c r="K1966" i="1"/>
  <c r="G1051" i="1"/>
  <c r="H1050" i="1"/>
  <c r="K1346" i="1"/>
  <c r="K1347" i="1" s="1"/>
  <c r="G867" i="1"/>
  <c r="H866" i="1"/>
  <c r="F241" i="1"/>
  <c r="E242" i="1"/>
  <c r="L1601" i="1"/>
  <c r="M1242" i="1"/>
  <c r="M1239" i="1"/>
  <c r="I924" i="1"/>
  <c r="I923" i="1" s="1"/>
  <c r="I920" i="1" s="1"/>
  <c r="I921" i="1" s="1"/>
  <c r="M1941" i="1"/>
  <c r="N952" i="1"/>
  <c r="E8" i="1"/>
  <c r="F8" i="1" s="1"/>
  <c r="G8" i="1" s="1"/>
  <c r="D7" i="1"/>
  <c r="D1757" i="1" s="1"/>
  <c r="D1778" i="1"/>
  <c r="E239" i="1"/>
  <c r="I918" i="1"/>
  <c r="H921" i="1"/>
  <c r="H918" i="1"/>
  <c r="I1616" i="1"/>
  <c r="M1637" i="1"/>
  <c r="M1636" i="1" s="1"/>
  <c r="M1633" i="1" s="1"/>
  <c r="M1634" i="1" s="1"/>
  <c r="M1642" i="1"/>
  <c r="N1641" i="1"/>
  <c r="J1436" i="1"/>
  <c r="I929" i="1"/>
  <c r="K799" i="1"/>
  <c r="K796" i="1"/>
  <c r="O1989" i="1"/>
  <c r="P1680" i="1"/>
  <c r="G166" i="1"/>
  <c r="F167" i="1"/>
  <c r="M1467" i="1"/>
  <c r="L1945" i="1"/>
  <c r="M1014" i="1"/>
  <c r="K1877" i="1"/>
  <c r="K1742" i="1"/>
  <c r="K1741" i="1" s="1"/>
  <c r="K1738" i="1" s="1"/>
  <c r="K1739" i="1" s="1"/>
  <c r="L1744" i="1"/>
  <c r="E1766" i="1"/>
  <c r="E57" i="1"/>
  <c r="E56" i="1" s="1"/>
  <c r="E53" i="1" s="1"/>
  <c r="E54" i="1" s="1"/>
  <c r="F59" i="1"/>
  <c r="J799" i="1"/>
  <c r="J796" i="1"/>
  <c r="L1746" i="1"/>
  <c r="K1747" i="1"/>
  <c r="J372" i="1"/>
  <c r="H8" i="1"/>
  <c r="Q401" i="1"/>
  <c r="J1143" i="1"/>
  <c r="J1138" i="1"/>
  <c r="J1137" i="1" s="1"/>
  <c r="J1134" i="1" s="1"/>
  <c r="K1142" i="1"/>
  <c r="F91" i="1"/>
  <c r="E92" i="1"/>
  <c r="P782" i="1"/>
  <c r="K791" i="1"/>
  <c r="J787" i="1"/>
  <c r="J786" i="1" s="1"/>
  <c r="J783" i="1" s="1"/>
  <c r="M1133" i="1"/>
  <c r="H359" i="1"/>
  <c r="H358" i="1" s="1"/>
  <c r="H355" i="1" s="1"/>
  <c r="I363" i="1"/>
  <c r="H364" i="1"/>
  <c r="F247" i="1"/>
  <c r="F152" i="1"/>
  <c r="G151" i="1"/>
  <c r="M1932" i="1"/>
  <c r="N815" i="1"/>
  <c r="L1355" i="1"/>
  <c r="L1350" i="1"/>
  <c r="L1349" i="1" s="1"/>
  <c r="M1354" i="1"/>
  <c r="F181" i="1"/>
  <c r="E182" i="1"/>
  <c r="H1750" i="1"/>
  <c r="K1993" i="1"/>
  <c r="L1740" i="1"/>
  <c r="F1770" i="1"/>
  <c r="F117" i="1"/>
  <c r="F116" i="1" s="1"/>
  <c r="F113" i="1" s="1"/>
  <c r="F114" i="1" s="1"/>
  <c r="G119" i="1"/>
  <c r="K381" i="1"/>
  <c r="L380" i="1"/>
  <c r="K376" i="1"/>
  <c r="K375" i="1" s="1"/>
  <c r="L1938" i="1"/>
  <c r="M907" i="1"/>
  <c r="O440" i="1"/>
  <c r="N441" i="1"/>
  <c r="N436" i="1"/>
  <c r="N435" i="1" s="1"/>
  <c r="N432" i="1" s="1"/>
  <c r="N433" i="1" s="1"/>
  <c r="J1551" i="1"/>
  <c r="I1552" i="1"/>
  <c r="I1547" i="1"/>
  <c r="I1546" i="1" s="1"/>
  <c r="I1543" i="1" s="1"/>
  <c r="D1768" i="1"/>
  <c r="E89" i="1"/>
  <c r="J1926" i="1"/>
  <c r="K723" i="1"/>
  <c r="I776" i="1"/>
  <c r="H777" i="1"/>
  <c r="N1041" i="1"/>
  <c r="L339" i="1"/>
  <c r="H1885" i="1"/>
  <c r="I100" i="1"/>
  <c r="L821" i="1"/>
  <c r="K822" i="1"/>
  <c r="I1881" i="1"/>
  <c r="J40" i="1"/>
  <c r="M1937" i="1"/>
  <c r="N892" i="1"/>
  <c r="M1799" i="1"/>
  <c r="N560" i="1"/>
  <c r="P904" i="1"/>
  <c r="P827" i="1"/>
  <c r="G1895" i="1"/>
  <c r="H250" i="1"/>
  <c r="L1815" i="1"/>
  <c r="M804" i="1"/>
  <c r="O1661" i="1"/>
  <c r="P1662" i="1"/>
  <c r="K264" i="1"/>
  <c r="K261" i="1"/>
  <c r="N894" i="1"/>
  <c r="N893" i="1" s="1"/>
  <c r="N890" i="1" s="1"/>
  <c r="N891" i="1" s="1"/>
  <c r="N899" i="1"/>
  <c r="O898" i="1"/>
  <c r="F52" i="1"/>
  <c r="L1816" i="1"/>
  <c r="M819" i="1"/>
  <c r="K1472" i="1"/>
  <c r="K1471" i="1" s="1"/>
  <c r="K1468" i="1" s="1"/>
  <c r="L1476" i="1"/>
  <c r="K1477" i="1"/>
  <c r="J1962" i="1"/>
  <c r="K1273" i="1"/>
  <c r="K1953" i="1"/>
  <c r="L1136" i="1"/>
  <c r="M1928" i="1"/>
  <c r="N755" i="1"/>
  <c r="G1073" i="1"/>
  <c r="G1070" i="1"/>
  <c r="F112" i="1"/>
  <c r="E111" i="1"/>
  <c r="H622" i="1"/>
  <c r="G623" i="1"/>
  <c r="J1526" i="1"/>
  <c r="F32" i="1"/>
  <c r="J1071" i="1"/>
  <c r="F142" i="1"/>
  <c r="H37" i="1"/>
  <c r="H1884" i="1"/>
  <c r="I85" i="1"/>
  <c r="M1897" i="1"/>
  <c r="N280" i="1"/>
  <c r="N1677" i="1"/>
  <c r="E1774" i="1"/>
  <c r="E177" i="1"/>
  <c r="E176" i="1" s="1"/>
  <c r="E173" i="1" s="1"/>
  <c r="F179" i="1"/>
  <c r="O889" i="1"/>
  <c r="N1587" i="1"/>
  <c r="N1898" i="1"/>
  <c r="O295" i="1"/>
  <c r="R583" i="1"/>
  <c r="J1269" i="1"/>
  <c r="K1270" i="1"/>
  <c r="M1789" i="1"/>
  <c r="N408" i="1"/>
  <c r="M406" i="1"/>
  <c r="M405" i="1" s="1"/>
  <c r="M402" i="1" s="1"/>
  <c r="K1314" i="1"/>
  <c r="L1315" i="1"/>
  <c r="N797" i="1"/>
  <c r="L371" i="1"/>
  <c r="P944" i="1"/>
  <c r="P939" i="1"/>
  <c r="P938" i="1" s="1"/>
  <c r="P935" i="1" s="1"/>
  <c r="P936" i="1" s="1"/>
  <c r="Q943" i="1"/>
  <c r="L1975" i="1"/>
  <c r="M1470" i="1"/>
  <c r="L1676" i="1"/>
  <c r="J1618" i="1"/>
  <c r="J1619" i="1" s="1"/>
  <c r="M1930" i="1"/>
  <c r="N785" i="1"/>
  <c r="I1269" i="1"/>
  <c r="L403" i="1"/>
  <c r="L400" i="1"/>
  <c r="I1135" i="1"/>
  <c r="I1132" i="1"/>
  <c r="K1332" i="1"/>
  <c r="K1329" i="1"/>
  <c r="L1780" i="1"/>
  <c r="L267" i="1"/>
  <c r="L266" i="1" s="1"/>
  <c r="L263" i="1" s="1"/>
  <c r="M269" i="1"/>
  <c r="I373" i="1"/>
  <c r="I370" i="1"/>
  <c r="I1887" i="1"/>
  <c r="J130" i="1"/>
  <c r="E1776" i="1"/>
  <c r="E207" i="1"/>
  <c r="E206" i="1" s="1"/>
  <c r="E203" i="1" s="1"/>
  <c r="E204" i="1" s="1"/>
  <c r="F209" i="1"/>
  <c r="K1901" i="1"/>
  <c r="L342" i="1"/>
  <c r="K1617" i="1"/>
  <c r="N1880" i="1"/>
  <c r="O11" i="1"/>
  <c r="N690" i="1"/>
  <c r="M890" i="1"/>
  <c r="P1988" i="1"/>
  <c r="Q1665" i="1"/>
  <c r="K1912" i="1"/>
  <c r="L511" i="1"/>
  <c r="I762" i="1"/>
  <c r="J761" i="1"/>
  <c r="H1892" i="1"/>
  <c r="I205" i="1"/>
  <c r="I1892" i="1" s="1"/>
  <c r="L1731" i="1"/>
  <c r="K1732" i="1"/>
  <c r="K1727" i="1"/>
  <c r="K1726" i="1" s="1"/>
  <c r="E1751" i="1"/>
  <c r="J592" i="1"/>
  <c r="I593" i="1"/>
  <c r="N1056" i="1"/>
  <c r="J1902" i="1"/>
  <c r="K357" i="1"/>
  <c r="K826" i="1"/>
  <c r="K829" i="1"/>
  <c r="M1948" i="1"/>
  <c r="N1059" i="1"/>
  <c r="E1767" i="1"/>
  <c r="E72" i="1"/>
  <c r="E71" i="1" s="1"/>
  <c r="E68" i="1" s="1"/>
  <c r="F74" i="1"/>
  <c r="H1888" i="1"/>
  <c r="I145" i="1"/>
  <c r="Q598" i="1"/>
  <c r="L1442" i="1"/>
  <c r="L1441" i="1" s="1"/>
  <c r="M1446" i="1"/>
  <c r="L1447" i="1"/>
  <c r="K1622" i="1"/>
  <c r="K1621" i="1" s="1"/>
  <c r="K1627" i="1"/>
  <c r="L1626" i="1"/>
  <c r="F127" i="1"/>
  <c r="E126" i="1"/>
  <c r="L1527" i="1"/>
  <c r="P1672" i="1"/>
  <c r="P1667" i="1"/>
  <c r="P1666" i="1" s="1"/>
  <c r="P1663" i="1" s="1"/>
  <c r="P1664" i="1" s="1"/>
  <c r="Q1671" i="1"/>
  <c r="J1724" i="1"/>
  <c r="J1721" i="1"/>
  <c r="M812" i="1"/>
  <c r="P1876" i="1"/>
  <c r="Q1729" i="1"/>
  <c r="L1190" i="1"/>
  <c r="M1189" i="1"/>
  <c r="L1185" i="1"/>
  <c r="L1184" i="1" s="1"/>
  <c r="L1181" i="1" s="1"/>
  <c r="F187" i="1"/>
  <c r="K1973" i="1"/>
  <c r="L1440" i="1"/>
  <c r="P1240" i="1"/>
  <c r="M1933" i="1"/>
  <c r="N830" i="1"/>
  <c r="L1817" i="1"/>
  <c r="M834" i="1"/>
  <c r="L832" i="1"/>
  <c r="L831" i="1" s="1"/>
  <c r="L828" i="1" s="1"/>
  <c r="H700" i="1"/>
  <c r="H695" i="1"/>
  <c r="H694" i="1" s="1"/>
  <c r="H691" i="1" s="1"/>
  <c r="I699" i="1"/>
  <c r="K909" i="1"/>
  <c r="K908" i="1" s="1"/>
  <c r="K905" i="1" s="1"/>
  <c r="L913" i="1"/>
  <c r="K914" i="1"/>
  <c r="I562" i="1"/>
  <c r="H563" i="1"/>
  <c r="K1438" i="1"/>
  <c r="K1439" i="1" s="1"/>
  <c r="F202" i="1"/>
  <c r="H32" i="1"/>
  <c r="I318" i="1"/>
  <c r="H319" i="1"/>
  <c r="N271" i="1"/>
  <c r="I1721" i="1"/>
  <c r="I1724" i="1"/>
  <c r="J532" i="1"/>
  <c r="I533" i="1"/>
  <c r="O872" i="1"/>
  <c r="M1011" i="1"/>
  <c r="I348" i="1"/>
  <c r="H349" i="1"/>
  <c r="G61" i="1"/>
  <c r="F62" i="1"/>
  <c r="J667" i="1"/>
  <c r="I668" i="1"/>
  <c r="Q1920" i="1"/>
  <c r="R631" i="1"/>
  <c r="R1920" i="1" s="1"/>
  <c r="M1682" i="1"/>
  <c r="M1681" i="1" s="1"/>
  <c r="M1678" i="1" s="1"/>
  <c r="M1679" i="1" s="1"/>
  <c r="M1687" i="1"/>
  <c r="N1686" i="1"/>
  <c r="L1279" i="1"/>
  <c r="K1275" i="1"/>
  <c r="K1274" i="1" s="1"/>
  <c r="K1271" i="1" s="1"/>
  <c r="K1272" i="1" s="1"/>
  <c r="K1182" i="1"/>
  <c r="K1179" i="1"/>
  <c r="I725" i="1"/>
  <c r="I724" i="1" s="1"/>
  <c r="I721" i="1" s="1"/>
  <c r="I730" i="1"/>
  <c r="J729" i="1"/>
  <c r="G211" i="1"/>
  <c r="F212" i="1"/>
  <c r="G1893" i="1"/>
  <c r="H220" i="1"/>
  <c r="D1769" i="1"/>
  <c r="E104" i="1"/>
  <c r="G689" i="1"/>
  <c r="G692" i="1"/>
  <c r="J906" i="1"/>
  <c r="J903" i="1"/>
  <c r="H157" i="1"/>
  <c r="M1781" i="1"/>
  <c r="M282" i="1"/>
  <c r="M281" i="1" s="1"/>
  <c r="M278" i="1" s="1"/>
  <c r="N284" i="1"/>
  <c r="H1891" i="1"/>
  <c r="I190" i="1"/>
  <c r="I1883" i="1"/>
  <c r="J70" i="1"/>
  <c r="O1918" i="1"/>
  <c r="P601" i="1"/>
  <c r="H1886" i="1"/>
  <c r="I115" i="1"/>
  <c r="J25" i="1"/>
  <c r="I24" i="1"/>
  <c r="L1927" i="1"/>
  <c r="M738" i="1"/>
  <c r="E1779" i="1"/>
  <c r="E252" i="1"/>
  <c r="E251" i="1" s="1"/>
  <c r="E248" i="1" s="1"/>
  <c r="E249" i="1" s="1"/>
  <c r="F254" i="1"/>
  <c r="J1903" i="1"/>
  <c r="K374" i="1"/>
  <c r="L270" i="1"/>
  <c r="K272" i="1"/>
  <c r="J1469" i="1"/>
  <c r="J1466" i="1"/>
  <c r="M1647" i="1"/>
  <c r="M1965" i="1"/>
  <c r="N1318" i="1"/>
  <c r="F106" i="1"/>
  <c r="E107" i="1"/>
  <c r="O1960" i="1"/>
  <c r="P1243" i="1"/>
  <c r="F97" i="1"/>
  <c r="L279" i="1"/>
  <c r="L276" i="1"/>
  <c r="N1986" i="1"/>
  <c r="O1635" i="1"/>
  <c r="N1936" i="1"/>
  <c r="O875" i="1"/>
  <c r="O1936" i="1" s="1"/>
  <c r="E1772" i="1"/>
  <c r="F149" i="1"/>
  <c r="E147" i="1"/>
  <c r="E146" i="1" s="1"/>
  <c r="E143" i="1" s="1"/>
  <c r="E144" i="1" s="1"/>
  <c r="N1611" i="1"/>
  <c r="M1612" i="1"/>
  <c r="M1607" i="1"/>
  <c r="M1606" i="1" s="1"/>
  <c r="M1603" i="1" s="1"/>
  <c r="M1604" i="1" s="1"/>
  <c r="R277" i="1"/>
  <c r="M287" i="1"/>
  <c r="N286" i="1"/>
  <c r="L806" i="1"/>
  <c r="L802" i="1" s="1"/>
  <c r="L801" i="1" s="1"/>
  <c r="L798" i="1" s="1"/>
  <c r="K807" i="1"/>
  <c r="J1985" i="1"/>
  <c r="K1620" i="1"/>
  <c r="M1650" i="1"/>
  <c r="L1987" i="1"/>
  <c r="I16" i="1"/>
  <c r="J17" i="1"/>
  <c r="I1157" i="1"/>
  <c r="H1158" i="1"/>
  <c r="L1592" i="1"/>
  <c r="L1591" i="1" s="1"/>
  <c r="L1588" i="1" s="1"/>
  <c r="M1596" i="1"/>
  <c r="L1597" i="1"/>
  <c r="I607" i="1"/>
  <c r="H608" i="1"/>
  <c r="J835" i="1"/>
  <c r="I837" i="1"/>
  <c r="F137" i="1"/>
  <c r="G136" i="1"/>
  <c r="K1589" i="1"/>
  <c r="K1586" i="1"/>
  <c r="J1939" i="1"/>
  <c r="K922" i="1"/>
  <c r="N292" i="1"/>
  <c r="K817" i="1"/>
  <c r="K816" i="1" s="1"/>
  <c r="K813" i="1" s="1"/>
  <c r="M411" i="1"/>
  <c r="N410" i="1"/>
  <c r="L291" i="1"/>
  <c r="K919" i="1"/>
  <c r="I334" i="1"/>
  <c r="J333" i="1"/>
  <c r="H488" i="1"/>
  <c r="I487" i="1"/>
  <c r="F196" i="1"/>
  <c r="E197" i="1"/>
  <c r="M1896" i="1"/>
  <c r="N265" i="1"/>
  <c r="F226" i="1"/>
  <c r="E227" i="1"/>
  <c r="G1430" i="1"/>
  <c r="H1429" i="1"/>
  <c r="E1773" i="1"/>
  <c r="E162" i="1"/>
  <c r="E161" i="1" s="1"/>
  <c r="E158" i="1" s="1"/>
  <c r="F164" i="1"/>
  <c r="G76" i="1"/>
  <c r="F77" i="1"/>
  <c r="J1656" i="1"/>
  <c r="I1657" i="1"/>
  <c r="O309" i="1"/>
  <c r="N1722" i="1"/>
  <c r="H1036" i="1"/>
  <c r="I1035" i="1"/>
  <c r="J1013" i="1"/>
  <c r="J1010" i="1"/>
  <c r="N1330" i="1"/>
  <c r="J1949" i="1"/>
  <c r="K1074" i="1"/>
  <c r="I1889" i="1"/>
  <c r="J160" i="1"/>
  <c r="O1915" i="1"/>
  <c r="P556" i="1"/>
  <c r="I576" i="1"/>
  <c r="H578" i="1"/>
  <c r="L354" i="1"/>
  <c r="L720" i="1"/>
  <c r="H637" i="1"/>
  <c r="G638" i="1"/>
  <c r="N735" i="1"/>
  <c r="M1542" i="1"/>
  <c r="H502" i="1"/>
  <c r="G503" i="1"/>
  <c r="H722" i="1"/>
  <c r="H719" i="1"/>
  <c r="P1934" i="1"/>
  <c r="Q845" i="1"/>
  <c r="P843" i="1"/>
  <c r="K577" i="1"/>
  <c r="E47" i="1"/>
  <c r="F46" i="1"/>
  <c r="H652" i="1"/>
  <c r="G653" i="1"/>
  <c r="L1983" i="1"/>
  <c r="M1590" i="1"/>
  <c r="F1771" i="1"/>
  <c r="F132" i="1"/>
  <c r="F131" i="1" s="1"/>
  <c r="F128" i="1" s="1"/>
  <c r="F129" i="1" s="1"/>
  <c r="G134" i="1"/>
  <c r="P262" i="1"/>
  <c r="D1775" i="1"/>
  <c r="E194" i="1"/>
  <c r="N949" i="1"/>
  <c r="M948" i="1"/>
  <c r="Q934" i="1"/>
  <c r="K1979" i="1"/>
  <c r="L1530" i="1"/>
  <c r="D1777" i="1"/>
  <c r="E224" i="1"/>
  <c r="K928" i="1"/>
  <c r="J924" i="1"/>
  <c r="J923" i="1" s="1"/>
  <c r="J920" i="1" s="1"/>
  <c r="J921" i="1" s="1"/>
  <c r="J929" i="1"/>
  <c r="H1753" i="1"/>
  <c r="I14" i="1"/>
  <c r="M430" i="1"/>
  <c r="J457" i="1"/>
  <c r="I458" i="1"/>
  <c r="I517" i="1"/>
  <c r="H518" i="1"/>
  <c r="H513" i="1"/>
  <c r="H512" i="1" s="1"/>
  <c r="H509" i="1" s="1"/>
  <c r="L1947" i="1"/>
  <c r="M1044" i="1"/>
  <c r="M508" i="1"/>
  <c r="I881" i="1"/>
  <c r="H882" i="1"/>
  <c r="I472" i="1"/>
  <c r="H473" i="1"/>
  <c r="N1907" i="1"/>
  <c r="O434" i="1"/>
  <c r="M302" i="1"/>
  <c r="N301" i="1"/>
  <c r="N1892" i="1"/>
  <c r="O205" i="1"/>
  <c r="H67" i="1"/>
  <c r="M1899" i="1"/>
  <c r="N312" i="1"/>
  <c r="H1076" i="1"/>
  <c r="H1075" i="1" s="1"/>
  <c r="H1072" i="1" s="1"/>
  <c r="I1080" i="1"/>
  <c r="H1081" i="1"/>
  <c r="N752" i="1"/>
  <c r="O553" i="1"/>
  <c r="P1246" i="1"/>
  <c r="O1244" i="1"/>
  <c r="O1241" i="1" s="1"/>
  <c r="O1242" i="1" s="1"/>
  <c r="L1437" i="1"/>
  <c r="H232" i="1"/>
  <c r="J814" i="1"/>
  <c r="J811" i="1"/>
  <c r="G121" i="1"/>
  <c r="F122" i="1"/>
  <c r="L1814" i="1"/>
  <c r="M789" i="1"/>
  <c r="G82" i="1"/>
  <c r="P850" i="1"/>
  <c r="O852" i="1"/>
  <c r="O431" i="1"/>
  <c r="O1905" i="1"/>
  <c r="P404" i="1"/>
  <c r="H1890" i="1"/>
  <c r="I175" i="1"/>
  <c r="H1924" i="1"/>
  <c r="I693" i="1"/>
  <c r="K1021" i="1"/>
  <c r="K1016" i="1"/>
  <c r="K1015" i="1" s="1"/>
  <c r="K1012" i="1" s="1"/>
  <c r="L1020" i="1"/>
  <c r="E1765" i="1"/>
  <c r="E42" i="1"/>
  <c r="E41" i="1" s="1"/>
  <c r="E38" i="1" s="1"/>
  <c r="F44" i="1"/>
  <c r="L1980" i="1"/>
  <c r="M1545" i="1"/>
  <c r="M1345" i="1"/>
  <c r="M1956" i="1"/>
  <c r="N1183" i="1"/>
  <c r="I172" i="1"/>
  <c r="M1782" i="1"/>
  <c r="N299" i="1"/>
  <c r="M297" i="1"/>
  <c r="M296" i="1" s="1"/>
  <c r="M293" i="1" s="1"/>
  <c r="M294" i="1" s="1"/>
  <c r="I1894" i="1"/>
  <c r="J235" i="1"/>
  <c r="I790" i="1"/>
  <c r="H792" i="1"/>
  <c r="N1984" i="1"/>
  <c r="O1605" i="1"/>
  <c r="N1602" i="1"/>
  <c r="H1882" i="1"/>
  <c r="I55" i="1"/>
  <c r="M1931" i="1"/>
  <c r="N800" i="1"/>
  <c r="F217" i="1"/>
  <c r="Q959" i="1"/>
  <c r="Q954" i="1"/>
  <c r="Q953" i="1" s="1"/>
  <c r="R958" i="1"/>
  <c r="J1992" i="1"/>
  <c r="K1725" i="1"/>
  <c r="E1764" i="1"/>
  <c r="F15" i="1"/>
  <c r="E13" i="1"/>
  <c r="L1536" i="1"/>
  <c r="K1532" i="1"/>
  <c r="K1531" i="1" s="1"/>
  <c r="K1528" i="1" s="1"/>
  <c r="K1529" i="1" s="1"/>
  <c r="K1537" i="1"/>
  <c r="F257" i="1"/>
  <c r="G256" i="1"/>
  <c r="J1737" i="1"/>
  <c r="I1736" i="1"/>
  <c r="I1065" i="1"/>
  <c r="H1066" i="1"/>
  <c r="K744" i="1"/>
  <c r="J745" i="1"/>
  <c r="J740" i="1"/>
  <c r="J739" i="1" s="1"/>
  <c r="J736" i="1" s="1"/>
  <c r="L1340" i="1"/>
  <c r="L1335" i="1"/>
  <c r="L1334" i="1" s="1"/>
  <c r="L1331" i="1" s="1"/>
  <c r="M1339" i="1"/>
  <c r="O1884" i="1"/>
  <c r="P85" i="1"/>
  <c r="O1180" i="1"/>
  <c r="G32" i="1"/>
  <c r="K1436" i="1" l="1"/>
  <c r="N888" i="1"/>
  <c r="K1344" i="1"/>
  <c r="P933" i="1"/>
  <c r="M1631" i="1"/>
  <c r="I866" i="1"/>
  <c r="H867" i="1"/>
  <c r="H1051" i="1"/>
  <c r="I1050" i="1"/>
  <c r="F1751" i="1"/>
  <c r="E246" i="1"/>
  <c r="E1778" i="1"/>
  <c r="F239" i="1"/>
  <c r="E237" i="1"/>
  <c r="E236" i="1" s="1"/>
  <c r="E233" i="1" s="1"/>
  <c r="M1333" i="1"/>
  <c r="L1966" i="1"/>
  <c r="Q1940" i="1"/>
  <c r="R937" i="1"/>
  <c r="R1940" i="1" s="1"/>
  <c r="N1941" i="1"/>
  <c r="O952" i="1"/>
  <c r="L1967" i="1"/>
  <c r="M1348" i="1"/>
  <c r="G241" i="1"/>
  <c r="F242" i="1"/>
  <c r="O1239" i="1"/>
  <c r="K372" i="1"/>
  <c r="K373" i="1" s="1"/>
  <c r="I1750" i="1"/>
  <c r="L1346" i="1"/>
  <c r="N950" i="1"/>
  <c r="N951" i="1" s="1"/>
  <c r="O1641" i="1"/>
  <c r="N1642" i="1"/>
  <c r="N1637" i="1"/>
  <c r="N1636" i="1" s="1"/>
  <c r="N1633" i="1" s="1"/>
  <c r="N430" i="1"/>
  <c r="G202" i="1"/>
  <c r="R598" i="1"/>
  <c r="K1071" i="1"/>
  <c r="R401" i="1"/>
  <c r="O949" i="1"/>
  <c r="L577" i="1"/>
  <c r="I1429" i="1"/>
  <c r="H1430" i="1"/>
  <c r="L1589" i="1"/>
  <c r="L1586" i="1"/>
  <c r="I157" i="1"/>
  <c r="P872" i="1"/>
  <c r="M1527" i="1"/>
  <c r="I1888" i="1"/>
  <c r="J145" i="1"/>
  <c r="K1723" i="1"/>
  <c r="L1617" i="1"/>
  <c r="O797" i="1"/>
  <c r="L1472" i="1"/>
  <c r="L1471" i="1" s="1"/>
  <c r="L1468" i="1" s="1"/>
  <c r="M1476" i="1"/>
  <c r="L1477" i="1"/>
  <c r="L1993" i="1"/>
  <c r="M1740" i="1"/>
  <c r="M1945" i="1"/>
  <c r="N1014" i="1"/>
  <c r="M720" i="1"/>
  <c r="O1892" i="1"/>
  <c r="P205" i="1"/>
  <c r="M1927" i="1"/>
  <c r="N738" i="1"/>
  <c r="L1332" i="1"/>
  <c r="L1329" i="1"/>
  <c r="M1601" i="1"/>
  <c r="M1437" i="1"/>
  <c r="O1984" i="1"/>
  <c r="P1605" i="1"/>
  <c r="M1980" i="1"/>
  <c r="N1545" i="1"/>
  <c r="P431" i="1"/>
  <c r="N302" i="1"/>
  <c r="O301" i="1"/>
  <c r="K457" i="1"/>
  <c r="J458" i="1"/>
  <c r="E1775" i="1"/>
  <c r="E192" i="1"/>
  <c r="E191" i="1" s="1"/>
  <c r="E188" i="1" s="1"/>
  <c r="F194" i="1"/>
  <c r="P844" i="1"/>
  <c r="P841" i="1"/>
  <c r="M354" i="1"/>
  <c r="K814" i="1"/>
  <c r="K811" i="1"/>
  <c r="O1611" i="1"/>
  <c r="N1612" i="1"/>
  <c r="N1607" i="1"/>
  <c r="N1606" i="1" s="1"/>
  <c r="N1603" i="1" s="1"/>
  <c r="N1604" i="1" s="1"/>
  <c r="F107" i="1"/>
  <c r="G106" i="1"/>
  <c r="I32" i="1"/>
  <c r="M1279" i="1"/>
  <c r="L1275" i="1"/>
  <c r="L1274" i="1" s="1"/>
  <c r="J562" i="1"/>
  <c r="I563" i="1"/>
  <c r="K1526" i="1"/>
  <c r="J1616" i="1"/>
  <c r="F1774" i="1"/>
  <c r="F177" i="1"/>
  <c r="F176" i="1" s="1"/>
  <c r="F173" i="1" s="1"/>
  <c r="G179" i="1"/>
  <c r="K1469" i="1"/>
  <c r="K1466" i="1"/>
  <c r="M1815" i="1"/>
  <c r="N804" i="1"/>
  <c r="J1552" i="1"/>
  <c r="J1547" i="1"/>
  <c r="J1546" i="1" s="1"/>
  <c r="J1543" i="1" s="1"/>
  <c r="K1551" i="1"/>
  <c r="I359" i="1"/>
  <c r="I358" i="1" s="1"/>
  <c r="I355" i="1" s="1"/>
  <c r="J363" i="1"/>
  <c r="I364" i="1"/>
  <c r="P1661" i="1"/>
  <c r="Q1662" i="1"/>
  <c r="J1035" i="1"/>
  <c r="I1036" i="1"/>
  <c r="O292" i="1"/>
  <c r="N1965" i="1"/>
  <c r="O1318" i="1"/>
  <c r="N1316" i="1"/>
  <c r="N1317" i="1" s="1"/>
  <c r="K25" i="1"/>
  <c r="J24" i="1"/>
  <c r="N1682" i="1"/>
  <c r="N1681" i="1" s="1"/>
  <c r="N1678" i="1" s="1"/>
  <c r="N1679" i="1" s="1"/>
  <c r="N1687" i="1"/>
  <c r="O1686" i="1"/>
  <c r="K532" i="1"/>
  <c r="J533" i="1"/>
  <c r="G187" i="1"/>
  <c r="F1767" i="1"/>
  <c r="F72" i="1"/>
  <c r="F71" i="1" s="1"/>
  <c r="F68" i="1" s="1"/>
  <c r="G74" i="1"/>
  <c r="M1731" i="1"/>
  <c r="L1732" i="1"/>
  <c r="L1727" i="1"/>
  <c r="L1726" i="1" s="1"/>
  <c r="L1314" i="1"/>
  <c r="M1315" i="1"/>
  <c r="E174" i="1"/>
  <c r="E171" i="1"/>
  <c r="L799" i="1"/>
  <c r="L796" i="1"/>
  <c r="L822" i="1"/>
  <c r="M821" i="1"/>
  <c r="M817" i="1" s="1"/>
  <c r="M816" i="1" s="1"/>
  <c r="M813" i="1" s="1"/>
  <c r="M814" i="1" s="1"/>
  <c r="H356" i="1"/>
  <c r="H353" i="1"/>
  <c r="I8" i="1"/>
  <c r="O1330" i="1"/>
  <c r="P889" i="1"/>
  <c r="Q1246" i="1"/>
  <c r="P1244" i="1"/>
  <c r="P1241" i="1" s="1"/>
  <c r="P1242" i="1" s="1"/>
  <c r="Q1934" i="1"/>
  <c r="R845" i="1"/>
  <c r="Q843" i="1"/>
  <c r="J1157" i="1"/>
  <c r="I1158" i="1"/>
  <c r="L1901" i="1"/>
  <c r="M342" i="1"/>
  <c r="K1992" i="1"/>
  <c r="L1725" i="1"/>
  <c r="F1765" i="1"/>
  <c r="F42" i="1"/>
  <c r="F41" i="1" s="1"/>
  <c r="F38" i="1" s="1"/>
  <c r="G44" i="1"/>
  <c r="Q850" i="1"/>
  <c r="P852" i="1"/>
  <c r="O1907" i="1"/>
  <c r="P434" i="1"/>
  <c r="I1753" i="1"/>
  <c r="J14" i="1"/>
  <c r="G226" i="1"/>
  <c r="F227" i="1"/>
  <c r="M291" i="1"/>
  <c r="J16" i="1"/>
  <c r="K17" i="1"/>
  <c r="F1772" i="1"/>
  <c r="G149" i="1"/>
  <c r="F147" i="1"/>
  <c r="F146" i="1" s="1"/>
  <c r="F143" i="1" s="1"/>
  <c r="F144" i="1" s="1"/>
  <c r="L909" i="1"/>
  <c r="L908" i="1" s="1"/>
  <c r="L905" i="1" s="1"/>
  <c r="M913" i="1"/>
  <c r="L914" i="1"/>
  <c r="L1182" i="1"/>
  <c r="L1179" i="1"/>
  <c r="G127" i="1"/>
  <c r="F126" i="1"/>
  <c r="E69" i="1"/>
  <c r="E66" i="1"/>
  <c r="L817" i="1"/>
  <c r="L816" i="1" s="1"/>
  <c r="L813" i="1" s="1"/>
  <c r="I1885" i="1"/>
  <c r="J100" i="1"/>
  <c r="J373" i="1"/>
  <c r="J370" i="1"/>
  <c r="P553" i="1"/>
  <c r="K1939" i="1"/>
  <c r="L922" i="1"/>
  <c r="N1647" i="1"/>
  <c r="K906" i="1"/>
  <c r="K903" i="1"/>
  <c r="N1189" i="1"/>
  <c r="M1190" i="1"/>
  <c r="M1185" i="1"/>
  <c r="M1184" i="1" s="1"/>
  <c r="M1181" i="1" s="1"/>
  <c r="F1776" i="1"/>
  <c r="F207" i="1"/>
  <c r="F206" i="1" s="1"/>
  <c r="F203" i="1" s="1"/>
  <c r="F204" i="1" s="1"/>
  <c r="G209" i="1"/>
  <c r="M403" i="1"/>
  <c r="M400" i="1"/>
  <c r="O1677" i="1"/>
  <c r="I622" i="1"/>
  <c r="H623" i="1"/>
  <c r="M1816" i="1"/>
  <c r="N819" i="1"/>
  <c r="H1895" i="1"/>
  <c r="I250" i="1"/>
  <c r="P440" i="1"/>
  <c r="O436" i="1"/>
  <c r="O435" i="1" s="1"/>
  <c r="O432" i="1" s="1"/>
  <c r="O433" i="1" s="1"/>
  <c r="O441" i="1"/>
  <c r="N1133" i="1"/>
  <c r="F1764" i="1"/>
  <c r="G15" i="1"/>
  <c r="F13" i="1"/>
  <c r="N411" i="1"/>
  <c r="O410" i="1"/>
  <c r="H82" i="1"/>
  <c r="G1771" i="1"/>
  <c r="G132" i="1"/>
  <c r="G131" i="1" s="1"/>
  <c r="G128" i="1" s="1"/>
  <c r="G129" i="1" s="1"/>
  <c r="H134" i="1"/>
  <c r="E1769" i="1"/>
  <c r="E102" i="1"/>
  <c r="E101" i="1" s="1"/>
  <c r="E98" i="1" s="1"/>
  <c r="F104" i="1"/>
  <c r="I695" i="1"/>
  <c r="I694" i="1" s="1"/>
  <c r="I691" i="1" s="1"/>
  <c r="I700" i="1"/>
  <c r="J699" i="1"/>
  <c r="N1948" i="1"/>
  <c r="O1059" i="1"/>
  <c r="J762" i="1"/>
  <c r="K761" i="1"/>
  <c r="N1930" i="1"/>
  <c r="O785" i="1"/>
  <c r="N1789" i="1"/>
  <c r="O408" i="1"/>
  <c r="N406" i="1"/>
  <c r="N405" i="1" s="1"/>
  <c r="N402" i="1" s="1"/>
  <c r="M1676" i="1"/>
  <c r="M1938" i="1"/>
  <c r="N907" i="1"/>
  <c r="J784" i="1"/>
  <c r="J781" i="1"/>
  <c r="Q262" i="1"/>
  <c r="O1722" i="1"/>
  <c r="N1896" i="1"/>
  <c r="O265" i="1"/>
  <c r="I1886" i="1"/>
  <c r="J115" i="1"/>
  <c r="R959" i="1"/>
  <c r="R954" i="1"/>
  <c r="R953" i="1" s="1"/>
  <c r="J790" i="1"/>
  <c r="I792" i="1"/>
  <c r="J1065" i="1"/>
  <c r="I1066" i="1"/>
  <c r="J1894" i="1"/>
  <c r="K235" i="1"/>
  <c r="M1020" i="1"/>
  <c r="L1021" i="1"/>
  <c r="L1016" i="1"/>
  <c r="L1015" i="1" s="1"/>
  <c r="L1012" i="1" s="1"/>
  <c r="O752" i="1"/>
  <c r="I473" i="1"/>
  <c r="J472" i="1"/>
  <c r="P309" i="1"/>
  <c r="M1987" i="1"/>
  <c r="N1650" i="1"/>
  <c r="P1918" i="1"/>
  <c r="Q601" i="1"/>
  <c r="O271" i="1"/>
  <c r="H689" i="1"/>
  <c r="H692" i="1"/>
  <c r="N1897" i="1"/>
  <c r="O280" i="1"/>
  <c r="F111" i="1"/>
  <c r="G112" i="1"/>
  <c r="E51" i="1"/>
  <c r="Q827" i="1"/>
  <c r="M339" i="1"/>
  <c r="G181" i="1"/>
  <c r="F182" i="1"/>
  <c r="L791" i="1"/>
  <c r="K787" i="1"/>
  <c r="K786" i="1" s="1"/>
  <c r="K783" i="1" s="1"/>
  <c r="N1467" i="1"/>
  <c r="I67" i="1"/>
  <c r="O1880" i="1"/>
  <c r="P11" i="1"/>
  <c r="G247" i="1"/>
  <c r="J517" i="1"/>
  <c r="I518" i="1"/>
  <c r="I513" i="1"/>
  <c r="I512" i="1" s="1"/>
  <c r="I509" i="1" s="1"/>
  <c r="N1596" i="1"/>
  <c r="M1592" i="1"/>
  <c r="M1591" i="1" s="1"/>
  <c r="M1588" i="1" s="1"/>
  <c r="M1597" i="1"/>
  <c r="L1973" i="1"/>
  <c r="M1440" i="1"/>
  <c r="J737" i="1"/>
  <c r="J734" i="1"/>
  <c r="K1013" i="1"/>
  <c r="K1010" i="1"/>
  <c r="M1814" i="1"/>
  <c r="N789" i="1"/>
  <c r="L928" i="1"/>
  <c r="K924" i="1"/>
  <c r="K923" i="1" s="1"/>
  <c r="K920" i="1" s="1"/>
  <c r="K921" i="1" s="1"/>
  <c r="K929" i="1"/>
  <c r="I502" i="1"/>
  <c r="H503" i="1"/>
  <c r="J576" i="1"/>
  <c r="I578" i="1"/>
  <c r="G196" i="1"/>
  <c r="F197" i="1"/>
  <c r="K1985" i="1"/>
  <c r="L1620" i="1"/>
  <c r="H1893" i="1"/>
  <c r="I220" i="1"/>
  <c r="Q1876" i="1"/>
  <c r="R1729" i="1"/>
  <c r="L1912" i="1"/>
  <c r="M511" i="1"/>
  <c r="J1887" i="1"/>
  <c r="K130" i="1"/>
  <c r="K1269" i="1"/>
  <c r="L1270" i="1"/>
  <c r="G52" i="1"/>
  <c r="O1041" i="1"/>
  <c r="M1355" i="1"/>
  <c r="M1350" i="1"/>
  <c r="M1349" i="1" s="1"/>
  <c r="M1346" i="1" s="1"/>
  <c r="M1347" i="1" s="1"/>
  <c r="N1354" i="1"/>
  <c r="M1746" i="1"/>
  <c r="L1747" i="1"/>
  <c r="N1345" i="1"/>
  <c r="M371" i="1"/>
  <c r="P1915" i="1"/>
  <c r="Q556" i="1"/>
  <c r="K667" i="1"/>
  <c r="J668" i="1"/>
  <c r="L829" i="1"/>
  <c r="L826" i="1"/>
  <c r="L1627" i="1"/>
  <c r="L1622" i="1"/>
  <c r="L1621" i="1" s="1"/>
  <c r="M1626" i="1"/>
  <c r="I1884" i="1"/>
  <c r="J85" i="1"/>
  <c r="O894" i="1"/>
  <c r="O893" i="1" s="1"/>
  <c r="O890" i="1" s="1"/>
  <c r="O891" i="1" s="1"/>
  <c r="O899" i="1"/>
  <c r="P898" i="1"/>
  <c r="L381" i="1"/>
  <c r="M380" i="1"/>
  <c r="L376" i="1"/>
  <c r="L375" i="1" s="1"/>
  <c r="Q782" i="1"/>
  <c r="E12" i="1"/>
  <c r="E9" i="1" s="1"/>
  <c r="P1960" i="1"/>
  <c r="Q1243" i="1"/>
  <c r="K592" i="1"/>
  <c r="J593" i="1"/>
  <c r="N1601" i="1"/>
  <c r="O1602" i="1"/>
  <c r="G217" i="1"/>
  <c r="E1777" i="1"/>
  <c r="E222" i="1"/>
  <c r="E221" i="1" s="1"/>
  <c r="E218" i="1" s="1"/>
  <c r="F224" i="1"/>
  <c r="M1817" i="1"/>
  <c r="N834" i="1"/>
  <c r="M832" i="1"/>
  <c r="M831" i="1" s="1"/>
  <c r="M828" i="1" s="1"/>
  <c r="Q1988" i="1"/>
  <c r="R1665" i="1"/>
  <c r="R1988" i="1" s="1"/>
  <c r="M1975" i="1"/>
  <c r="N1470" i="1"/>
  <c r="N1928" i="1"/>
  <c r="O755" i="1"/>
  <c r="Q904" i="1"/>
  <c r="H166" i="1"/>
  <c r="G167" i="1"/>
  <c r="E39" i="1"/>
  <c r="E36" i="1"/>
  <c r="I488" i="1"/>
  <c r="J487" i="1"/>
  <c r="J1883" i="1"/>
  <c r="K70" i="1"/>
  <c r="G257" i="1"/>
  <c r="H256" i="1"/>
  <c r="N1782" i="1"/>
  <c r="N297" i="1"/>
  <c r="N296" i="1" s="1"/>
  <c r="N293" i="1" s="1"/>
  <c r="N294" i="1" s="1"/>
  <c r="O299" i="1"/>
  <c r="N508" i="1"/>
  <c r="N1542" i="1"/>
  <c r="J1652" i="1"/>
  <c r="J1651" i="1" s="1"/>
  <c r="J1648" i="1" s="1"/>
  <c r="K1656" i="1"/>
  <c r="J1657" i="1"/>
  <c r="M270" i="1"/>
  <c r="L272" i="1"/>
  <c r="K1902" i="1"/>
  <c r="L357" i="1"/>
  <c r="H121" i="1"/>
  <c r="G122" i="1"/>
  <c r="N1899" i="1"/>
  <c r="O312" i="1"/>
  <c r="O735" i="1"/>
  <c r="J1889" i="1"/>
  <c r="K160" i="1"/>
  <c r="K333" i="1"/>
  <c r="J334" i="1"/>
  <c r="M806" i="1"/>
  <c r="M802" i="1" s="1"/>
  <c r="M801" i="1" s="1"/>
  <c r="M798" i="1" s="1"/>
  <c r="L807" i="1"/>
  <c r="K1903" i="1"/>
  <c r="L374" i="1"/>
  <c r="I1891" i="1"/>
  <c r="J190" i="1"/>
  <c r="H211" i="1"/>
  <c r="G212" i="1"/>
  <c r="G62" i="1"/>
  <c r="H61" i="1"/>
  <c r="N812" i="1"/>
  <c r="K1618" i="1"/>
  <c r="K1619" i="1" s="1"/>
  <c r="J776" i="1"/>
  <c r="I777" i="1"/>
  <c r="N1932" i="1"/>
  <c r="O815" i="1"/>
  <c r="F1766" i="1"/>
  <c r="G59" i="1"/>
  <c r="F57" i="1"/>
  <c r="F56" i="1" s="1"/>
  <c r="F53" i="1" s="1"/>
  <c r="F54" i="1" s="1"/>
  <c r="P1989" i="1"/>
  <c r="Q1680" i="1"/>
  <c r="P1905" i="1"/>
  <c r="Q404" i="1"/>
  <c r="J1881" i="1"/>
  <c r="K40" i="1"/>
  <c r="J318" i="1"/>
  <c r="I319" i="1"/>
  <c r="I1924" i="1"/>
  <c r="J693" i="1"/>
  <c r="N1931" i="1"/>
  <c r="O800" i="1"/>
  <c r="I1890" i="1"/>
  <c r="J175" i="1"/>
  <c r="M1947" i="1"/>
  <c r="N1044" i="1"/>
  <c r="L1979" i="1"/>
  <c r="M1530" i="1"/>
  <c r="I652" i="1"/>
  <c r="H653" i="1"/>
  <c r="H76" i="1"/>
  <c r="G77" i="1"/>
  <c r="K835" i="1"/>
  <c r="J837" i="1"/>
  <c r="O286" i="1"/>
  <c r="N287" i="1"/>
  <c r="J725" i="1"/>
  <c r="J724" i="1" s="1"/>
  <c r="J721" i="1" s="1"/>
  <c r="K729" i="1"/>
  <c r="J730" i="1"/>
  <c r="N1933" i="1"/>
  <c r="O830" i="1"/>
  <c r="O1056" i="1"/>
  <c r="M891" i="1"/>
  <c r="M888" i="1"/>
  <c r="M1780" i="1"/>
  <c r="N269" i="1"/>
  <c r="M267" i="1"/>
  <c r="M266" i="1" s="1"/>
  <c r="M263" i="1" s="1"/>
  <c r="Q939" i="1"/>
  <c r="Q938" i="1" s="1"/>
  <c r="Q935" i="1" s="1"/>
  <c r="Q936" i="1" s="1"/>
  <c r="R943" i="1"/>
  <c r="Q944" i="1"/>
  <c r="O1898" i="1"/>
  <c r="P295" i="1"/>
  <c r="I37" i="1"/>
  <c r="L1953" i="1"/>
  <c r="M1136" i="1"/>
  <c r="N1799" i="1"/>
  <c r="O560" i="1"/>
  <c r="K1926" i="1"/>
  <c r="L723" i="1"/>
  <c r="G91" i="1"/>
  <c r="F92" i="1"/>
  <c r="M1340" i="1"/>
  <c r="M1335" i="1"/>
  <c r="M1334" i="1" s="1"/>
  <c r="N1339" i="1"/>
  <c r="I344" i="1"/>
  <c r="I343" i="1" s="1"/>
  <c r="I340" i="1" s="1"/>
  <c r="J348" i="1"/>
  <c r="I349" i="1"/>
  <c r="M1442" i="1"/>
  <c r="M1441" i="1" s="1"/>
  <c r="N1446" i="1"/>
  <c r="M1447" i="1"/>
  <c r="O690" i="1"/>
  <c r="L264" i="1"/>
  <c r="L261" i="1"/>
  <c r="G142" i="1"/>
  <c r="H151" i="1"/>
  <c r="G152" i="1"/>
  <c r="K1143" i="1"/>
  <c r="K1138" i="1"/>
  <c r="K1137" i="1" s="1"/>
  <c r="K1134" i="1" s="1"/>
  <c r="L1142" i="1"/>
  <c r="I1541" i="1"/>
  <c r="I1544" i="1"/>
  <c r="L744" i="1"/>
  <c r="K740" i="1"/>
  <c r="K739" i="1" s="1"/>
  <c r="K736" i="1" s="1"/>
  <c r="K745" i="1"/>
  <c r="K1737" i="1"/>
  <c r="J1736" i="1"/>
  <c r="J1080" i="1"/>
  <c r="I1081" i="1"/>
  <c r="I1076" i="1"/>
  <c r="I1075" i="1" s="1"/>
  <c r="I1072" i="1" s="1"/>
  <c r="I882" i="1"/>
  <c r="J881" i="1"/>
  <c r="M1983" i="1"/>
  <c r="N1590" i="1"/>
  <c r="H136" i="1"/>
  <c r="G137" i="1"/>
  <c r="O1986" i="1"/>
  <c r="P1635" i="1"/>
  <c r="H1073" i="1"/>
  <c r="H1070" i="1"/>
  <c r="P1180" i="1"/>
  <c r="J172" i="1"/>
  <c r="F47" i="1"/>
  <c r="G46" i="1"/>
  <c r="K1949" i="1"/>
  <c r="L1074" i="1"/>
  <c r="F1773" i="1"/>
  <c r="G164" i="1"/>
  <c r="F162" i="1"/>
  <c r="F161" i="1" s="1"/>
  <c r="F158" i="1" s="1"/>
  <c r="L919" i="1"/>
  <c r="F1779" i="1"/>
  <c r="F252" i="1"/>
  <c r="F251" i="1" s="1"/>
  <c r="F248" i="1" s="1"/>
  <c r="F249" i="1" s="1"/>
  <c r="G254" i="1"/>
  <c r="N1781" i="1"/>
  <c r="N282" i="1"/>
  <c r="N281" i="1" s="1"/>
  <c r="N278" i="1" s="1"/>
  <c r="O284" i="1"/>
  <c r="P1884" i="1"/>
  <c r="Q85" i="1"/>
  <c r="M1536" i="1"/>
  <c r="L1532" i="1"/>
  <c r="L1531" i="1" s="1"/>
  <c r="L1528" i="1" s="1"/>
  <c r="L1529" i="1" s="1"/>
  <c r="L1537" i="1"/>
  <c r="I1882" i="1"/>
  <c r="J55" i="1"/>
  <c r="N1956" i="1"/>
  <c r="O1183" i="1"/>
  <c r="I232" i="1"/>
  <c r="H507" i="1"/>
  <c r="H510" i="1"/>
  <c r="R934" i="1"/>
  <c r="I637" i="1"/>
  <c r="H638" i="1"/>
  <c r="E159" i="1"/>
  <c r="E156" i="1"/>
  <c r="J918" i="1"/>
  <c r="J607" i="1"/>
  <c r="I608" i="1"/>
  <c r="G97" i="1"/>
  <c r="M279" i="1"/>
  <c r="M276" i="1"/>
  <c r="I722" i="1"/>
  <c r="I719" i="1"/>
  <c r="N1011" i="1"/>
  <c r="E201" i="1"/>
  <c r="P1239" i="1"/>
  <c r="Q1240" i="1"/>
  <c r="Q1672" i="1"/>
  <c r="R1671" i="1"/>
  <c r="Q1667" i="1"/>
  <c r="Q1666" i="1" s="1"/>
  <c r="Q1663" i="1" s="1"/>
  <c r="Q1664" i="1" s="1"/>
  <c r="L1438" i="1"/>
  <c r="L1439" i="1" s="1"/>
  <c r="O1587" i="1"/>
  <c r="E141" i="1"/>
  <c r="K1962" i="1"/>
  <c r="L1273" i="1"/>
  <c r="N1937" i="1"/>
  <c r="O892" i="1"/>
  <c r="E1768" i="1"/>
  <c r="E87" i="1"/>
  <c r="E86" i="1" s="1"/>
  <c r="E83" i="1" s="1"/>
  <c r="F89" i="1"/>
  <c r="G1770" i="1"/>
  <c r="G117" i="1"/>
  <c r="G116" i="1" s="1"/>
  <c r="G113" i="1" s="1"/>
  <c r="G114" i="1" s="1"/>
  <c r="H119" i="1"/>
  <c r="J1135" i="1"/>
  <c r="J1132" i="1"/>
  <c r="L1877" i="1"/>
  <c r="L1742" i="1"/>
  <c r="L1741" i="1" s="1"/>
  <c r="L1738" i="1" s="1"/>
  <c r="L1739" i="1" s="1"/>
  <c r="M1744" i="1"/>
  <c r="K370" i="1" l="1"/>
  <c r="K918" i="1"/>
  <c r="M1966" i="1"/>
  <c r="N1333" i="1"/>
  <c r="E234" i="1"/>
  <c r="E231" i="1"/>
  <c r="L1618" i="1"/>
  <c r="L1619" i="1" s="1"/>
  <c r="F237" i="1"/>
  <c r="F236" i="1" s="1"/>
  <c r="F233" i="1" s="1"/>
  <c r="F1778" i="1"/>
  <c r="G239" i="1"/>
  <c r="O950" i="1"/>
  <c r="O951" i="1" s="1"/>
  <c r="O1941" i="1"/>
  <c r="P952" i="1"/>
  <c r="L1347" i="1"/>
  <c r="L1344" i="1"/>
  <c r="I1051" i="1"/>
  <c r="J1050" i="1"/>
  <c r="M1438" i="1"/>
  <c r="M1439" i="1" s="1"/>
  <c r="N948" i="1"/>
  <c r="M1331" i="1"/>
  <c r="H241" i="1"/>
  <c r="G242" i="1"/>
  <c r="F141" i="1"/>
  <c r="M1967" i="1"/>
  <c r="N1348" i="1"/>
  <c r="J866" i="1"/>
  <c r="I867" i="1"/>
  <c r="M1344" i="1"/>
  <c r="N1676" i="1"/>
  <c r="L1436" i="1"/>
  <c r="N1634" i="1"/>
  <c r="N1631" i="1"/>
  <c r="P1641" i="1"/>
  <c r="O1637" i="1"/>
  <c r="O1636" i="1" s="1"/>
  <c r="O1633" i="1" s="1"/>
  <c r="O1642" i="1"/>
  <c r="M799" i="1"/>
  <c r="M796" i="1"/>
  <c r="J1649" i="1"/>
  <c r="J1646" i="1"/>
  <c r="R939" i="1"/>
  <c r="R938" i="1" s="1"/>
  <c r="R935" i="1" s="1"/>
  <c r="R936" i="1" s="1"/>
  <c r="R944" i="1"/>
  <c r="G111" i="1"/>
  <c r="H112" i="1"/>
  <c r="H187" i="1"/>
  <c r="K1080" i="1"/>
  <c r="J1081" i="1"/>
  <c r="J1076" i="1"/>
  <c r="J1075" i="1" s="1"/>
  <c r="J1072" i="1" s="1"/>
  <c r="L835" i="1"/>
  <c r="K837" i="1"/>
  <c r="K318" i="1"/>
  <c r="J319" i="1"/>
  <c r="J314" i="1"/>
  <c r="J313" i="1" s="1"/>
  <c r="J310" i="1" s="1"/>
  <c r="K1889" i="1"/>
  <c r="L160" i="1"/>
  <c r="O1542" i="1"/>
  <c r="P1602" i="1"/>
  <c r="J1884" i="1"/>
  <c r="K85" i="1"/>
  <c r="K1884" i="1" s="1"/>
  <c r="N1746" i="1"/>
  <c r="M1747" i="1"/>
  <c r="P752" i="1"/>
  <c r="J1886" i="1"/>
  <c r="K115" i="1"/>
  <c r="O1789" i="1"/>
  <c r="P408" i="1"/>
  <c r="O406" i="1"/>
  <c r="O405" i="1" s="1"/>
  <c r="O402" i="1" s="1"/>
  <c r="J1753" i="1"/>
  <c r="K14" i="1"/>
  <c r="R1934" i="1"/>
  <c r="R843" i="1"/>
  <c r="N1437" i="1"/>
  <c r="L1469" i="1"/>
  <c r="L1466" i="1"/>
  <c r="I1073" i="1"/>
  <c r="I1070" i="1"/>
  <c r="K1035" i="1"/>
  <c r="J1036" i="1"/>
  <c r="R1240" i="1"/>
  <c r="O1781" i="1"/>
  <c r="O282" i="1"/>
  <c r="O281" i="1" s="1"/>
  <c r="O278" i="1" s="1"/>
  <c r="P284" i="1"/>
  <c r="O508" i="1"/>
  <c r="M822" i="1"/>
  <c r="N821" i="1"/>
  <c r="P797" i="1"/>
  <c r="I1430" i="1"/>
  <c r="J1429" i="1"/>
  <c r="K1157" i="1"/>
  <c r="J1158" i="1"/>
  <c r="N1355" i="1"/>
  <c r="N1350" i="1"/>
  <c r="N1349" i="1" s="1"/>
  <c r="N1346" i="1" s="1"/>
  <c r="N1347" i="1" s="1"/>
  <c r="O1354" i="1"/>
  <c r="O1011" i="1"/>
  <c r="N279" i="1"/>
  <c r="N276" i="1"/>
  <c r="Q1180" i="1"/>
  <c r="K1736" i="1"/>
  <c r="L1737" i="1"/>
  <c r="P690" i="1"/>
  <c r="N1780" i="1"/>
  <c r="O269" i="1"/>
  <c r="N267" i="1"/>
  <c r="N266" i="1" s="1"/>
  <c r="N263" i="1" s="1"/>
  <c r="I76" i="1"/>
  <c r="H77" i="1"/>
  <c r="M811" i="1"/>
  <c r="O1928" i="1"/>
  <c r="P755" i="1"/>
  <c r="M1627" i="1"/>
  <c r="M1622" i="1"/>
  <c r="M1621" i="1" s="1"/>
  <c r="N1626" i="1"/>
  <c r="J67" i="1"/>
  <c r="O1896" i="1"/>
  <c r="P265" i="1"/>
  <c r="O1930" i="1"/>
  <c r="P785" i="1"/>
  <c r="I82" i="1"/>
  <c r="N1816" i="1"/>
  <c r="O819" i="1"/>
  <c r="O1647" i="1"/>
  <c r="H127" i="1"/>
  <c r="G126" i="1"/>
  <c r="P1907" i="1"/>
  <c r="Q434" i="1"/>
  <c r="L532" i="1"/>
  <c r="K533" i="1"/>
  <c r="J364" i="1"/>
  <c r="K363" i="1"/>
  <c r="J359" i="1"/>
  <c r="J358" i="1" s="1"/>
  <c r="J355" i="1" s="1"/>
  <c r="K562" i="1"/>
  <c r="J563" i="1"/>
  <c r="F1775" i="1"/>
  <c r="F192" i="1"/>
  <c r="F191" i="1" s="1"/>
  <c r="F188" i="1" s="1"/>
  <c r="G194" i="1"/>
  <c r="F1768" i="1"/>
  <c r="F87" i="1"/>
  <c r="F86" i="1" s="1"/>
  <c r="F83" i="1" s="1"/>
  <c r="G89" i="1"/>
  <c r="L333" i="1"/>
  <c r="K334" i="1"/>
  <c r="R1876" i="1"/>
  <c r="O1189" i="1"/>
  <c r="N1190" i="1"/>
  <c r="N1185" i="1"/>
  <c r="N1184" i="1" s="1"/>
  <c r="N1181" i="1" s="1"/>
  <c r="K172" i="1"/>
  <c r="L1926" i="1"/>
  <c r="M723" i="1"/>
  <c r="Q1905" i="1"/>
  <c r="R404" i="1"/>
  <c r="R1905" i="1" s="1"/>
  <c r="P735" i="1"/>
  <c r="O1782" i="1"/>
  <c r="O297" i="1"/>
  <c r="O296" i="1" s="1"/>
  <c r="O293" i="1" s="1"/>
  <c r="O294" i="1" s="1"/>
  <c r="P299" i="1"/>
  <c r="L592" i="1"/>
  <c r="K593" i="1"/>
  <c r="L1985" i="1"/>
  <c r="M1620" i="1"/>
  <c r="O1467" i="1"/>
  <c r="N1020" i="1"/>
  <c r="M1016" i="1"/>
  <c r="M1015" i="1" s="1"/>
  <c r="M1012" i="1" s="1"/>
  <c r="M1021" i="1"/>
  <c r="P410" i="1"/>
  <c r="O411" i="1"/>
  <c r="R1246" i="1"/>
  <c r="R1244" i="1" s="1"/>
  <c r="Q1244" i="1"/>
  <c r="Q1241" i="1" s="1"/>
  <c r="Q1242" i="1" s="1"/>
  <c r="O1682" i="1"/>
  <c r="O1681" i="1" s="1"/>
  <c r="O1678" i="1" s="1"/>
  <c r="O1679" i="1" s="1"/>
  <c r="O1687" i="1"/>
  <c r="P1686" i="1"/>
  <c r="I356" i="1"/>
  <c r="I353" i="1"/>
  <c r="L1271" i="1"/>
  <c r="L1272" i="1" s="1"/>
  <c r="E189" i="1"/>
  <c r="E186" i="1"/>
  <c r="L1616" i="1"/>
  <c r="M1617" i="1"/>
  <c r="M577" i="1"/>
  <c r="P286" i="1"/>
  <c r="O287" i="1"/>
  <c r="L814" i="1"/>
  <c r="L811" i="1"/>
  <c r="H91" i="1"/>
  <c r="G92" i="1"/>
  <c r="N354" i="1"/>
  <c r="I1893" i="1"/>
  <c r="J220" i="1"/>
  <c r="O812" i="1"/>
  <c r="G1779" i="1"/>
  <c r="H254" i="1"/>
  <c r="G252" i="1"/>
  <c r="G251" i="1" s="1"/>
  <c r="G248" i="1" s="1"/>
  <c r="G249" i="1" s="1"/>
  <c r="K737" i="1"/>
  <c r="K734" i="1"/>
  <c r="N1442" i="1"/>
  <c r="N1441" i="1" s="1"/>
  <c r="O1446" i="1"/>
  <c r="N1447" i="1"/>
  <c r="J652" i="1"/>
  <c r="I653" i="1"/>
  <c r="H62" i="1"/>
  <c r="I61" i="1"/>
  <c r="O1899" i="1"/>
  <c r="P312" i="1"/>
  <c r="N1975" i="1"/>
  <c r="O1470" i="1"/>
  <c r="Q1960" i="1"/>
  <c r="R1243" i="1"/>
  <c r="R1960" i="1" s="1"/>
  <c r="P1041" i="1"/>
  <c r="K1894" i="1"/>
  <c r="L235" i="1"/>
  <c r="P1722" i="1"/>
  <c r="K757" i="1"/>
  <c r="K756" i="1" s="1"/>
  <c r="K753" i="1" s="1"/>
  <c r="K762" i="1"/>
  <c r="L761" i="1"/>
  <c r="L1939" i="1"/>
  <c r="M922" i="1"/>
  <c r="K1552" i="1"/>
  <c r="K1547" i="1"/>
  <c r="K1546" i="1" s="1"/>
  <c r="K1543" i="1" s="1"/>
  <c r="L1551" i="1"/>
  <c r="M1275" i="1"/>
  <c r="M1274" i="1" s="1"/>
  <c r="N1279" i="1"/>
  <c r="N1927" i="1"/>
  <c r="O738" i="1"/>
  <c r="K1616" i="1"/>
  <c r="Q933" i="1"/>
  <c r="M744" i="1"/>
  <c r="L745" i="1"/>
  <c r="L740" i="1"/>
  <c r="L739" i="1" s="1"/>
  <c r="L736" i="1" s="1"/>
  <c r="O1799" i="1"/>
  <c r="P560" i="1"/>
  <c r="M1979" i="1"/>
  <c r="N1530" i="1"/>
  <c r="Q1989" i="1"/>
  <c r="R1680" i="1"/>
  <c r="R1989" i="1" s="1"/>
  <c r="M1973" i="1"/>
  <c r="N1440" i="1"/>
  <c r="K784" i="1"/>
  <c r="K781" i="1"/>
  <c r="P271" i="1"/>
  <c r="F12" i="1"/>
  <c r="F9" i="1" s="1"/>
  <c r="J622" i="1"/>
  <c r="I623" i="1"/>
  <c r="R850" i="1"/>
  <c r="R852" i="1" s="1"/>
  <c r="Q852" i="1"/>
  <c r="J1544" i="1"/>
  <c r="J1541" i="1"/>
  <c r="K1724" i="1"/>
  <c r="K1721" i="1"/>
  <c r="P949" i="1"/>
  <c r="I166" i="1"/>
  <c r="H167" i="1"/>
  <c r="J232" i="1"/>
  <c r="P1056" i="1"/>
  <c r="I256" i="1"/>
  <c r="H257" i="1"/>
  <c r="E1758" i="1"/>
  <c r="E10" i="1"/>
  <c r="E7" i="1"/>
  <c r="H52" i="1"/>
  <c r="H196" i="1"/>
  <c r="G197" i="1"/>
  <c r="M791" i="1"/>
  <c r="L787" i="1"/>
  <c r="L786" i="1" s="1"/>
  <c r="L783" i="1" s="1"/>
  <c r="O1948" i="1"/>
  <c r="P1059" i="1"/>
  <c r="G1764" i="1"/>
  <c r="H15" i="1"/>
  <c r="G13" i="1"/>
  <c r="P1677" i="1"/>
  <c r="M909" i="1"/>
  <c r="M908" i="1" s="1"/>
  <c r="M905" i="1" s="1"/>
  <c r="N913" i="1"/>
  <c r="M914" i="1"/>
  <c r="G1765" i="1"/>
  <c r="G42" i="1"/>
  <c r="G41" i="1" s="1"/>
  <c r="G38" i="1" s="1"/>
  <c r="H44" i="1"/>
  <c r="J32" i="1"/>
  <c r="L457" i="1"/>
  <c r="K458" i="1"/>
  <c r="P1892" i="1"/>
  <c r="Q205" i="1"/>
  <c r="J1888" i="1"/>
  <c r="K145" i="1"/>
  <c r="Q1661" i="1"/>
  <c r="R1662" i="1"/>
  <c r="I121" i="1"/>
  <c r="H122" i="1"/>
  <c r="E1752" i="1"/>
  <c r="F51" i="1"/>
  <c r="Q1918" i="1"/>
  <c r="R601" i="1"/>
  <c r="R1918" i="1" s="1"/>
  <c r="Q553" i="1"/>
  <c r="L906" i="1"/>
  <c r="L903" i="1"/>
  <c r="F39" i="1"/>
  <c r="F36" i="1"/>
  <c r="Q889" i="1"/>
  <c r="M1314" i="1"/>
  <c r="N1315" i="1"/>
  <c r="L25" i="1"/>
  <c r="K24" i="1"/>
  <c r="N1815" i="1"/>
  <c r="O804" i="1"/>
  <c r="H106" i="1"/>
  <c r="G107" i="1"/>
  <c r="O302" i="1"/>
  <c r="P301" i="1"/>
  <c r="N1536" i="1"/>
  <c r="M1532" i="1"/>
  <c r="M1531" i="1" s="1"/>
  <c r="M1528" i="1" s="1"/>
  <c r="M1529" i="1" s="1"/>
  <c r="M1537" i="1"/>
  <c r="R904" i="1"/>
  <c r="L1138" i="1"/>
  <c r="L1137" i="1" s="1"/>
  <c r="L1134" i="1" s="1"/>
  <c r="L1143" i="1"/>
  <c r="M1142" i="1"/>
  <c r="J1891" i="1"/>
  <c r="K190" i="1"/>
  <c r="R782" i="1"/>
  <c r="K668" i="1"/>
  <c r="L667" i="1"/>
  <c r="M1270" i="1"/>
  <c r="K576" i="1"/>
  <c r="J578" i="1"/>
  <c r="M1589" i="1"/>
  <c r="M1586" i="1"/>
  <c r="K1065" i="1"/>
  <c r="J1066" i="1"/>
  <c r="R262" i="1"/>
  <c r="J695" i="1"/>
  <c r="J694" i="1" s="1"/>
  <c r="J691" i="1" s="1"/>
  <c r="K699" i="1"/>
  <c r="J700" i="1"/>
  <c r="O888" i="1"/>
  <c r="N720" i="1"/>
  <c r="N1527" i="1"/>
  <c r="L1071" i="1"/>
  <c r="H46" i="1"/>
  <c r="G47" i="1"/>
  <c r="G1751" i="1"/>
  <c r="H247" i="1"/>
  <c r="H217" i="1"/>
  <c r="L1013" i="1"/>
  <c r="L1010" i="1"/>
  <c r="F159" i="1"/>
  <c r="F156" i="1"/>
  <c r="J1890" i="1"/>
  <c r="K175" i="1"/>
  <c r="N1817" i="1"/>
  <c r="N832" i="1"/>
  <c r="N831" i="1" s="1"/>
  <c r="N828" i="1" s="1"/>
  <c r="O834" i="1"/>
  <c r="Q1915" i="1"/>
  <c r="R556" i="1"/>
  <c r="R1915" i="1" s="1"/>
  <c r="O1596" i="1"/>
  <c r="N1592" i="1"/>
  <c r="N1591" i="1" s="1"/>
  <c r="N1588" i="1" s="1"/>
  <c r="N1597" i="1"/>
  <c r="G182" i="1"/>
  <c r="H181" i="1"/>
  <c r="N1987" i="1"/>
  <c r="O1650" i="1"/>
  <c r="G1772" i="1"/>
  <c r="G147" i="1"/>
  <c r="G146" i="1" s="1"/>
  <c r="G143" i="1" s="1"/>
  <c r="G144" i="1" s="1"/>
  <c r="H149" i="1"/>
  <c r="L1992" i="1"/>
  <c r="M1725" i="1"/>
  <c r="P1330" i="1"/>
  <c r="L1723" i="1"/>
  <c r="O1965" i="1"/>
  <c r="P1318" i="1"/>
  <c r="O1316" i="1"/>
  <c r="O1317" i="1" s="1"/>
  <c r="Q431" i="1"/>
  <c r="L1526" i="1"/>
  <c r="H1771" i="1"/>
  <c r="H132" i="1"/>
  <c r="H131" i="1" s="1"/>
  <c r="H128" i="1" s="1"/>
  <c r="H129" i="1" s="1"/>
  <c r="I134" i="1"/>
  <c r="P1880" i="1"/>
  <c r="Q11" i="1"/>
  <c r="H226" i="1"/>
  <c r="G227" i="1"/>
  <c r="J637" i="1"/>
  <c r="I638" i="1"/>
  <c r="L1962" i="1"/>
  <c r="M1273" i="1"/>
  <c r="P1986" i="1"/>
  <c r="Q1635" i="1"/>
  <c r="M1742" i="1"/>
  <c r="M1741" i="1" s="1"/>
  <c r="M1738" i="1" s="1"/>
  <c r="M1739" i="1" s="1"/>
  <c r="M1877" i="1"/>
  <c r="N1744" i="1"/>
  <c r="M919" i="1"/>
  <c r="N1947" i="1"/>
  <c r="O1044" i="1"/>
  <c r="M829" i="1"/>
  <c r="M826" i="1"/>
  <c r="P1587" i="1"/>
  <c r="J1882" i="1"/>
  <c r="K55" i="1"/>
  <c r="I341" i="1"/>
  <c r="I338" i="1"/>
  <c r="O1932" i="1"/>
  <c r="P815" i="1"/>
  <c r="L1903" i="1"/>
  <c r="M374" i="1"/>
  <c r="J488" i="1"/>
  <c r="K487" i="1"/>
  <c r="L372" i="1"/>
  <c r="K1887" i="1"/>
  <c r="L130" i="1"/>
  <c r="J502" i="1"/>
  <c r="I503" i="1"/>
  <c r="I510" i="1"/>
  <c r="I507" i="1"/>
  <c r="I689" i="1"/>
  <c r="I692" i="1"/>
  <c r="O1133" i="1"/>
  <c r="G1776" i="1"/>
  <c r="H209" i="1"/>
  <c r="G207" i="1"/>
  <c r="G206" i="1" s="1"/>
  <c r="G203" i="1" s="1"/>
  <c r="G204" i="1" s="1"/>
  <c r="O430" i="1"/>
  <c r="N1945" i="1"/>
  <c r="O1014" i="1"/>
  <c r="Q1884" i="1"/>
  <c r="R85" i="1"/>
  <c r="R1884" i="1" s="1"/>
  <c r="Q844" i="1"/>
  <c r="Q841" i="1"/>
  <c r="E84" i="1"/>
  <c r="E81" i="1"/>
  <c r="O1956" i="1"/>
  <c r="P1183" i="1"/>
  <c r="M1953" i="1"/>
  <c r="N1136" i="1"/>
  <c r="K1883" i="1"/>
  <c r="L70" i="1"/>
  <c r="H97" i="1"/>
  <c r="H137" i="1"/>
  <c r="I136" i="1"/>
  <c r="K348" i="1"/>
  <c r="J344" i="1"/>
  <c r="J343" i="1" s="1"/>
  <c r="J340" i="1" s="1"/>
  <c r="J349" i="1"/>
  <c r="N1340" i="1"/>
  <c r="N1335" i="1"/>
  <c r="N1334" i="1" s="1"/>
  <c r="N1331" i="1" s="1"/>
  <c r="O1339" i="1"/>
  <c r="J37" i="1"/>
  <c r="K725" i="1"/>
  <c r="K724" i="1" s="1"/>
  <c r="K721" i="1" s="1"/>
  <c r="K730" i="1"/>
  <c r="L729" i="1"/>
  <c r="O1931" i="1"/>
  <c r="P800" i="1"/>
  <c r="N270" i="1"/>
  <c r="M272" i="1"/>
  <c r="F1777" i="1"/>
  <c r="F222" i="1"/>
  <c r="F221" i="1" s="1"/>
  <c r="F218" i="1" s="1"/>
  <c r="G224" i="1"/>
  <c r="M381" i="1"/>
  <c r="M376" i="1"/>
  <c r="M375" i="1" s="1"/>
  <c r="M372" i="1" s="1"/>
  <c r="M373" i="1" s="1"/>
  <c r="N380" i="1"/>
  <c r="N339" i="1"/>
  <c r="Q309" i="1"/>
  <c r="F1769" i="1"/>
  <c r="F102" i="1"/>
  <c r="F101" i="1" s="1"/>
  <c r="F98" i="1" s="1"/>
  <c r="G104" i="1"/>
  <c r="L17" i="1"/>
  <c r="K16" i="1"/>
  <c r="M1901" i="1"/>
  <c r="N342" i="1"/>
  <c r="N1731" i="1"/>
  <c r="M1732" i="1"/>
  <c r="M1727" i="1"/>
  <c r="M1726" i="1" s="1"/>
  <c r="P292" i="1"/>
  <c r="O291" i="1"/>
  <c r="P1611" i="1"/>
  <c r="O1612" i="1"/>
  <c r="O1607" i="1"/>
  <c r="O1606" i="1" s="1"/>
  <c r="O1603" i="1" s="1"/>
  <c r="O1604" i="1" s="1"/>
  <c r="N1980" i="1"/>
  <c r="O1545" i="1"/>
  <c r="Q872" i="1"/>
  <c r="K776" i="1"/>
  <c r="J777" i="1"/>
  <c r="N1814" i="1"/>
  <c r="O789" i="1"/>
  <c r="N403" i="1"/>
  <c r="N400" i="1"/>
  <c r="I1895" i="1"/>
  <c r="J250" i="1"/>
  <c r="O1897" i="1"/>
  <c r="P280" i="1"/>
  <c r="H212" i="1"/>
  <c r="I211" i="1"/>
  <c r="O1933" i="1"/>
  <c r="P830" i="1"/>
  <c r="L1902" i="1"/>
  <c r="M357" i="1"/>
  <c r="K1135" i="1"/>
  <c r="K1132" i="1"/>
  <c r="G1773" i="1"/>
  <c r="G162" i="1"/>
  <c r="G161" i="1" s="1"/>
  <c r="G158" i="1" s="1"/>
  <c r="H164" i="1"/>
  <c r="N1983" i="1"/>
  <c r="O1590" i="1"/>
  <c r="H1770" i="1"/>
  <c r="H117" i="1"/>
  <c r="H116" i="1" s="1"/>
  <c r="H113" i="1" s="1"/>
  <c r="H114" i="1" s="1"/>
  <c r="I119" i="1"/>
  <c r="J608" i="1"/>
  <c r="K607" i="1"/>
  <c r="L1949" i="1"/>
  <c r="M1074" i="1"/>
  <c r="J882" i="1"/>
  <c r="K881" i="1"/>
  <c r="I151" i="1"/>
  <c r="H152" i="1"/>
  <c r="M1332" i="1"/>
  <c r="M1329" i="1"/>
  <c r="P1898" i="1"/>
  <c r="Q295" i="1"/>
  <c r="J722" i="1"/>
  <c r="J719" i="1"/>
  <c r="E219" i="1"/>
  <c r="E216" i="1"/>
  <c r="N371" i="1"/>
  <c r="M1912" i="1"/>
  <c r="N511" i="1"/>
  <c r="K517" i="1"/>
  <c r="J518" i="1"/>
  <c r="J513" i="1"/>
  <c r="J512" i="1" s="1"/>
  <c r="J509" i="1" s="1"/>
  <c r="R827" i="1"/>
  <c r="N1938" i="1"/>
  <c r="O907" i="1"/>
  <c r="E99" i="1"/>
  <c r="E96" i="1"/>
  <c r="J1885" i="1"/>
  <c r="K100" i="1"/>
  <c r="J1750" i="1"/>
  <c r="G1767" i="1"/>
  <c r="G72" i="1"/>
  <c r="G71" i="1" s="1"/>
  <c r="G68" i="1" s="1"/>
  <c r="H74" i="1"/>
  <c r="N291" i="1"/>
  <c r="G1774" i="1"/>
  <c r="G177" i="1"/>
  <c r="G176" i="1" s="1"/>
  <c r="G173" i="1" s="1"/>
  <c r="H179" i="1"/>
  <c r="M1993" i="1"/>
  <c r="N1740" i="1"/>
  <c r="F201" i="1"/>
  <c r="H142" i="1"/>
  <c r="P436" i="1"/>
  <c r="P435" i="1" s="1"/>
  <c r="P432" i="1" s="1"/>
  <c r="P433" i="1" s="1"/>
  <c r="Q440" i="1"/>
  <c r="P441" i="1"/>
  <c r="M1472" i="1"/>
  <c r="M1471" i="1" s="1"/>
  <c r="M1468" i="1" s="1"/>
  <c r="N1476" i="1"/>
  <c r="M1477" i="1"/>
  <c r="M264" i="1"/>
  <c r="M261" i="1"/>
  <c r="K1881" i="1"/>
  <c r="L40" i="1"/>
  <c r="O1937" i="1"/>
  <c r="P892" i="1"/>
  <c r="G1766" i="1"/>
  <c r="H59" i="1"/>
  <c r="G57" i="1"/>
  <c r="G56" i="1" s="1"/>
  <c r="G53" i="1" s="1"/>
  <c r="G54" i="1" s="1"/>
  <c r="R1672" i="1"/>
  <c r="R1667" i="1"/>
  <c r="R1666" i="1" s="1"/>
  <c r="R1663" i="1" s="1"/>
  <c r="R1664" i="1" s="1"/>
  <c r="J1924" i="1"/>
  <c r="K693" i="1"/>
  <c r="N806" i="1"/>
  <c r="M807" i="1"/>
  <c r="K1652" i="1"/>
  <c r="K1651" i="1" s="1"/>
  <c r="K1648" i="1" s="1"/>
  <c r="K1657" i="1"/>
  <c r="L1656" i="1"/>
  <c r="P894" i="1"/>
  <c r="P893" i="1" s="1"/>
  <c r="P899" i="1"/>
  <c r="Q898" i="1"/>
  <c r="O1345" i="1"/>
  <c r="M928" i="1"/>
  <c r="L929" i="1"/>
  <c r="L924" i="1"/>
  <c r="L923" i="1" s="1"/>
  <c r="L920" i="1" s="1"/>
  <c r="L921" i="1" s="1"/>
  <c r="F246" i="1"/>
  <c r="J473" i="1"/>
  <c r="K472" i="1"/>
  <c r="K790" i="1"/>
  <c r="J792" i="1"/>
  <c r="M1182" i="1"/>
  <c r="M1179" i="1"/>
  <c r="J8" i="1"/>
  <c r="F69" i="1"/>
  <c r="F66" i="1"/>
  <c r="F174" i="1"/>
  <c r="F171" i="1"/>
  <c r="P1984" i="1"/>
  <c r="Q1605" i="1"/>
  <c r="J157" i="1"/>
  <c r="H202" i="1"/>
  <c r="G201" i="1" l="1"/>
  <c r="O948" i="1"/>
  <c r="K1050" i="1"/>
  <c r="J1046" i="1"/>
  <c r="J1045" i="1" s="1"/>
  <c r="J1042" i="1" s="1"/>
  <c r="J1051" i="1"/>
  <c r="G141" i="1"/>
  <c r="P950" i="1"/>
  <c r="P951" i="1" s="1"/>
  <c r="P1941" i="1"/>
  <c r="Q952" i="1"/>
  <c r="N1344" i="1"/>
  <c r="M1436" i="1"/>
  <c r="K866" i="1"/>
  <c r="J867" i="1"/>
  <c r="G1778" i="1"/>
  <c r="G237" i="1"/>
  <c r="G236" i="1" s="1"/>
  <c r="G233" i="1" s="1"/>
  <c r="H239" i="1"/>
  <c r="N1967" i="1"/>
  <c r="O1348" i="1"/>
  <c r="F234" i="1"/>
  <c r="F231" i="1"/>
  <c r="M370" i="1"/>
  <c r="H242" i="1"/>
  <c r="I241" i="1"/>
  <c r="G246" i="1"/>
  <c r="R933" i="1"/>
  <c r="N1966" i="1"/>
  <c r="O1333" i="1"/>
  <c r="O1676" i="1"/>
  <c r="O1634" i="1"/>
  <c r="O1631" i="1"/>
  <c r="P1637" i="1"/>
  <c r="P1636" i="1" s="1"/>
  <c r="P1633" i="1" s="1"/>
  <c r="P1631" i="1" s="1"/>
  <c r="P1642" i="1"/>
  <c r="Q1641" i="1"/>
  <c r="Q1892" i="1"/>
  <c r="R205" i="1"/>
  <c r="R1892" i="1" s="1"/>
  <c r="I226" i="1"/>
  <c r="H227" i="1"/>
  <c r="Q752" i="1"/>
  <c r="O806" i="1"/>
  <c r="N807" i="1"/>
  <c r="L472" i="1"/>
  <c r="K473" i="1"/>
  <c r="K1924" i="1"/>
  <c r="L693" i="1"/>
  <c r="K1885" i="1"/>
  <c r="L100" i="1"/>
  <c r="P1931" i="1"/>
  <c r="Q800" i="1"/>
  <c r="I97" i="1"/>
  <c r="O1947" i="1"/>
  <c r="P1044" i="1"/>
  <c r="L1269" i="1"/>
  <c r="M457" i="1"/>
  <c r="L458" i="1"/>
  <c r="Q1056" i="1"/>
  <c r="K622" i="1"/>
  <c r="J623" i="1"/>
  <c r="L737" i="1"/>
  <c r="L734" i="1"/>
  <c r="J61" i="1"/>
  <c r="I62" i="1"/>
  <c r="L593" i="1"/>
  <c r="M592" i="1"/>
  <c r="Q1907" i="1"/>
  <c r="R434" i="1"/>
  <c r="R1907" i="1" s="1"/>
  <c r="K67" i="1"/>
  <c r="O1746" i="1"/>
  <c r="N1747" i="1"/>
  <c r="J1073" i="1"/>
  <c r="J1070" i="1"/>
  <c r="K1649" i="1"/>
  <c r="K1646" i="1"/>
  <c r="L1883" i="1"/>
  <c r="M70" i="1"/>
  <c r="L373" i="1"/>
  <c r="L370" i="1"/>
  <c r="I1771" i="1"/>
  <c r="I132" i="1"/>
  <c r="I131" i="1" s="1"/>
  <c r="I128" i="1" s="1"/>
  <c r="I129" i="1" s="1"/>
  <c r="J134" i="1"/>
  <c r="L668" i="1"/>
  <c r="M667" i="1"/>
  <c r="R553" i="1"/>
  <c r="P1948" i="1"/>
  <c r="Q1059" i="1"/>
  <c r="F1758" i="1"/>
  <c r="F10" i="1"/>
  <c r="F7" i="1"/>
  <c r="L757" i="1"/>
  <c r="L756" i="1" s="1"/>
  <c r="L753" i="1" s="1"/>
  <c r="M761" i="1"/>
  <c r="L762" i="1"/>
  <c r="O354" i="1"/>
  <c r="P1682" i="1"/>
  <c r="P1681" i="1" s="1"/>
  <c r="P1678" i="1" s="1"/>
  <c r="P1679" i="1" s="1"/>
  <c r="P1687" i="1"/>
  <c r="Q1686" i="1"/>
  <c r="P1782" i="1"/>
  <c r="P297" i="1"/>
  <c r="P296" i="1" s="1"/>
  <c r="P293" i="1" s="1"/>
  <c r="P294" i="1" s="1"/>
  <c r="Q299" i="1"/>
  <c r="N1627" i="1"/>
  <c r="O1626" i="1"/>
  <c r="N1622" i="1"/>
  <c r="N1621" i="1" s="1"/>
  <c r="R1180" i="1"/>
  <c r="Q797" i="1"/>
  <c r="N1472" i="1"/>
  <c r="N1471" i="1" s="1"/>
  <c r="N1468" i="1" s="1"/>
  <c r="O1476" i="1"/>
  <c r="N1477" i="1"/>
  <c r="O1945" i="1"/>
  <c r="P1014" i="1"/>
  <c r="O1983" i="1"/>
  <c r="P1590" i="1"/>
  <c r="L487" i="1"/>
  <c r="K488" i="1"/>
  <c r="I106" i="1"/>
  <c r="H107" i="1"/>
  <c r="K232" i="1"/>
  <c r="F1752" i="1"/>
  <c r="N744" i="1"/>
  <c r="M745" i="1"/>
  <c r="M740" i="1"/>
  <c r="M739" i="1" s="1"/>
  <c r="M736" i="1" s="1"/>
  <c r="M333" i="1"/>
  <c r="L334" i="1"/>
  <c r="M1618" i="1"/>
  <c r="M1619" i="1" s="1"/>
  <c r="L1080" i="1"/>
  <c r="K1081" i="1"/>
  <c r="K1076" i="1"/>
  <c r="K1075" i="1" s="1"/>
  <c r="K1072" i="1" s="1"/>
  <c r="M17" i="1"/>
  <c r="L16" i="1"/>
  <c r="G1769" i="1"/>
  <c r="G102" i="1"/>
  <c r="G101" i="1" s="1"/>
  <c r="G98" i="1" s="1"/>
  <c r="H104" i="1"/>
  <c r="L1157" i="1"/>
  <c r="K1158" i="1"/>
  <c r="M1469" i="1"/>
  <c r="M1466" i="1"/>
  <c r="I1770" i="1"/>
  <c r="J119" i="1"/>
  <c r="I117" i="1"/>
  <c r="I116" i="1" s="1"/>
  <c r="I113" i="1" s="1"/>
  <c r="I114" i="1" s="1"/>
  <c r="L1887" i="1"/>
  <c r="M130" i="1"/>
  <c r="H1772" i="1"/>
  <c r="I149" i="1"/>
  <c r="H147" i="1"/>
  <c r="H146" i="1" s="1"/>
  <c r="H143" i="1" s="1"/>
  <c r="H144" i="1" s="1"/>
  <c r="Q301" i="1"/>
  <c r="P302" i="1"/>
  <c r="Q436" i="1"/>
  <c r="Q435" i="1" s="1"/>
  <c r="Q432" i="1" s="1"/>
  <c r="Q433" i="1" s="1"/>
  <c r="Q441" i="1"/>
  <c r="R440" i="1"/>
  <c r="N919" i="1"/>
  <c r="Q1898" i="1"/>
  <c r="R295" i="1"/>
  <c r="R1898" i="1" s="1"/>
  <c r="J1895" i="1"/>
  <c r="K250" i="1"/>
  <c r="N1953" i="1"/>
  <c r="O1136" i="1"/>
  <c r="L918" i="1"/>
  <c r="O1815" i="1"/>
  <c r="O802" i="1"/>
  <c r="O801" i="1" s="1"/>
  <c r="O798" i="1" s="1"/>
  <c r="P804" i="1"/>
  <c r="L784" i="1"/>
  <c r="L781" i="1"/>
  <c r="Q271" i="1"/>
  <c r="K754" i="1"/>
  <c r="K751" i="1"/>
  <c r="J653" i="1"/>
  <c r="K652" i="1"/>
  <c r="I91" i="1"/>
  <c r="H92" i="1"/>
  <c r="G1768" i="1"/>
  <c r="H89" i="1"/>
  <c r="G87" i="1"/>
  <c r="G86" i="1" s="1"/>
  <c r="G83" i="1" s="1"/>
  <c r="I127" i="1"/>
  <c r="H126" i="1"/>
  <c r="N822" i="1"/>
  <c r="O821" i="1"/>
  <c r="O817" i="1" s="1"/>
  <c r="O816" i="1" s="1"/>
  <c r="O813" i="1" s="1"/>
  <c r="O1437" i="1"/>
  <c r="N1436" i="1"/>
  <c r="Q1602" i="1"/>
  <c r="K1544" i="1"/>
  <c r="K1541" i="1"/>
  <c r="Q690" i="1"/>
  <c r="K502" i="1"/>
  <c r="J503" i="1"/>
  <c r="J256" i="1"/>
  <c r="I257" i="1"/>
  <c r="P1899" i="1"/>
  <c r="Q312" i="1"/>
  <c r="M1737" i="1"/>
  <c r="L1736" i="1"/>
  <c r="O270" i="1"/>
  <c r="N272" i="1"/>
  <c r="K157" i="1"/>
  <c r="Q1984" i="1"/>
  <c r="R1605" i="1"/>
  <c r="R1984" i="1" s="1"/>
  <c r="I142" i="1"/>
  <c r="O1938" i="1"/>
  <c r="P907" i="1"/>
  <c r="H1773" i="1"/>
  <c r="H162" i="1"/>
  <c r="H161" i="1" s="1"/>
  <c r="H158" i="1" s="1"/>
  <c r="I164" i="1"/>
  <c r="Q292" i="1"/>
  <c r="R309" i="1"/>
  <c r="K722" i="1"/>
  <c r="K719" i="1"/>
  <c r="H1776" i="1"/>
  <c r="H207" i="1"/>
  <c r="H206" i="1" s="1"/>
  <c r="H203" i="1" s="1"/>
  <c r="H204" i="1" s="1"/>
  <c r="I209" i="1"/>
  <c r="M1903" i="1"/>
  <c r="N374" i="1"/>
  <c r="N1742" i="1"/>
  <c r="N1741" i="1" s="1"/>
  <c r="N1738" i="1" s="1"/>
  <c r="N1739" i="1" s="1"/>
  <c r="N1877" i="1"/>
  <c r="O1744" i="1"/>
  <c r="I181" i="1"/>
  <c r="H182" i="1"/>
  <c r="N802" i="1"/>
  <c r="N801" i="1" s="1"/>
  <c r="N798" i="1" s="1"/>
  <c r="I167" i="1"/>
  <c r="J166" i="1"/>
  <c r="Q1722" i="1"/>
  <c r="F84" i="1"/>
  <c r="F81" i="1"/>
  <c r="P1647" i="1"/>
  <c r="P1928" i="1"/>
  <c r="Q755" i="1"/>
  <c r="R844" i="1"/>
  <c r="R841" i="1"/>
  <c r="O1601" i="1"/>
  <c r="I187" i="1"/>
  <c r="R872" i="1"/>
  <c r="P1896" i="1"/>
  <c r="Q265" i="1"/>
  <c r="K1890" i="1"/>
  <c r="L175" i="1"/>
  <c r="J1893" i="1"/>
  <c r="K220" i="1"/>
  <c r="Q1880" i="1"/>
  <c r="R11" i="1"/>
  <c r="R1880" i="1" s="1"/>
  <c r="N1270" i="1"/>
  <c r="H1764" i="1"/>
  <c r="I15" i="1"/>
  <c r="H13" i="1"/>
  <c r="M1939" i="1"/>
  <c r="N922" i="1"/>
  <c r="I202" i="1"/>
  <c r="P1897" i="1"/>
  <c r="Q280" i="1"/>
  <c r="Q1611" i="1"/>
  <c r="P1612" i="1"/>
  <c r="P1607" i="1"/>
  <c r="P1606" i="1" s="1"/>
  <c r="P1603" i="1" s="1"/>
  <c r="P1604" i="1" s="1"/>
  <c r="N928" i="1"/>
  <c r="M929" i="1"/>
  <c r="M924" i="1"/>
  <c r="M923" i="1" s="1"/>
  <c r="M920" i="1" s="1"/>
  <c r="M921" i="1" s="1"/>
  <c r="G159" i="1"/>
  <c r="G156" i="1"/>
  <c r="M1723" i="1"/>
  <c r="K37" i="1"/>
  <c r="P1956" i="1"/>
  <c r="Q1183" i="1"/>
  <c r="R431" i="1"/>
  <c r="I217" i="1"/>
  <c r="K695" i="1"/>
  <c r="K694" i="1" s="1"/>
  <c r="K691" i="1" s="1"/>
  <c r="K700" i="1"/>
  <c r="L699" i="1"/>
  <c r="K1891" i="1"/>
  <c r="L190" i="1"/>
  <c r="E1759" i="1"/>
  <c r="E1754" i="1"/>
  <c r="N791" i="1"/>
  <c r="M787" i="1"/>
  <c r="M786" i="1" s="1"/>
  <c r="M783" i="1" s="1"/>
  <c r="P1446" i="1"/>
  <c r="O1447" i="1"/>
  <c r="O1442" i="1"/>
  <c r="O1441" i="1" s="1"/>
  <c r="O1438" i="1" s="1"/>
  <c r="O1439" i="1" s="1"/>
  <c r="R1241" i="1"/>
  <c r="R1242" i="1" s="1"/>
  <c r="Q735" i="1"/>
  <c r="P1011" i="1"/>
  <c r="P508" i="1"/>
  <c r="I112" i="1"/>
  <c r="H111" i="1"/>
  <c r="J136" i="1"/>
  <c r="I137" i="1"/>
  <c r="G12" i="1"/>
  <c r="G9" i="1" s="1"/>
  <c r="L790" i="1"/>
  <c r="K792" i="1"/>
  <c r="F99" i="1"/>
  <c r="F96" i="1"/>
  <c r="O720" i="1"/>
  <c r="M532" i="1"/>
  <c r="L533" i="1"/>
  <c r="K1429" i="1"/>
  <c r="J1430" i="1"/>
  <c r="M729" i="1"/>
  <c r="L730" i="1"/>
  <c r="L725" i="1"/>
  <c r="L724" i="1" s="1"/>
  <c r="L721" i="1" s="1"/>
  <c r="O1987" i="1"/>
  <c r="P1650" i="1"/>
  <c r="H1766" i="1"/>
  <c r="H57" i="1"/>
  <c r="H56" i="1" s="1"/>
  <c r="H53" i="1" s="1"/>
  <c r="H54" i="1" s="1"/>
  <c r="I59" i="1"/>
  <c r="P1345" i="1"/>
  <c r="N1993" i="1"/>
  <c r="O1740" i="1"/>
  <c r="P1133" i="1"/>
  <c r="P1932" i="1"/>
  <c r="Q815" i="1"/>
  <c r="P430" i="1"/>
  <c r="J692" i="1"/>
  <c r="J689" i="1"/>
  <c r="K32" i="1"/>
  <c r="H1765" i="1"/>
  <c r="H42" i="1"/>
  <c r="H41" i="1" s="1"/>
  <c r="H38" i="1" s="1"/>
  <c r="I44" i="1"/>
  <c r="Q949" i="1"/>
  <c r="P948" i="1"/>
  <c r="L1894" i="1"/>
  <c r="M235" i="1"/>
  <c r="N1438" i="1"/>
  <c r="N1439" i="1" s="1"/>
  <c r="G1775" i="1"/>
  <c r="G192" i="1"/>
  <c r="G191" i="1" s="1"/>
  <c r="G188" i="1" s="1"/>
  <c r="H194" i="1"/>
  <c r="N817" i="1"/>
  <c r="N816" i="1" s="1"/>
  <c r="N813" i="1" s="1"/>
  <c r="K1753" i="1"/>
  <c r="L14" i="1"/>
  <c r="P1542" i="1"/>
  <c r="L1035" i="1"/>
  <c r="K1036" i="1"/>
  <c r="N1732" i="1"/>
  <c r="O1731" i="1"/>
  <c r="N1727" i="1"/>
  <c r="N1726" i="1" s="1"/>
  <c r="I196" i="1"/>
  <c r="H197" i="1"/>
  <c r="O1350" i="1"/>
  <c r="O1349" i="1" s="1"/>
  <c r="P1354" i="1"/>
  <c r="O1355" i="1"/>
  <c r="N1314" i="1"/>
  <c r="O1315" i="1"/>
  <c r="R1661" i="1"/>
  <c r="G51" i="1"/>
  <c r="O1927" i="1"/>
  <c r="P738" i="1"/>
  <c r="Q1041" i="1"/>
  <c r="M1926" i="1"/>
  <c r="N723" i="1"/>
  <c r="J76" i="1"/>
  <c r="I77" i="1"/>
  <c r="O279" i="1"/>
  <c r="O276" i="1"/>
  <c r="O403" i="1"/>
  <c r="O400" i="1"/>
  <c r="M835" i="1"/>
  <c r="L837" i="1"/>
  <c r="O1980" i="1"/>
  <c r="P1545" i="1"/>
  <c r="M1526" i="1"/>
  <c r="J510" i="1"/>
  <c r="J507" i="1"/>
  <c r="L1881" i="1"/>
  <c r="M40" i="1"/>
  <c r="K877" i="1"/>
  <c r="K876" i="1" s="1"/>
  <c r="K873" i="1" s="1"/>
  <c r="L881" i="1"/>
  <c r="K882" i="1"/>
  <c r="M1902" i="1"/>
  <c r="N357" i="1"/>
  <c r="M1962" i="1"/>
  <c r="N1273" i="1"/>
  <c r="L1135" i="1"/>
  <c r="L1132" i="1"/>
  <c r="I52" i="1"/>
  <c r="H51" i="1"/>
  <c r="N577" i="1"/>
  <c r="M1013" i="1"/>
  <c r="M1010" i="1"/>
  <c r="N264" i="1"/>
  <c r="N261" i="1"/>
  <c r="P1789" i="1"/>
  <c r="P406" i="1"/>
  <c r="P405" i="1" s="1"/>
  <c r="P402" i="1" s="1"/>
  <c r="Q408" i="1"/>
  <c r="J311" i="1"/>
  <c r="J308" i="1"/>
  <c r="G69" i="1"/>
  <c r="G66" i="1"/>
  <c r="M1985" i="1"/>
  <c r="N1620" i="1"/>
  <c r="O371" i="1"/>
  <c r="L576" i="1"/>
  <c r="K578" i="1"/>
  <c r="O1340" i="1"/>
  <c r="O1335" i="1"/>
  <c r="O1334" i="1" s="1"/>
  <c r="P1339" i="1"/>
  <c r="Q1986" i="1"/>
  <c r="R1635" i="1"/>
  <c r="R1986" i="1" s="1"/>
  <c r="M25" i="1"/>
  <c r="L24" i="1"/>
  <c r="F189" i="1"/>
  <c r="F186" i="1"/>
  <c r="L1889" i="1"/>
  <c r="M160" i="1"/>
  <c r="H1774" i="1"/>
  <c r="H177" i="1"/>
  <c r="H176" i="1" s="1"/>
  <c r="H173" i="1" s="1"/>
  <c r="I179" i="1"/>
  <c r="O1814" i="1"/>
  <c r="P789" i="1"/>
  <c r="P1965" i="1"/>
  <c r="Q1318" i="1"/>
  <c r="P1316" i="1"/>
  <c r="P1317" i="1" s="1"/>
  <c r="N1901" i="1"/>
  <c r="O342" i="1"/>
  <c r="K1882" i="1"/>
  <c r="L55" i="1"/>
  <c r="L1724" i="1"/>
  <c r="L1721" i="1"/>
  <c r="I46" i="1"/>
  <c r="H47" i="1"/>
  <c r="H1751" i="1"/>
  <c r="K1066" i="1"/>
  <c r="K1061" i="1"/>
  <c r="K1060" i="1" s="1"/>
  <c r="K1057" i="1" s="1"/>
  <c r="L1065" i="1"/>
  <c r="R889" i="1"/>
  <c r="O913" i="1"/>
  <c r="N914" i="1"/>
  <c r="N909" i="1"/>
  <c r="N908" i="1" s="1"/>
  <c r="N905" i="1" s="1"/>
  <c r="E1757" i="1"/>
  <c r="O1279" i="1"/>
  <c r="N1275" i="1"/>
  <c r="N1274" i="1" s="1"/>
  <c r="H1779" i="1"/>
  <c r="I254" i="1"/>
  <c r="H252" i="1"/>
  <c r="H251" i="1" s="1"/>
  <c r="H248" i="1" s="1"/>
  <c r="H249" i="1" s="1"/>
  <c r="N1617" i="1"/>
  <c r="O1020" i="1"/>
  <c r="N1021" i="1"/>
  <c r="N1016" i="1"/>
  <c r="N1015" i="1" s="1"/>
  <c r="N1012" i="1" s="1"/>
  <c r="K558" i="1"/>
  <c r="K557" i="1" s="1"/>
  <c r="K554" i="1" s="1"/>
  <c r="L562" i="1"/>
  <c r="K563" i="1"/>
  <c r="J82" i="1"/>
  <c r="O1780" i="1"/>
  <c r="P269" i="1"/>
  <c r="O267" i="1"/>
  <c r="O266" i="1" s="1"/>
  <c r="O263" i="1" s="1"/>
  <c r="K608" i="1"/>
  <c r="L607" i="1"/>
  <c r="O1527" i="1"/>
  <c r="P1799" i="1"/>
  <c r="Q560" i="1"/>
  <c r="I247" i="1"/>
  <c r="H246" i="1"/>
  <c r="M1138" i="1"/>
  <c r="M1137" i="1" s="1"/>
  <c r="M1134" i="1" s="1"/>
  <c r="N1142" i="1"/>
  <c r="M1143" i="1"/>
  <c r="J121" i="1"/>
  <c r="I122" i="1"/>
  <c r="N1973" i="1"/>
  <c r="O1440" i="1"/>
  <c r="P411" i="1"/>
  <c r="Q410" i="1"/>
  <c r="O1816" i="1"/>
  <c r="P819" i="1"/>
  <c r="I152" i="1"/>
  <c r="J151" i="1"/>
  <c r="N381" i="1"/>
  <c r="O380" i="1"/>
  <c r="N376" i="1"/>
  <c r="N375" i="1" s="1"/>
  <c r="N372" i="1" s="1"/>
  <c r="N373" i="1" s="1"/>
  <c r="P1596" i="1"/>
  <c r="O1597" i="1"/>
  <c r="O1592" i="1"/>
  <c r="O1591" i="1" s="1"/>
  <c r="O1588" i="1" s="1"/>
  <c r="G174" i="1"/>
  <c r="G171" i="1"/>
  <c r="P890" i="1"/>
  <c r="L517" i="1"/>
  <c r="K518" i="1"/>
  <c r="K513" i="1"/>
  <c r="K512" i="1" s="1"/>
  <c r="K509" i="1" s="1"/>
  <c r="K8" i="1"/>
  <c r="L1657" i="1"/>
  <c r="L1652" i="1"/>
  <c r="L1651" i="1" s="1"/>
  <c r="L1648" i="1" s="1"/>
  <c r="M1656" i="1"/>
  <c r="N1912" i="1"/>
  <c r="O511" i="1"/>
  <c r="M1949" i="1"/>
  <c r="N1074" i="1"/>
  <c r="P1933" i="1"/>
  <c r="Q830" i="1"/>
  <c r="L776" i="1"/>
  <c r="K777" i="1"/>
  <c r="G1777" i="1"/>
  <c r="G222" i="1"/>
  <c r="G221" i="1" s="1"/>
  <c r="G218" i="1" s="1"/>
  <c r="H224" i="1"/>
  <c r="J341" i="1"/>
  <c r="J338" i="1"/>
  <c r="Q1330" i="1"/>
  <c r="O1817" i="1"/>
  <c r="O832" i="1"/>
  <c r="O831" i="1" s="1"/>
  <c r="O828" i="1" s="1"/>
  <c r="P834" i="1"/>
  <c r="M1071" i="1"/>
  <c r="K1888" i="1"/>
  <c r="L145" i="1"/>
  <c r="M906" i="1"/>
  <c r="M903" i="1"/>
  <c r="N1979" i="1"/>
  <c r="O1530" i="1"/>
  <c r="M1271" i="1"/>
  <c r="M1272" i="1" s="1"/>
  <c r="L172" i="1"/>
  <c r="J356" i="1"/>
  <c r="J353" i="1"/>
  <c r="P1930" i="1"/>
  <c r="Q785" i="1"/>
  <c r="Q1239" i="1"/>
  <c r="K1886" i="1"/>
  <c r="L115" i="1"/>
  <c r="L318" i="1"/>
  <c r="K319" i="1"/>
  <c r="K314" i="1"/>
  <c r="K313" i="1" s="1"/>
  <c r="K310" i="1" s="1"/>
  <c r="J211" i="1"/>
  <c r="I212" i="1"/>
  <c r="M1992" i="1"/>
  <c r="N1725" i="1"/>
  <c r="P812" i="1"/>
  <c r="O1536" i="1"/>
  <c r="N1532" i="1"/>
  <c r="N1531" i="1" s="1"/>
  <c r="N1528" i="1" s="1"/>
  <c r="N1529" i="1" s="1"/>
  <c r="N1537" i="1"/>
  <c r="P1189" i="1"/>
  <c r="O1190" i="1"/>
  <c r="O1185" i="1"/>
  <c r="O1184" i="1" s="1"/>
  <c r="O1181" i="1" s="1"/>
  <c r="P1937" i="1"/>
  <c r="Q892" i="1"/>
  <c r="O339" i="1"/>
  <c r="N1589" i="1"/>
  <c r="N1586" i="1"/>
  <c r="G39" i="1"/>
  <c r="G36" i="1"/>
  <c r="Q286" i="1"/>
  <c r="P287" i="1"/>
  <c r="P1781" i="1"/>
  <c r="P282" i="1"/>
  <c r="P281" i="1" s="1"/>
  <c r="P278" i="1" s="1"/>
  <c r="Q284" i="1"/>
  <c r="Q894" i="1"/>
  <c r="Q893" i="1" s="1"/>
  <c r="Q899" i="1"/>
  <c r="R898" i="1"/>
  <c r="N1332" i="1"/>
  <c r="N1329" i="1"/>
  <c r="H1767" i="1"/>
  <c r="H72" i="1"/>
  <c r="H71" i="1" s="1"/>
  <c r="H68" i="1" s="1"/>
  <c r="I74" i="1"/>
  <c r="K1750" i="1"/>
  <c r="F219" i="1"/>
  <c r="F216" i="1"/>
  <c r="K344" i="1"/>
  <c r="K343" i="1" s="1"/>
  <c r="K340" i="1" s="1"/>
  <c r="L348" i="1"/>
  <c r="K349" i="1"/>
  <c r="Q1587" i="1"/>
  <c r="K637" i="1"/>
  <c r="J638" i="1"/>
  <c r="N829" i="1"/>
  <c r="N826" i="1"/>
  <c r="Q1677" i="1"/>
  <c r="E1760" i="1"/>
  <c r="E1761" i="1" s="1"/>
  <c r="L1547" i="1"/>
  <c r="L1546" i="1" s="1"/>
  <c r="L1543" i="1" s="1"/>
  <c r="L1552" i="1"/>
  <c r="M1551" i="1"/>
  <c r="O1975" i="1"/>
  <c r="P1470" i="1"/>
  <c r="P1467" i="1"/>
  <c r="N1182" i="1"/>
  <c r="N1179" i="1"/>
  <c r="L363" i="1"/>
  <c r="K359" i="1"/>
  <c r="K358" i="1" s="1"/>
  <c r="K355" i="1" s="1"/>
  <c r="K364" i="1"/>
  <c r="P1676" i="1" l="1"/>
  <c r="P1634" i="1"/>
  <c r="O814" i="1"/>
  <c r="O811" i="1"/>
  <c r="H1778" i="1"/>
  <c r="I239" i="1"/>
  <c r="H237" i="1"/>
  <c r="H236" i="1" s="1"/>
  <c r="H233" i="1" s="1"/>
  <c r="P1601" i="1"/>
  <c r="G234" i="1"/>
  <c r="G231" i="1"/>
  <c r="P291" i="1"/>
  <c r="K867" i="1"/>
  <c r="L866" i="1"/>
  <c r="O1966" i="1"/>
  <c r="P1333" i="1"/>
  <c r="O1346" i="1"/>
  <c r="Q950" i="1"/>
  <c r="Q951" i="1" s="1"/>
  <c r="Q1941" i="1"/>
  <c r="R952" i="1"/>
  <c r="H141" i="1"/>
  <c r="J241" i="1"/>
  <c r="I242" i="1"/>
  <c r="M1269" i="1"/>
  <c r="N1618" i="1"/>
  <c r="N1619" i="1" s="1"/>
  <c r="R1239" i="1"/>
  <c r="J1043" i="1"/>
  <c r="J1040" i="1"/>
  <c r="O1967" i="1"/>
  <c r="P1348" i="1"/>
  <c r="O1331" i="1"/>
  <c r="O1332" i="1" s="1"/>
  <c r="L1050" i="1"/>
  <c r="K1046" i="1"/>
  <c r="K1045" i="1" s="1"/>
  <c r="K1042" i="1" s="1"/>
  <c r="K1051" i="1"/>
  <c r="M918" i="1"/>
  <c r="R1641" i="1"/>
  <c r="Q1637" i="1"/>
  <c r="Q1636" i="1" s="1"/>
  <c r="Q1633" i="1" s="1"/>
  <c r="Q1642" i="1"/>
  <c r="M1616" i="1"/>
  <c r="N814" i="1"/>
  <c r="N811" i="1"/>
  <c r="N1469" i="1"/>
  <c r="N1466" i="1"/>
  <c r="M1135" i="1"/>
  <c r="M1132" i="1"/>
  <c r="M1724" i="1"/>
  <c r="M1721" i="1"/>
  <c r="L1885" i="1"/>
  <c r="M100" i="1"/>
  <c r="P1975" i="1"/>
  <c r="Q1470" i="1"/>
  <c r="K341" i="1"/>
  <c r="K338" i="1"/>
  <c r="R286" i="1"/>
  <c r="R287" i="1" s="1"/>
  <c r="Q287" i="1"/>
  <c r="Q812" i="1"/>
  <c r="R1330" i="1"/>
  <c r="L1649" i="1"/>
  <c r="L1646" i="1"/>
  <c r="P380" i="1"/>
  <c r="O381" i="1"/>
  <c r="O376" i="1"/>
  <c r="O375" i="1" s="1"/>
  <c r="K82" i="1"/>
  <c r="Q1789" i="1"/>
  <c r="R408" i="1"/>
  <c r="Q406" i="1"/>
  <c r="Q405" i="1" s="1"/>
  <c r="Q402" i="1" s="1"/>
  <c r="P1350" i="1"/>
  <c r="P1349" i="1" s="1"/>
  <c r="P1346" i="1" s="1"/>
  <c r="P1347" i="1" s="1"/>
  <c r="Q1354" i="1"/>
  <c r="P1355" i="1"/>
  <c r="Q508" i="1"/>
  <c r="N799" i="1"/>
  <c r="N796" i="1"/>
  <c r="P821" i="1"/>
  <c r="O822" i="1"/>
  <c r="Q1634" i="1"/>
  <c r="Q1631" i="1"/>
  <c r="F1759" i="1"/>
  <c r="F1760" i="1" s="1"/>
  <c r="F1761" i="1" s="1"/>
  <c r="F1754" i="1"/>
  <c r="F1757" i="1"/>
  <c r="Q1930" i="1"/>
  <c r="R785" i="1"/>
  <c r="R1930" i="1" s="1"/>
  <c r="N835" i="1"/>
  <c r="M837" i="1"/>
  <c r="N1992" i="1"/>
  <c r="O1725" i="1"/>
  <c r="J247" i="1"/>
  <c r="P913" i="1"/>
  <c r="O914" i="1"/>
  <c r="O909" i="1"/>
  <c r="O908" i="1" s="1"/>
  <c r="O905" i="1" s="1"/>
  <c r="P403" i="1"/>
  <c r="P400" i="1"/>
  <c r="Q1133" i="1"/>
  <c r="L1429" i="1"/>
  <c r="K1430" i="1"/>
  <c r="O1270" i="1"/>
  <c r="I1773" i="1"/>
  <c r="I162" i="1"/>
  <c r="I161" i="1" s="1"/>
  <c r="I158" i="1" s="1"/>
  <c r="J164" i="1"/>
  <c r="N1737" i="1"/>
  <c r="M1736" i="1"/>
  <c r="P1815" i="1"/>
  <c r="Q804" i="1"/>
  <c r="R436" i="1"/>
  <c r="R435" i="1" s="1"/>
  <c r="R432" i="1" s="1"/>
  <c r="R433" i="1" s="1"/>
  <c r="R441" i="1"/>
  <c r="M1157" i="1"/>
  <c r="L1158" i="1"/>
  <c r="L622" i="1"/>
  <c r="K623" i="1"/>
  <c r="L1924" i="1"/>
  <c r="M693" i="1"/>
  <c r="M1657" i="1"/>
  <c r="N1656" i="1"/>
  <c r="M1652" i="1"/>
  <c r="M1651" i="1" s="1"/>
  <c r="M1648" i="1" s="1"/>
  <c r="Q1799" i="1"/>
  <c r="R560" i="1"/>
  <c r="M1894" i="1"/>
  <c r="N235" i="1"/>
  <c r="Q1928" i="1"/>
  <c r="R755" i="1"/>
  <c r="R1928" i="1" s="1"/>
  <c r="J181" i="1"/>
  <c r="I182" i="1"/>
  <c r="H159" i="1"/>
  <c r="H156" i="1"/>
  <c r="Q1899" i="1"/>
  <c r="R312" i="1"/>
  <c r="R1899" i="1" s="1"/>
  <c r="O799" i="1"/>
  <c r="O796" i="1"/>
  <c r="H1769" i="1"/>
  <c r="H102" i="1"/>
  <c r="H101" i="1" s="1"/>
  <c r="H98" i="1" s="1"/>
  <c r="I104" i="1"/>
  <c r="L232" i="1"/>
  <c r="P1817" i="1"/>
  <c r="P832" i="1"/>
  <c r="P831" i="1" s="1"/>
  <c r="P828" i="1" s="1"/>
  <c r="Q834" i="1"/>
  <c r="H1775" i="1"/>
  <c r="I194" i="1"/>
  <c r="H192" i="1"/>
  <c r="H191" i="1" s="1"/>
  <c r="H188" i="1" s="1"/>
  <c r="G189" i="1"/>
  <c r="G186" i="1"/>
  <c r="J112" i="1"/>
  <c r="I111" i="1"/>
  <c r="P270" i="1"/>
  <c r="O272" i="1"/>
  <c r="M172" i="1"/>
  <c r="L8" i="1"/>
  <c r="K555" i="1"/>
  <c r="K552" i="1"/>
  <c r="P1335" i="1"/>
  <c r="P1334" i="1" s="1"/>
  <c r="Q1339" i="1"/>
  <c r="P1340" i="1"/>
  <c r="K874" i="1"/>
  <c r="K871" i="1"/>
  <c r="J196" i="1"/>
  <c r="I197" i="1"/>
  <c r="N532" i="1"/>
  <c r="M533" i="1"/>
  <c r="O1742" i="1"/>
  <c r="O1741" i="1" s="1"/>
  <c r="O1738" i="1" s="1"/>
  <c r="O1739" i="1" s="1"/>
  <c r="O1877" i="1"/>
  <c r="P1744" i="1"/>
  <c r="J127" i="1"/>
  <c r="I126" i="1"/>
  <c r="G99" i="1"/>
  <c r="G96" i="1"/>
  <c r="O1627" i="1"/>
  <c r="O1622" i="1"/>
  <c r="O1621" i="1" s="1"/>
  <c r="P1626" i="1"/>
  <c r="Q1948" i="1"/>
  <c r="R1059" i="1"/>
  <c r="R1948" i="1" s="1"/>
  <c r="R1056" i="1"/>
  <c r="H12" i="1"/>
  <c r="H9" i="1" s="1"/>
  <c r="M762" i="1"/>
  <c r="N761" i="1"/>
  <c r="M757" i="1"/>
  <c r="M756" i="1" s="1"/>
  <c r="M753" i="1" s="1"/>
  <c r="M24" i="1"/>
  <c r="N25" i="1"/>
  <c r="O919" i="1"/>
  <c r="Q1965" i="1"/>
  <c r="R1318" i="1"/>
  <c r="Q1316" i="1"/>
  <c r="Q1317" i="1" s="1"/>
  <c r="Q1011" i="1"/>
  <c r="L1544" i="1"/>
  <c r="L1541" i="1"/>
  <c r="I1767" i="1"/>
  <c r="I72" i="1"/>
  <c r="I71" i="1" s="1"/>
  <c r="I68" i="1" s="1"/>
  <c r="J74" i="1"/>
  <c r="K211" i="1"/>
  <c r="J212" i="1"/>
  <c r="H1777" i="1"/>
  <c r="I224" i="1"/>
  <c r="H222" i="1"/>
  <c r="H221" i="1" s="1"/>
  <c r="H218" i="1" s="1"/>
  <c r="N1013" i="1"/>
  <c r="N1010" i="1"/>
  <c r="M1881" i="1"/>
  <c r="N40" i="1"/>
  <c r="K76" i="1"/>
  <c r="J77" i="1"/>
  <c r="N1723" i="1"/>
  <c r="O1993" i="1"/>
  <c r="P1740" i="1"/>
  <c r="M699" i="1"/>
  <c r="L700" i="1"/>
  <c r="L695" i="1"/>
  <c r="L694" i="1" s="1"/>
  <c r="L691" i="1" s="1"/>
  <c r="O928" i="1"/>
  <c r="N924" i="1"/>
  <c r="N923" i="1" s="1"/>
  <c r="N920" i="1" s="1"/>
  <c r="N921" i="1" s="1"/>
  <c r="N929" i="1"/>
  <c r="Q1647" i="1"/>
  <c r="P1938" i="1"/>
  <c r="Q907" i="1"/>
  <c r="G84" i="1"/>
  <c r="G81" i="1"/>
  <c r="J106" i="1"/>
  <c r="I107" i="1"/>
  <c r="M472" i="1"/>
  <c r="L473" i="1"/>
  <c r="P1780" i="1"/>
  <c r="Q269" i="1"/>
  <c r="P267" i="1"/>
  <c r="P266" i="1" s="1"/>
  <c r="P263" i="1" s="1"/>
  <c r="O1314" i="1"/>
  <c r="P1315" i="1"/>
  <c r="R271" i="1"/>
  <c r="N1138" i="1"/>
  <c r="N1137" i="1" s="1"/>
  <c r="N1134" i="1" s="1"/>
  <c r="O1142" i="1"/>
  <c r="N1143" i="1"/>
  <c r="L37" i="1"/>
  <c r="M1883" i="1"/>
  <c r="N70" i="1"/>
  <c r="Q1467" i="1"/>
  <c r="N906" i="1"/>
  <c r="N903" i="1"/>
  <c r="N1902" i="1"/>
  <c r="O357" i="1"/>
  <c r="Q1932" i="1"/>
  <c r="R815" i="1"/>
  <c r="R1932" i="1" s="1"/>
  <c r="I1764" i="1"/>
  <c r="J15" i="1"/>
  <c r="I13" i="1"/>
  <c r="R292" i="1"/>
  <c r="P1437" i="1"/>
  <c r="O1436" i="1"/>
  <c r="J152" i="1"/>
  <c r="K151" i="1"/>
  <c r="L877" i="1"/>
  <c r="L876" i="1" s="1"/>
  <c r="L873" i="1" s="1"/>
  <c r="M881" i="1"/>
  <c r="L882" i="1"/>
  <c r="L1891" i="1"/>
  <c r="M190" i="1"/>
  <c r="H69" i="1"/>
  <c r="H66" i="1"/>
  <c r="K311" i="1"/>
  <c r="K308" i="1"/>
  <c r="O1979" i="1"/>
  <c r="P1530" i="1"/>
  <c r="G219" i="1"/>
  <c r="G216" i="1"/>
  <c r="P1816" i="1"/>
  <c r="Q819" i="1"/>
  <c r="P817" i="1"/>
  <c r="P816" i="1" s="1"/>
  <c r="P813" i="1" s="1"/>
  <c r="P814" i="1" s="1"/>
  <c r="P1527" i="1"/>
  <c r="L1066" i="1"/>
  <c r="L1061" i="1"/>
  <c r="L1060" i="1" s="1"/>
  <c r="L1057" i="1" s="1"/>
  <c r="M1065" i="1"/>
  <c r="P1814" i="1"/>
  <c r="Q789" i="1"/>
  <c r="N1926" i="1"/>
  <c r="O723" i="1"/>
  <c r="O1732" i="1"/>
  <c r="P1731" i="1"/>
  <c r="O1727" i="1"/>
  <c r="O1726" i="1" s="1"/>
  <c r="O1723" i="1" s="1"/>
  <c r="P720" i="1"/>
  <c r="R735" i="1"/>
  <c r="K1893" i="1"/>
  <c r="L220" i="1"/>
  <c r="J257" i="1"/>
  <c r="K256" i="1"/>
  <c r="H1768" i="1"/>
  <c r="H87" i="1"/>
  <c r="H86" i="1" s="1"/>
  <c r="H83" i="1" s="1"/>
  <c r="I89" i="1"/>
  <c r="R301" i="1"/>
  <c r="R302" i="1" s="1"/>
  <c r="Q302" i="1"/>
  <c r="L1750" i="1"/>
  <c r="Q1782" i="1"/>
  <c r="R299" i="1"/>
  <c r="Q297" i="1"/>
  <c r="Q296" i="1" s="1"/>
  <c r="Q293" i="1" s="1"/>
  <c r="Q294" i="1" s="1"/>
  <c r="P1746" i="1"/>
  <c r="O1747" i="1"/>
  <c r="M458" i="1"/>
  <c r="N457" i="1"/>
  <c r="L1882" i="1"/>
  <c r="M55" i="1"/>
  <c r="K136" i="1"/>
  <c r="J137" i="1"/>
  <c r="Q1596" i="1"/>
  <c r="P1597" i="1"/>
  <c r="P1592" i="1"/>
  <c r="P1591" i="1" s="1"/>
  <c r="P1588" i="1" s="1"/>
  <c r="O744" i="1"/>
  <c r="N745" i="1"/>
  <c r="N740" i="1"/>
  <c r="N739" i="1" s="1"/>
  <c r="N736" i="1" s="1"/>
  <c r="M562" i="1"/>
  <c r="L563" i="1"/>
  <c r="L558" i="1"/>
  <c r="L557" i="1" s="1"/>
  <c r="L554" i="1" s="1"/>
  <c r="R1677" i="1"/>
  <c r="P339" i="1"/>
  <c r="K510" i="1"/>
  <c r="K507" i="1"/>
  <c r="N1526" i="1"/>
  <c r="P1020" i="1"/>
  <c r="O1021" i="1"/>
  <c r="O1016" i="1"/>
  <c r="O1015" i="1" s="1"/>
  <c r="O1012" i="1" s="1"/>
  <c r="K1058" i="1"/>
  <c r="K1055" i="1"/>
  <c r="R949" i="1"/>
  <c r="Q948" i="1"/>
  <c r="Q1345" i="1"/>
  <c r="K692" i="1"/>
  <c r="K689" i="1"/>
  <c r="N1903" i="1"/>
  <c r="O374" i="1"/>
  <c r="O1953" i="1"/>
  <c r="P1136" i="1"/>
  <c r="M16" i="1"/>
  <c r="N17" i="1"/>
  <c r="L488" i="1"/>
  <c r="M487" i="1"/>
  <c r="L67" i="1"/>
  <c r="P806" i="1"/>
  <c r="O807" i="1"/>
  <c r="R797" i="1"/>
  <c r="L349" i="1"/>
  <c r="L344" i="1"/>
  <c r="L343" i="1" s="1"/>
  <c r="L340" i="1" s="1"/>
  <c r="M348" i="1"/>
  <c r="M318" i="1"/>
  <c r="L319" i="1"/>
  <c r="L314" i="1"/>
  <c r="L313" i="1" s="1"/>
  <c r="L310" i="1" s="1"/>
  <c r="M576" i="1"/>
  <c r="L578" i="1"/>
  <c r="I1765" i="1"/>
  <c r="I42" i="1"/>
  <c r="I41" i="1" s="1"/>
  <c r="I38" i="1" s="1"/>
  <c r="J44" i="1"/>
  <c r="Q1612" i="1"/>
  <c r="Q1607" i="1"/>
  <c r="Q1606" i="1" s="1"/>
  <c r="Q1603" i="1" s="1"/>
  <c r="Q1604" i="1" s="1"/>
  <c r="R1611" i="1"/>
  <c r="L1890" i="1"/>
  <c r="M175" i="1"/>
  <c r="J142" i="1"/>
  <c r="L502" i="1"/>
  <c r="K503" i="1"/>
  <c r="I1772" i="1"/>
  <c r="J149" i="1"/>
  <c r="I147" i="1"/>
  <c r="I146" i="1" s="1"/>
  <c r="I143" i="1" s="1"/>
  <c r="I144" i="1" s="1"/>
  <c r="K1073" i="1"/>
  <c r="K1070" i="1"/>
  <c r="P1983" i="1"/>
  <c r="Q1590" i="1"/>
  <c r="M668" i="1"/>
  <c r="N667" i="1"/>
  <c r="P1947" i="1"/>
  <c r="Q1044" i="1"/>
  <c r="O1912" i="1"/>
  <c r="P511" i="1"/>
  <c r="O829" i="1"/>
  <c r="O826" i="1"/>
  <c r="J187" i="1"/>
  <c r="O1901" i="1"/>
  <c r="P342" i="1"/>
  <c r="N729" i="1"/>
  <c r="M730" i="1"/>
  <c r="M725" i="1"/>
  <c r="M724" i="1" s="1"/>
  <c r="M721" i="1" s="1"/>
  <c r="H174" i="1"/>
  <c r="H171" i="1"/>
  <c r="N370" i="1"/>
  <c r="O577" i="1"/>
  <c r="M1035" i="1"/>
  <c r="L1036" i="1"/>
  <c r="H39" i="1"/>
  <c r="H36" i="1"/>
  <c r="I1766" i="1"/>
  <c r="I57" i="1"/>
  <c r="I56" i="1" s="1"/>
  <c r="I53" i="1" s="1"/>
  <c r="I54" i="1" s="1"/>
  <c r="J59" i="1"/>
  <c r="J217" i="1"/>
  <c r="Q1897" i="1"/>
  <c r="R280" i="1"/>
  <c r="R1897" i="1" s="1"/>
  <c r="R1722" i="1"/>
  <c r="I1776" i="1"/>
  <c r="I207" i="1"/>
  <c r="I206" i="1" s="1"/>
  <c r="I203" i="1" s="1"/>
  <c r="I204" i="1" s="1"/>
  <c r="J209" i="1"/>
  <c r="J91" i="1"/>
  <c r="I92" i="1"/>
  <c r="Q1682" i="1"/>
  <c r="Q1681" i="1" s="1"/>
  <c r="Q1678" i="1" s="1"/>
  <c r="Q1679" i="1" s="1"/>
  <c r="Q1687" i="1"/>
  <c r="R1686" i="1"/>
  <c r="R752" i="1"/>
  <c r="R1041" i="1"/>
  <c r="L1888" i="1"/>
  <c r="M145" i="1"/>
  <c r="P1927" i="1"/>
  <c r="Q738" i="1"/>
  <c r="M790" i="1"/>
  <c r="L792" i="1"/>
  <c r="Q1446" i="1"/>
  <c r="P1447" i="1"/>
  <c r="P1442" i="1"/>
  <c r="P1441" i="1" s="1"/>
  <c r="Q1896" i="1"/>
  <c r="R265" i="1"/>
  <c r="R1896" i="1" s="1"/>
  <c r="R690" i="1"/>
  <c r="L652" i="1"/>
  <c r="K653" i="1"/>
  <c r="M1887" i="1"/>
  <c r="N130" i="1"/>
  <c r="M1080" i="1"/>
  <c r="L1081" i="1"/>
  <c r="L1076" i="1"/>
  <c r="L1075" i="1" s="1"/>
  <c r="L1072" i="1" s="1"/>
  <c r="P1945" i="1"/>
  <c r="Q1014" i="1"/>
  <c r="J1771" i="1"/>
  <c r="J132" i="1"/>
  <c r="J131" i="1" s="1"/>
  <c r="J128" i="1" s="1"/>
  <c r="J129" i="1" s="1"/>
  <c r="K134" i="1"/>
  <c r="P1279" i="1"/>
  <c r="O1275" i="1"/>
  <c r="O1274" i="1" s="1"/>
  <c r="J62" i="1"/>
  <c r="K61" i="1"/>
  <c r="R410" i="1"/>
  <c r="R411" i="1" s="1"/>
  <c r="Q411" i="1"/>
  <c r="L1886" i="1"/>
  <c r="M115" i="1"/>
  <c r="M776" i="1"/>
  <c r="L777" i="1"/>
  <c r="O1182" i="1"/>
  <c r="O1179" i="1"/>
  <c r="Q1933" i="1"/>
  <c r="R830" i="1"/>
  <c r="R1933" i="1" s="1"/>
  <c r="O1973" i="1"/>
  <c r="P1440" i="1"/>
  <c r="P371" i="1"/>
  <c r="K356" i="1"/>
  <c r="K353" i="1"/>
  <c r="I1779" i="1"/>
  <c r="I252" i="1"/>
  <c r="I251" i="1" s="1"/>
  <c r="I248" i="1" s="1"/>
  <c r="I249" i="1" s="1"/>
  <c r="J254" i="1"/>
  <c r="J46" i="1"/>
  <c r="I47" i="1"/>
  <c r="I1751" i="1"/>
  <c r="M1889" i="1"/>
  <c r="N160" i="1"/>
  <c r="N1985" i="1"/>
  <c r="O1620" i="1"/>
  <c r="J52" i="1"/>
  <c r="Q1542" i="1"/>
  <c r="G1758" i="1"/>
  <c r="G10" i="1"/>
  <c r="G7" i="1"/>
  <c r="M784" i="1"/>
  <c r="M781" i="1"/>
  <c r="Q430" i="1"/>
  <c r="H201" i="1"/>
  <c r="K1895" i="1"/>
  <c r="L250" i="1"/>
  <c r="M593" i="1"/>
  <c r="N592" i="1"/>
  <c r="J97" i="1"/>
  <c r="I227" i="1"/>
  <c r="J226" i="1"/>
  <c r="P279" i="1"/>
  <c r="P276" i="1"/>
  <c r="L722" i="1"/>
  <c r="L719" i="1"/>
  <c r="M737" i="1"/>
  <c r="M734" i="1"/>
  <c r="L32" i="1"/>
  <c r="L754" i="1"/>
  <c r="L751" i="1"/>
  <c r="M1547" i="1"/>
  <c r="M1546" i="1" s="1"/>
  <c r="M1543" i="1" s="1"/>
  <c r="M1552" i="1"/>
  <c r="N1551" i="1"/>
  <c r="Q1937" i="1"/>
  <c r="R892" i="1"/>
  <c r="R1937" i="1" s="1"/>
  <c r="L603" i="1"/>
  <c r="L602" i="1" s="1"/>
  <c r="L599" i="1" s="1"/>
  <c r="L608" i="1"/>
  <c r="M607" i="1"/>
  <c r="O1617" i="1"/>
  <c r="N1616" i="1"/>
  <c r="I1774" i="1"/>
  <c r="I177" i="1"/>
  <c r="I176" i="1" s="1"/>
  <c r="I173" i="1" s="1"/>
  <c r="J179" i="1"/>
  <c r="L518" i="1"/>
  <c r="L513" i="1"/>
  <c r="L512" i="1" s="1"/>
  <c r="L509" i="1" s="1"/>
  <c r="M517" i="1"/>
  <c r="R894" i="1"/>
  <c r="R893" i="1" s="1"/>
  <c r="R899" i="1"/>
  <c r="P891" i="1"/>
  <c r="P888" i="1"/>
  <c r="M363" i="1"/>
  <c r="L359" i="1"/>
  <c r="L358" i="1" s="1"/>
  <c r="L355" i="1" s="1"/>
  <c r="L364" i="1"/>
  <c r="L637" i="1"/>
  <c r="K638" i="1"/>
  <c r="Q890" i="1"/>
  <c r="Q1189" i="1"/>
  <c r="P1185" i="1"/>
  <c r="P1184" i="1" s="1"/>
  <c r="P1181" i="1" s="1"/>
  <c r="P1190" i="1"/>
  <c r="N1071" i="1"/>
  <c r="N1949" i="1"/>
  <c r="O1074" i="1"/>
  <c r="P1980" i="1"/>
  <c r="Q1545" i="1"/>
  <c r="L1753" i="1"/>
  <c r="M14" i="1"/>
  <c r="P1987" i="1"/>
  <c r="Q1650" i="1"/>
  <c r="G1752" i="1"/>
  <c r="O791" i="1"/>
  <c r="N787" i="1"/>
  <c r="N786" i="1" s="1"/>
  <c r="N783" i="1" s="1"/>
  <c r="Q1956" i="1"/>
  <c r="R1183" i="1"/>
  <c r="R1956" i="1" s="1"/>
  <c r="J202" i="1"/>
  <c r="L157" i="1"/>
  <c r="Q1931" i="1"/>
  <c r="R800" i="1"/>
  <c r="R1931" i="1" s="1"/>
  <c r="N1962" i="1"/>
  <c r="O1273" i="1"/>
  <c r="O1532" i="1"/>
  <c r="O1531" i="1" s="1"/>
  <c r="O1528" i="1" s="1"/>
  <c r="O1529" i="1" s="1"/>
  <c r="O1537" i="1"/>
  <c r="P1536" i="1"/>
  <c r="R1587" i="1"/>
  <c r="Q1781" i="1"/>
  <c r="Q282" i="1"/>
  <c r="Q281" i="1" s="1"/>
  <c r="Q278" i="1" s="1"/>
  <c r="R284" i="1"/>
  <c r="O1589" i="1"/>
  <c r="O1586" i="1"/>
  <c r="K121" i="1"/>
  <c r="J122" i="1"/>
  <c r="O264" i="1"/>
  <c r="O261" i="1"/>
  <c r="N1271" i="1"/>
  <c r="N1272" i="1" s="1"/>
  <c r="N1939" i="1"/>
  <c r="O922" i="1"/>
  <c r="J167" i="1"/>
  <c r="K166" i="1"/>
  <c r="R1602" i="1"/>
  <c r="Q1601" i="1"/>
  <c r="J1770" i="1"/>
  <c r="J117" i="1"/>
  <c r="J116" i="1" s="1"/>
  <c r="J113" i="1" s="1"/>
  <c r="J114" i="1" s="1"/>
  <c r="K119" i="1"/>
  <c r="N333" i="1"/>
  <c r="M334" i="1"/>
  <c r="O1472" i="1"/>
  <c r="O1471" i="1" s="1"/>
  <c r="O1468" i="1" s="1"/>
  <c r="P1476" i="1"/>
  <c r="O1477" i="1"/>
  <c r="P354" i="1"/>
  <c r="I141" i="1" l="1"/>
  <c r="R430" i="1"/>
  <c r="K1040" i="1"/>
  <c r="K1043" i="1"/>
  <c r="O1347" i="1"/>
  <c r="O1344" i="1"/>
  <c r="M1050" i="1"/>
  <c r="L1051" i="1"/>
  <c r="L1046" i="1"/>
  <c r="L1045" i="1" s="1"/>
  <c r="L1042" i="1" s="1"/>
  <c r="Q1333" i="1"/>
  <c r="P1966" i="1"/>
  <c r="Q1348" i="1"/>
  <c r="P1967" i="1"/>
  <c r="L867" i="1"/>
  <c r="M866" i="1"/>
  <c r="H234" i="1"/>
  <c r="H231" i="1"/>
  <c r="P1438" i="1"/>
  <c r="P1439" i="1" s="1"/>
  <c r="P1331" i="1"/>
  <c r="J239" i="1"/>
  <c r="I237" i="1"/>
  <c r="I236" i="1" s="1"/>
  <c r="I233" i="1" s="1"/>
  <c r="I1778" i="1"/>
  <c r="K241" i="1"/>
  <c r="J242" i="1"/>
  <c r="I201" i="1"/>
  <c r="O1329" i="1"/>
  <c r="R890" i="1"/>
  <c r="R891" i="1" s="1"/>
  <c r="R1941" i="1"/>
  <c r="R950" i="1"/>
  <c r="R951" i="1" s="1"/>
  <c r="N1269" i="1"/>
  <c r="N918" i="1"/>
  <c r="R1637" i="1"/>
  <c r="R1636" i="1" s="1"/>
  <c r="R1633" i="1" s="1"/>
  <c r="R1634" i="1" s="1"/>
  <c r="R1642" i="1"/>
  <c r="M1061" i="1"/>
  <c r="M1060" i="1" s="1"/>
  <c r="M1057" i="1" s="1"/>
  <c r="N1065" i="1"/>
  <c r="M1066" i="1"/>
  <c r="R1647" i="1"/>
  <c r="R1781" i="1"/>
  <c r="R282" i="1"/>
  <c r="R281" i="1" s="1"/>
  <c r="R278" i="1" s="1"/>
  <c r="L510" i="1"/>
  <c r="L507" i="1"/>
  <c r="N1889" i="1"/>
  <c r="O160" i="1"/>
  <c r="Q1447" i="1"/>
  <c r="R1446" i="1"/>
  <c r="Q1442" i="1"/>
  <c r="Q1441" i="1" s="1"/>
  <c r="J1776" i="1"/>
  <c r="J207" i="1"/>
  <c r="J206" i="1" s="1"/>
  <c r="J203" i="1" s="1"/>
  <c r="J204" i="1" s="1"/>
  <c r="K209" i="1"/>
  <c r="P1912" i="1"/>
  <c r="Q511" i="1"/>
  <c r="K142" i="1"/>
  <c r="M1882" i="1"/>
  <c r="N55" i="1"/>
  <c r="L1058" i="1"/>
  <c r="L1055" i="1"/>
  <c r="P1332" i="1"/>
  <c r="P1329" i="1"/>
  <c r="Q1817" i="1"/>
  <c r="R834" i="1"/>
  <c r="Q832" i="1"/>
  <c r="Q831" i="1" s="1"/>
  <c r="Q828" i="1" s="1"/>
  <c r="K181" i="1"/>
  <c r="J182" i="1"/>
  <c r="M622" i="1"/>
  <c r="L623" i="1"/>
  <c r="R1789" i="1"/>
  <c r="R406" i="1"/>
  <c r="R405" i="1" s="1"/>
  <c r="R402" i="1" s="1"/>
  <c r="N593" i="1"/>
  <c r="O592" i="1"/>
  <c r="H84" i="1"/>
  <c r="H81" i="1"/>
  <c r="R1011" i="1"/>
  <c r="M1890" i="1"/>
  <c r="N175" i="1"/>
  <c r="P829" i="1"/>
  <c r="P826" i="1"/>
  <c r="M1429" i="1"/>
  <c r="L1430" i="1"/>
  <c r="Q1975" i="1"/>
  <c r="R1470" i="1"/>
  <c r="R1975" i="1" s="1"/>
  <c r="O1985" i="1"/>
  <c r="P1620" i="1"/>
  <c r="M344" i="1"/>
  <c r="M343" i="1" s="1"/>
  <c r="M340" i="1" s="1"/>
  <c r="N348" i="1"/>
  <c r="M349" i="1"/>
  <c r="K202" i="1"/>
  <c r="N1135" i="1"/>
  <c r="N1132" i="1"/>
  <c r="N790" i="1"/>
  <c r="M792" i="1"/>
  <c r="R1345" i="1"/>
  <c r="Q1676" i="1"/>
  <c r="N458" i="1"/>
  <c r="O457" i="1"/>
  <c r="Q1527" i="1"/>
  <c r="N881" i="1"/>
  <c r="M877" i="1"/>
  <c r="M876" i="1" s="1"/>
  <c r="M873" i="1" s="1"/>
  <c r="M882" i="1"/>
  <c r="P1314" i="1"/>
  <c r="Q1315" i="1"/>
  <c r="H219" i="1"/>
  <c r="H216" i="1"/>
  <c r="P919" i="1"/>
  <c r="R1133" i="1"/>
  <c r="O1903" i="1"/>
  <c r="P374" i="1"/>
  <c r="P1627" i="1"/>
  <c r="Q1626" i="1"/>
  <c r="P1622" i="1"/>
  <c r="P1621" i="1" s="1"/>
  <c r="N1035" i="1"/>
  <c r="M1036" i="1"/>
  <c r="K167" i="1"/>
  <c r="L166" i="1"/>
  <c r="N784" i="1"/>
  <c r="N781" i="1"/>
  <c r="J1774" i="1"/>
  <c r="J177" i="1"/>
  <c r="J176" i="1" s="1"/>
  <c r="J173" i="1" s="1"/>
  <c r="K179" i="1"/>
  <c r="Q1947" i="1"/>
  <c r="R1044" i="1"/>
  <c r="R1947" i="1" s="1"/>
  <c r="P791" i="1"/>
  <c r="O787" i="1"/>
  <c r="O786" i="1" s="1"/>
  <c r="O783" i="1" s="1"/>
  <c r="P1182" i="1"/>
  <c r="P1179" i="1"/>
  <c r="I174" i="1"/>
  <c r="I171" i="1"/>
  <c r="N776" i="1"/>
  <c r="M777" i="1"/>
  <c r="N1080" i="1"/>
  <c r="M1081" i="1"/>
  <c r="M1076" i="1"/>
  <c r="M1075" i="1" s="1"/>
  <c r="M1072" i="1" s="1"/>
  <c r="Q1927" i="1"/>
  <c r="R738" i="1"/>
  <c r="R1927" i="1" s="1"/>
  <c r="R1612" i="1"/>
  <c r="R1607" i="1"/>
  <c r="R1606" i="1" s="1"/>
  <c r="R1603" i="1" s="1"/>
  <c r="R1604" i="1" s="1"/>
  <c r="P1344" i="1"/>
  <c r="O1526" i="1"/>
  <c r="L874" i="1"/>
  <c r="L871" i="1"/>
  <c r="O1902" i="1"/>
  <c r="P357" i="1"/>
  <c r="P928" i="1"/>
  <c r="O929" i="1"/>
  <c r="O924" i="1"/>
  <c r="O923" i="1" s="1"/>
  <c r="O920" i="1" s="1"/>
  <c r="O921" i="1" s="1"/>
  <c r="I1777" i="1"/>
  <c r="J224" i="1"/>
  <c r="I222" i="1"/>
  <c r="I221" i="1" s="1"/>
  <c r="I218" i="1" s="1"/>
  <c r="O25" i="1"/>
  <c r="N24" i="1"/>
  <c r="N1894" i="1"/>
  <c r="O235" i="1"/>
  <c r="N1157" i="1"/>
  <c r="M1158" i="1"/>
  <c r="L82" i="1"/>
  <c r="M1885" i="1"/>
  <c r="N100" i="1"/>
  <c r="M319" i="1"/>
  <c r="M314" i="1"/>
  <c r="M313" i="1" s="1"/>
  <c r="M310" i="1" s="1"/>
  <c r="N318" i="1"/>
  <c r="Q1938" i="1"/>
  <c r="R907" i="1"/>
  <c r="R1938" i="1" s="1"/>
  <c r="M1544" i="1"/>
  <c r="M1541" i="1"/>
  <c r="O835" i="1"/>
  <c r="N837" i="1"/>
  <c r="Q1945" i="1"/>
  <c r="R1014" i="1"/>
  <c r="R1945" i="1" s="1"/>
  <c r="K257" i="1"/>
  <c r="L256" i="1"/>
  <c r="Q354" i="1"/>
  <c r="O1939" i="1"/>
  <c r="P922" i="1"/>
  <c r="R1189" i="1"/>
  <c r="Q1185" i="1"/>
  <c r="Q1184" i="1" s="1"/>
  <c r="Q1181" i="1" s="1"/>
  <c r="Q1190" i="1"/>
  <c r="K46" i="1"/>
  <c r="J47" i="1"/>
  <c r="J1751" i="1"/>
  <c r="M1886" i="1"/>
  <c r="N115" i="1"/>
  <c r="N1887" i="1"/>
  <c r="O130" i="1"/>
  <c r="O667" i="1"/>
  <c r="N668" i="1"/>
  <c r="Q806" i="1"/>
  <c r="P807" i="1"/>
  <c r="L555" i="1"/>
  <c r="L552" i="1"/>
  <c r="P264" i="1"/>
  <c r="P261" i="1"/>
  <c r="L692" i="1"/>
  <c r="L689" i="1"/>
  <c r="M32" i="1"/>
  <c r="K127" i="1"/>
  <c r="J126" i="1"/>
  <c r="M8" i="1"/>
  <c r="M232" i="1"/>
  <c r="O372" i="1"/>
  <c r="K52" i="1"/>
  <c r="M1891" i="1"/>
  <c r="N190" i="1"/>
  <c r="R1965" i="1"/>
  <c r="R1316" i="1"/>
  <c r="R1317" i="1" s="1"/>
  <c r="P1537" i="1"/>
  <c r="Q1536" i="1"/>
  <c r="P1532" i="1"/>
  <c r="P1531" i="1" s="1"/>
  <c r="P1528" i="1" s="1"/>
  <c r="P1529" i="1" s="1"/>
  <c r="G1754" i="1"/>
  <c r="G1759" i="1"/>
  <c r="Q891" i="1"/>
  <c r="Q888" i="1"/>
  <c r="J1779" i="1"/>
  <c r="J252" i="1"/>
  <c r="J251" i="1" s="1"/>
  <c r="J248" i="1" s="1"/>
  <c r="J249" i="1" s="1"/>
  <c r="K254" i="1"/>
  <c r="M1888" i="1"/>
  <c r="N145" i="1"/>
  <c r="M722" i="1"/>
  <c r="M719" i="1"/>
  <c r="Q1746" i="1"/>
  <c r="P1747" i="1"/>
  <c r="Q1816" i="1"/>
  <c r="R819" i="1"/>
  <c r="L151" i="1"/>
  <c r="K152" i="1"/>
  <c r="Q1780" i="1"/>
  <c r="R269" i="1"/>
  <c r="Q267" i="1"/>
  <c r="Q266" i="1" s="1"/>
  <c r="Q263" i="1" s="1"/>
  <c r="M754" i="1"/>
  <c r="M751" i="1"/>
  <c r="P1877" i="1"/>
  <c r="P1742" i="1"/>
  <c r="P1741" i="1" s="1"/>
  <c r="P1738" i="1" s="1"/>
  <c r="P1739" i="1" s="1"/>
  <c r="Q1744" i="1"/>
  <c r="O1071" i="1"/>
  <c r="O1618" i="1"/>
  <c r="O1619" i="1" s="1"/>
  <c r="Q1983" i="1"/>
  <c r="R1590" i="1"/>
  <c r="R1983" i="1" s="1"/>
  <c r="J1765" i="1"/>
  <c r="J42" i="1"/>
  <c r="J41" i="1" s="1"/>
  <c r="J38" i="1" s="1"/>
  <c r="K44" i="1"/>
  <c r="M67" i="1"/>
  <c r="N562" i="1"/>
  <c r="M563" i="1"/>
  <c r="M558" i="1"/>
  <c r="M557" i="1" s="1"/>
  <c r="M554" i="1" s="1"/>
  <c r="Q720" i="1"/>
  <c r="M700" i="1"/>
  <c r="M695" i="1"/>
  <c r="M694" i="1" s="1"/>
  <c r="M691" i="1" s="1"/>
  <c r="N699" i="1"/>
  <c r="L211" i="1"/>
  <c r="K212" i="1"/>
  <c r="O761" i="1"/>
  <c r="N762" i="1"/>
  <c r="N757" i="1"/>
  <c r="N756" i="1" s="1"/>
  <c r="N753" i="1" s="1"/>
  <c r="N172" i="1"/>
  <c r="I1769" i="1"/>
  <c r="I102" i="1"/>
  <c r="I101" i="1" s="1"/>
  <c r="I98" i="1" s="1"/>
  <c r="J104" i="1"/>
  <c r="R1799" i="1"/>
  <c r="Q1815" i="1"/>
  <c r="R804" i="1"/>
  <c r="O906" i="1"/>
  <c r="O903" i="1"/>
  <c r="Q380" i="1"/>
  <c r="P376" i="1"/>
  <c r="P375" i="1" s="1"/>
  <c r="P372" i="1" s="1"/>
  <c r="P373" i="1" s="1"/>
  <c r="P381" i="1"/>
  <c r="M157" i="1"/>
  <c r="Q1350" i="1"/>
  <c r="Q1349" i="1" s="1"/>
  <c r="R1354" i="1"/>
  <c r="Q1355" i="1"/>
  <c r="L1893" i="1"/>
  <c r="M220" i="1"/>
  <c r="O729" i="1"/>
  <c r="N730" i="1"/>
  <c r="N725" i="1"/>
  <c r="N724" i="1" s="1"/>
  <c r="N721" i="1" s="1"/>
  <c r="N737" i="1"/>
  <c r="N734" i="1"/>
  <c r="R1782" i="1"/>
  <c r="R297" i="1"/>
  <c r="R296" i="1" s="1"/>
  <c r="R293" i="1" s="1"/>
  <c r="R294" i="1" s="1"/>
  <c r="O1724" i="1"/>
  <c r="O1721" i="1"/>
  <c r="P1993" i="1"/>
  <c r="Q1740" i="1"/>
  <c r="J1767" i="1"/>
  <c r="J72" i="1"/>
  <c r="J71" i="1" s="1"/>
  <c r="J68" i="1" s="1"/>
  <c r="K74" i="1"/>
  <c r="H99" i="1"/>
  <c r="H96" i="1"/>
  <c r="P802" i="1"/>
  <c r="P801" i="1" s="1"/>
  <c r="P798" i="1" s="1"/>
  <c r="Q821" i="1"/>
  <c r="Q817" i="1" s="1"/>
  <c r="Q816" i="1" s="1"/>
  <c r="Q813" i="1" s="1"/>
  <c r="P822" i="1"/>
  <c r="P1270" i="1"/>
  <c r="J92" i="1"/>
  <c r="K91" i="1"/>
  <c r="L136" i="1"/>
  <c r="K137" i="1"/>
  <c r="Q339" i="1"/>
  <c r="Q1987" i="1"/>
  <c r="R1650" i="1"/>
  <c r="R1987" i="1" s="1"/>
  <c r="M637" i="1"/>
  <c r="L638" i="1"/>
  <c r="N607" i="1"/>
  <c r="M608" i="1"/>
  <c r="M603" i="1"/>
  <c r="M602" i="1" s="1"/>
  <c r="M599" i="1" s="1"/>
  <c r="G1757" i="1"/>
  <c r="I39" i="1"/>
  <c r="I36" i="1"/>
  <c r="O1962" i="1"/>
  <c r="P1273" i="1"/>
  <c r="M1753" i="1"/>
  <c r="N14" i="1"/>
  <c r="L61" i="1"/>
  <c r="K62" i="1"/>
  <c r="M652" i="1"/>
  <c r="L653" i="1"/>
  <c r="K217" i="1"/>
  <c r="P1901" i="1"/>
  <c r="Q342" i="1"/>
  <c r="N487" i="1"/>
  <c r="M488" i="1"/>
  <c r="P1732" i="1"/>
  <c r="Q1731" i="1"/>
  <c r="P1727" i="1"/>
  <c r="P1726" i="1" s="1"/>
  <c r="P1723" i="1" s="1"/>
  <c r="P1436" i="1"/>
  <c r="Q1437" i="1"/>
  <c r="R1467" i="1"/>
  <c r="N472" i="1"/>
  <c r="M473" i="1"/>
  <c r="I69" i="1"/>
  <c r="I66" i="1"/>
  <c r="H1758" i="1"/>
  <c r="H10" i="1"/>
  <c r="H7" i="1"/>
  <c r="Q270" i="1"/>
  <c r="P272" i="1"/>
  <c r="M1649" i="1"/>
  <c r="M1646" i="1"/>
  <c r="P914" i="1"/>
  <c r="P909" i="1"/>
  <c r="P908" i="1" s="1"/>
  <c r="P905" i="1" s="1"/>
  <c r="Q913" i="1"/>
  <c r="I1775" i="1"/>
  <c r="I192" i="1"/>
  <c r="I191" i="1" s="1"/>
  <c r="I188" i="1" s="1"/>
  <c r="J194" i="1"/>
  <c r="L1895" i="1"/>
  <c r="M250" i="1"/>
  <c r="Q1335" i="1"/>
  <c r="Q1334" i="1" s="1"/>
  <c r="R1339" i="1"/>
  <c r="Q1340" i="1"/>
  <c r="L1073" i="1"/>
  <c r="L1070" i="1"/>
  <c r="O333" i="1"/>
  <c r="N334" i="1"/>
  <c r="L600" i="1"/>
  <c r="L597" i="1"/>
  <c r="G1760" i="1"/>
  <c r="G1761" i="1" s="1"/>
  <c r="J1766" i="1"/>
  <c r="K59" i="1"/>
  <c r="J57" i="1"/>
  <c r="J56" i="1" s="1"/>
  <c r="J53" i="1" s="1"/>
  <c r="J54" i="1" s="1"/>
  <c r="P744" i="1"/>
  <c r="O745" i="1"/>
  <c r="O740" i="1"/>
  <c r="O739" i="1" s="1"/>
  <c r="O736" i="1" s="1"/>
  <c r="P1979" i="1"/>
  <c r="Q1530" i="1"/>
  <c r="N1883" i="1"/>
  <c r="O70" i="1"/>
  <c r="N1724" i="1"/>
  <c r="N1721" i="1"/>
  <c r="H1752" i="1"/>
  <c r="O532" i="1"/>
  <c r="N533" i="1"/>
  <c r="O1656" i="1"/>
  <c r="N1657" i="1"/>
  <c r="N1652" i="1"/>
  <c r="N1651" i="1" s="1"/>
  <c r="N1648" i="1" s="1"/>
  <c r="I246" i="1"/>
  <c r="H189" i="1"/>
  <c r="H186" i="1"/>
  <c r="O1138" i="1"/>
  <c r="O1137" i="1" s="1"/>
  <c r="O1134" i="1" s="1"/>
  <c r="O1143" i="1"/>
  <c r="P1142" i="1"/>
  <c r="M518" i="1"/>
  <c r="M513" i="1"/>
  <c r="M512" i="1" s="1"/>
  <c r="M509" i="1" s="1"/>
  <c r="N517" i="1"/>
  <c r="Q403" i="1"/>
  <c r="Q400" i="1"/>
  <c r="L356" i="1"/>
  <c r="L353" i="1"/>
  <c r="J227" i="1"/>
  <c r="K226" i="1"/>
  <c r="K1770" i="1"/>
  <c r="L119" i="1"/>
  <c r="K117" i="1"/>
  <c r="K116" i="1" s="1"/>
  <c r="K113" i="1" s="1"/>
  <c r="K114" i="1" s="1"/>
  <c r="L121" i="1"/>
  <c r="K122" i="1"/>
  <c r="Q1980" i="1"/>
  <c r="R1545" i="1"/>
  <c r="R1980" i="1" s="1"/>
  <c r="M364" i="1"/>
  <c r="N363" i="1"/>
  <c r="M359" i="1"/>
  <c r="M358" i="1" s="1"/>
  <c r="M355" i="1" s="1"/>
  <c r="Q371" i="1"/>
  <c r="O1271" i="1"/>
  <c r="O1272" i="1" s="1"/>
  <c r="K187" i="1"/>
  <c r="N576" i="1"/>
  <c r="M578" i="1"/>
  <c r="O17" i="1"/>
  <c r="N16" i="1"/>
  <c r="O1013" i="1"/>
  <c r="O1010" i="1"/>
  <c r="P1589" i="1"/>
  <c r="P1586" i="1"/>
  <c r="O1926" i="1"/>
  <c r="P723" i="1"/>
  <c r="Q291" i="1"/>
  <c r="K106" i="1"/>
  <c r="J107" i="1"/>
  <c r="K112" i="1"/>
  <c r="J111" i="1"/>
  <c r="O1737" i="1"/>
  <c r="N1736" i="1"/>
  <c r="K247" i="1"/>
  <c r="R508" i="1"/>
  <c r="M1924" i="1"/>
  <c r="N693" i="1"/>
  <c r="L341" i="1"/>
  <c r="L338" i="1"/>
  <c r="Q279" i="1"/>
  <c r="Q276" i="1"/>
  <c r="P577" i="1"/>
  <c r="P1472" i="1"/>
  <c r="P1471" i="1" s="1"/>
  <c r="P1468" i="1" s="1"/>
  <c r="Q1476" i="1"/>
  <c r="P1477" i="1"/>
  <c r="R1542" i="1"/>
  <c r="M1750" i="1"/>
  <c r="I12" i="1"/>
  <c r="I9" i="1" s="1"/>
  <c r="L76" i="1"/>
  <c r="K77" i="1"/>
  <c r="K196" i="1"/>
  <c r="J197" i="1"/>
  <c r="J1773" i="1"/>
  <c r="J162" i="1"/>
  <c r="J161" i="1" s="1"/>
  <c r="J158" i="1" s="1"/>
  <c r="K164" i="1"/>
  <c r="O1992" i="1"/>
  <c r="P1725" i="1"/>
  <c r="P811" i="1"/>
  <c r="M502" i="1"/>
  <c r="L503" i="1"/>
  <c r="P1617" i="1"/>
  <c r="O1469" i="1"/>
  <c r="O1466" i="1"/>
  <c r="Q1279" i="1"/>
  <c r="P1275" i="1"/>
  <c r="P1274" i="1" s="1"/>
  <c r="R1687" i="1"/>
  <c r="R1682" i="1"/>
  <c r="R1681" i="1" s="1"/>
  <c r="R1678" i="1" s="1"/>
  <c r="R1679" i="1" s="1"/>
  <c r="J1772" i="1"/>
  <c r="K149" i="1"/>
  <c r="J147" i="1"/>
  <c r="J146" i="1" s="1"/>
  <c r="J143" i="1" s="1"/>
  <c r="J144" i="1" s="1"/>
  <c r="L311" i="1"/>
  <c r="L308" i="1"/>
  <c r="O1949" i="1"/>
  <c r="P1074" i="1"/>
  <c r="N1547" i="1"/>
  <c r="N1546" i="1" s="1"/>
  <c r="N1543" i="1" s="1"/>
  <c r="N1552" i="1"/>
  <c r="O1551" i="1"/>
  <c r="K97" i="1"/>
  <c r="I51" i="1"/>
  <c r="P1973" i="1"/>
  <c r="Q1440" i="1"/>
  <c r="K1771" i="1"/>
  <c r="K132" i="1"/>
  <c r="K131" i="1" s="1"/>
  <c r="K128" i="1" s="1"/>
  <c r="K129" i="1" s="1"/>
  <c r="L134" i="1"/>
  <c r="P1953" i="1"/>
  <c r="Q1136" i="1"/>
  <c r="Q1020" i="1"/>
  <c r="P1021" i="1"/>
  <c r="P1016" i="1"/>
  <c r="P1015" i="1" s="1"/>
  <c r="P1012" i="1" s="1"/>
  <c r="R1596" i="1"/>
  <c r="Q1597" i="1"/>
  <c r="Q1592" i="1"/>
  <c r="Q1591" i="1" s="1"/>
  <c r="Q1588" i="1" s="1"/>
  <c r="I1768" i="1"/>
  <c r="J89" i="1"/>
  <c r="I87" i="1"/>
  <c r="I86" i="1" s="1"/>
  <c r="I83" i="1" s="1"/>
  <c r="Q1814" i="1"/>
  <c r="R789" i="1"/>
  <c r="J1764" i="1"/>
  <c r="J13" i="1"/>
  <c r="K15" i="1"/>
  <c r="M37" i="1"/>
  <c r="N1881" i="1"/>
  <c r="O40" i="1"/>
  <c r="I159" i="1"/>
  <c r="I156" i="1"/>
  <c r="R812" i="1"/>
  <c r="R948" i="1" l="1"/>
  <c r="Q814" i="1"/>
  <c r="Q811" i="1"/>
  <c r="N866" i="1"/>
  <c r="M867" i="1"/>
  <c r="J201" i="1"/>
  <c r="Q1967" i="1"/>
  <c r="R1348" i="1"/>
  <c r="R1967" i="1" s="1"/>
  <c r="R1333" i="1"/>
  <c r="R1966" i="1" s="1"/>
  <c r="Q1966" i="1"/>
  <c r="R1601" i="1"/>
  <c r="L1040" i="1"/>
  <c r="L1043" i="1"/>
  <c r="K242" i="1"/>
  <c r="L241" i="1"/>
  <c r="P370" i="1"/>
  <c r="H1757" i="1"/>
  <c r="N1050" i="1"/>
  <c r="M1051" i="1"/>
  <c r="M1046" i="1"/>
  <c r="M1045" i="1" s="1"/>
  <c r="M1042" i="1" s="1"/>
  <c r="I234" i="1"/>
  <c r="I231" i="1"/>
  <c r="K239" i="1"/>
  <c r="J237" i="1"/>
  <c r="J236" i="1" s="1"/>
  <c r="J233" i="1" s="1"/>
  <c r="J1778" i="1"/>
  <c r="Q1331" i="1"/>
  <c r="Q1332" i="1" s="1"/>
  <c r="Q1346" i="1"/>
  <c r="Q1347" i="1" s="1"/>
  <c r="R1631" i="1"/>
  <c r="R888" i="1"/>
  <c r="P1618" i="1"/>
  <c r="P1619" i="1" s="1"/>
  <c r="P1271" i="1"/>
  <c r="P1272" i="1" s="1"/>
  <c r="O1616" i="1"/>
  <c r="O918" i="1"/>
  <c r="O576" i="1"/>
  <c r="N578" i="1"/>
  <c r="L1770" i="1"/>
  <c r="L117" i="1"/>
  <c r="L116" i="1" s="1"/>
  <c r="L113" i="1" s="1"/>
  <c r="L114" i="1" s="1"/>
  <c r="M119" i="1"/>
  <c r="J69" i="1"/>
  <c r="J66" i="1"/>
  <c r="J1769" i="1"/>
  <c r="J102" i="1"/>
  <c r="J101" i="1" s="1"/>
  <c r="J98" i="1" s="1"/>
  <c r="K104" i="1"/>
  <c r="N1888" i="1"/>
  <c r="O145" i="1"/>
  <c r="J51" i="1"/>
  <c r="R1190" i="1"/>
  <c r="R1185" i="1"/>
  <c r="R1184" i="1" s="1"/>
  <c r="R1181" i="1" s="1"/>
  <c r="M311" i="1"/>
  <c r="M308" i="1"/>
  <c r="O1080" i="1"/>
  <c r="N1081" i="1"/>
  <c r="N1076" i="1"/>
  <c r="N1075" i="1" s="1"/>
  <c r="N1072" i="1" s="1"/>
  <c r="Q1973" i="1"/>
  <c r="R1440" i="1"/>
  <c r="R1973" i="1" s="1"/>
  <c r="K197" i="1"/>
  <c r="L196" i="1"/>
  <c r="L112" i="1"/>
  <c r="K111" i="1"/>
  <c r="K1766" i="1"/>
  <c r="L59" i="1"/>
  <c r="K57" i="1"/>
  <c r="K56" i="1" s="1"/>
  <c r="K53" i="1" s="1"/>
  <c r="K54" i="1" s="1"/>
  <c r="M61" i="1"/>
  <c r="L62" i="1"/>
  <c r="N67" i="1"/>
  <c r="N232" i="1"/>
  <c r="R354" i="1"/>
  <c r="R1447" i="1"/>
  <c r="R1442" i="1"/>
  <c r="R1441" i="1" s="1"/>
  <c r="I99" i="1"/>
  <c r="I96" i="1"/>
  <c r="N1649" i="1"/>
  <c r="N1646" i="1"/>
  <c r="Q1993" i="1"/>
  <c r="R1740" i="1"/>
  <c r="R1993" i="1" s="1"/>
  <c r="P1902" i="1"/>
  <c r="Q357" i="1"/>
  <c r="I84" i="1"/>
  <c r="I81" i="1"/>
  <c r="R1279" i="1"/>
  <c r="R1275" i="1" s="1"/>
  <c r="R1274" i="1" s="1"/>
  <c r="Q1275" i="1"/>
  <c r="Q1274" i="1" s="1"/>
  <c r="Q1271" i="1" s="1"/>
  <c r="Q1272" i="1" s="1"/>
  <c r="P1656" i="1"/>
  <c r="O1652" i="1"/>
  <c r="O1651" i="1" s="1"/>
  <c r="O1648" i="1" s="1"/>
  <c r="O1657" i="1"/>
  <c r="Q914" i="1"/>
  <c r="Q909" i="1"/>
  <c r="Q908" i="1" s="1"/>
  <c r="Q905" i="1" s="1"/>
  <c r="R913" i="1"/>
  <c r="R1437" i="1"/>
  <c r="N1753" i="1"/>
  <c r="O14" i="1"/>
  <c r="O172" i="1"/>
  <c r="K1765" i="1"/>
  <c r="L44" i="1"/>
  <c r="K42" i="1"/>
  <c r="K41" i="1" s="1"/>
  <c r="K38" i="1" s="1"/>
  <c r="Q264" i="1"/>
  <c r="Q261" i="1"/>
  <c r="R806" i="1"/>
  <c r="R807" i="1" s="1"/>
  <c r="Q807" i="1"/>
  <c r="M874" i="1"/>
  <c r="M871" i="1"/>
  <c r="O348" i="1"/>
  <c r="N344" i="1"/>
  <c r="N343" i="1" s="1"/>
  <c r="N340" i="1" s="1"/>
  <c r="N349" i="1"/>
  <c r="N652" i="1"/>
  <c r="M653" i="1"/>
  <c r="L187" i="1"/>
  <c r="O373" i="1"/>
  <c r="O370" i="1"/>
  <c r="M136" i="1"/>
  <c r="L137" i="1"/>
  <c r="N157" i="1"/>
  <c r="N754" i="1"/>
  <c r="N751" i="1"/>
  <c r="J39" i="1"/>
  <c r="J36" i="1"/>
  <c r="R1780" i="1"/>
  <c r="R267" i="1"/>
  <c r="R266" i="1" s="1"/>
  <c r="R263" i="1" s="1"/>
  <c r="N8" i="1"/>
  <c r="M256" i="1"/>
  <c r="L257" i="1"/>
  <c r="M82" i="1"/>
  <c r="O1035" i="1"/>
  <c r="N1036" i="1"/>
  <c r="N882" i="1"/>
  <c r="N877" i="1"/>
  <c r="N876" i="1" s="1"/>
  <c r="N873" i="1" s="1"/>
  <c r="O881" i="1"/>
  <c r="M341" i="1"/>
  <c r="M338" i="1"/>
  <c r="O1889" i="1"/>
  <c r="P160" i="1"/>
  <c r="O562" i="1"/>
  <c r="N563" i="1"/>
  <c r="N558" i="1"/>
  <c r="N557" i="1" s="1"/>
  <c r="N554" i="1" s="1"/>
  <c r="Q1314" i="1"/>
  <c r="R1315" i="1"/>
  <c r="R1314" i="1" s="1"/>
  <c r="R1350" i="1"/>
  <c r="R1349" i="1" s="1"/>
  <c r="R1346" i="1" s="1"/>
  <c r="R1347" i="1" s="1"/>
  <c r="R1355" i="1"/>
  <c r="J1768" i="1"/>
  <c r="K89" i="1"/>
  <c r="J87" i="1"/>
  <c r="J86" i="1" s="1"/>
  <c r="J83" i="1" s="1"/>
  <c r="L97" i="1"/>
  <c r="M76" i="1"/>
  <c r="L77" i="1"/>
  <c r="P532" i="1"/>
  <c r="O533" i="1"/>
  <c r="P1724" i="1"/>
  <c r="P1721" i="1"/>
  <c r="P1962" i="1"/>
  <c r="Q1273" i="1"/>
  <c r="K92" i="1"/>
  <c r="L91" i="1"/>
  <c r="O668" i="1"/>
  <c r="P667" i="1"/>
  <c r="P1526" i="1"/>
  <c r="Q1620" i="1"/>
  <c r="P1985" i="1"/>
  <c r="P592" i="1"/>
  <c r="O593" i="1"/>
  <c r="O588" i="1"/>
  <c r="O587" i="1" s="1"/>
  <c r="O584" i="1" s="1"/>
  <c r="J1775" i="1"/>
  <c r="J192" i="1"/>
  <c r="J191" i="1" s="1"/>
  <c r="J188" i="1" s="1"/>
  <c r="K194" i="1"/>
  <c r="M166" i="1"/>
  <c r="L167" i="1"/>
  <c r="H1754" i="1"/>
  <c r="H1759" i="1"/>
  <c r="H1760" i="1" s="1"/>
  <c r="H1761" i="1" s="1"/>
  <c r="Q1732" i="1"/>
  <c r="R1731" i="1"/>
  <c r="Q1727" i="1"/>
  <c r="Q1726" i="1" s="1"/>
  <c r="O762" i="1"/>
  <c r="O757" i="1"/>
  <c r="O756" i="1" s="1"/>
  <c r="O753" i="1" s="1"/>
  <c r="P761" i="1"/>
  <c r="O1887" i="1"/>
  <c r="P130" i="1"/>
  <c r="O1157" i="1"/>
  <c r="N1158" i="1"/>
  <c r="R1676" i="1"/>
  <c r="O784" i="1"/>
  <c r="O781" i="1"/>
  <c r="Q1627" i="1"/>
  <c r="R1626" i="1"/>
  <c r="Q1622" i="1"/>
  <c r="Q1621" i="1" s="1"/>
  <c r="R1527" i="1"/>
  <c r="O472" i="1"/>
  <c r="N473" i="1"/>
  <c r="P1939" i="1"/>
  <c r="Q922" i="1"/>
  <c r="L202" i="1"/>
  <c r="Q1589" i="1"/>
  <c r="Q1586" i="1"/>
  <c r="O1547" i="1"/>
  <c r="O1546" i="1" s="1"/>
  <c r="O1543" i="1" s="1"/>
  <c r="P1551" i="1"/>
  <c r="O1552" i="1"/>
  <c r="I1758" i="1"/>
  <c r="I10" i="1"/>
  <c r="I7" i="1"/>
  <c r="N1924" i="1"/>
  <c r="O693" i="1"/>
  <c r="P1926" i="1"/>
  <c r="Q723" i="1"/>
  <c r="R371" i="1"/>
  <c r="Q1617" i="1"/>
  <c r="I1752" i="1"/>
  <c r="M356" i="1"/>
  <c r="M353" i="1"/>
  <c r="N513" i="1"/>
  <c r="N512" i="1" s="1"/>
  <c r="N509" i="1" s="1"/>
  <c r="N518" i="1"/>
  <c r="O517" i="1"/>
  <c r="Q1270" i="1"/>
  <c r="Q376" i="1"/>
  <c r="Q375" i="1" s="1"/>
  <c r="Q381" i="1"/>
  <c r="R380" i="1"/>
  <c r="M151" i="1"/>
  <c r="L152" i="1"/>
  <c r="L127" i="1"/>
  <c r="K126" i="1"/>
  <c r="O1894" i="1"/>
  <c r="P235" i="1"/>
  <c r="Q791" i="1"/>
  <c r="P787" i="1"/>
  <c r="P786" i="1" s="1"/>
  <c r="P783" i="1" s="1"/>
  <c r="O458" i="1"/>
  <c r="P457" i="1"/>
  <c r="R403" i="1"/>
  <c r="R400" i="1"/>
  <c r="J159" i="1"/>
  <c r="J156" i="1"/>
  <c r="O1736" i="1"/>
  <c r="P1737" i="1"/>
  <c r="Q928" i="1"/>
  <c r="P929" i="1"/>
  <c r="P924" i="1"/>
  <c r="P923" i="1" s="1"/>
  <c r="P920" i="1" s="1"/>
  <c r="P921" i="1" s="1"/>
  <c r="L226" i="1"/>
  <c r="K227" i="1"/>
  <c r="O776" i="1"/>
  <c r="N777" i="1"/>
  <c r="R1597" i="1"/>
  <c r="R1592" i="1"/>
  <c r="R1591" i="1" s="1"/>
  <c r="R1588" i="1" s="1"/>
  <c r="P333" i="1"/>
  <c r="O334" i="1"/>
  <c r="O1269" i="1"/>
  <c r="M211" i="1"/>
  <c r="L212" i="1"/>
  <c r="N1886" i="1"/>
  <c r="O115" i="1"/>
  <c r="P1903" i="1"/>
  <c r="Q374" i="1"/>
  <c r="N1882" i="1"/>
  <c r="O55" i="1"/>
  <c r="R279" i="1"/>
  <c r="R276" i="1"/>
  <c r="Q744" i="1"/>
  <c r="P745" i="1"/>
  <c r="P740" i="1"/>
  <c r="P739" i="1" s="1"/>
  <c r="P736" i="1" s="1"/>
  <c r="I189" i="1"/>
  <c r="I186" i="1"/>
  <c r="N722" i="1"/>
  <c r="N719" i="1"/>
  <c r="O699" i="1"/>
  <c r="N700" i="1"/>
  <c r="N695" i="1"/>
  <c r="N694" i="1" s="1"/>
  <c r="N691" i="1" s="1"/>
  <c r="R1816" i="1"/>
  <c r="R817" i="1"/>
  <c r="R816" i="1" s="1"/>
  <c r="R813" i="1" s="1"/>
  <c r="R814" i="1" s="1"/>
  <c r="Q1537" i="1"/>
  <c r="R1536" i="1"/>
  <c r="Q1532" i="1"/>
  <c r="Q1531" i="1" s="1"/>
  <c r="Q1528" i="1" s="1"/>
  <c r="Q1529" i="1" s="1"/>
  <c r="P835" i="1"/>
  <c r="O837" i="1"/>
  <c r="N32" i="1"/>
  <c r="M600" i="1"/>
  <c r="M597" i="1"/>
  <c r="R1815" i="1"/>
  <c r="P25" i="1"/>
  <c r="O24" i="1"/>
  <c r="N1429" i="1"/>
  <c r="M1430" i="1"/>
  <c r="N622" i="1"/>
  <c r="M623" i="1"/>
  <c r="J141" i="1"/>
  <c r="R1814" i="1"/>
  <c r="N1885" i="1"/>
  <c r="O100" i="1"/>
  <c r="N37" i="1"/>
  <c r="Q1021" i="1"/>
  <c r="Q1016" i="1"/>
  <c r="Q1015" i="1" s="1"/>
  <c r="Q1012" i="1" s="1"/>
  <c r="R1020" i="1"/>
  <c r="R291" i="1"/>
  <c r="P799" i="1"/>
  <c r="P796" i="1"/>
  <c r="P729" i="1"/>
  <c r="O730" i="1"/>
  <c r="O725" i="1"/>
  <c r="O724" i="1" s="1"/>
  <c r="O721" i="1" s="1"/>
  <c r="Q802" i="1"/>
  <c r="Q801" i="1" s="1"/>
  <c r="Q798" i="1" s="1"/>
  <c r="I219" i="1"/>
  <c r="I216" i="1"/>
  <c r="L142" i="1"/>
  <c r="L52" i="1"/>
  <c r="Q1438" i="1"/>
  <c r="Q1439" i="1" s="1"/>
  <c r="P906" i="1"/>
  <c r="P903" i="1"/>
  <c r="P1013" i="1"/>
  <c r="P1010" i="1"/>
  <c r="O487" i="1"/>
  <c r="N488" i="1"/>
  <c r="N1750" i="1"/>
  <c r="N608" i="1"/>
  <c r="N603" i="1"/>
  <c r="N602" i="1" s="1"/>
  <c r="N599" i="1" s="1"/>
  <c r="O607" i="1"/>
  <c r="M1893" i="1"/>
  <c r="N220" i="1"/>
  <c r="P1071" i="1"/>
  <c r="R1746" i="1"/>
  <c r="R1747" i="1" s="1"/>
  <c r="Q1747" i="1"/>
  <c r="L46" i="1"/>
  <c r="K47" i="1"/>
  <c r="K1751" i="1"/>
  <c r="J1777" i="1"/>
  <c r="K224" i="1"/>
  <c r="J222" i="1"/>
  <c r="J221" i="1" s="1"/>
  <c r="J218" i="1" s="1"/>
  <c r="K1774" i="1"/>
  <c r="K177" i="1"/>
  <c r="K176" i="1" s="1"/>
  <c r="K173" i="1" s="1"/>
  <c r="L179" i="1"/>
  <c r="L181" i="1"/>
  <c r="K182" i="1"/>
  <c r="Q1912" i="1"/>
  <c r="R511" i="1"/>
  <c r="R1912" i="1" s="1"/>
  <c r="Q577" i="1"/>
  <c r="P573" i="1"/>
  <c r="P572" i="1" s="1"/>
  <c r="P569" i="1" s="1"/>
  <c r="N1544" i="1"/>
  <c r="N1541" i="1"/>
  <c r="M510" i="1"/>
  <c r="M507" i="1"/>
  <c r="O1881" i="1"/>
  <c r="P40" i="1"/>
  <c r="N502" i="1"/>
  <c r="M503" i="1"/>
  <c r="O1883" i="1"/>
  <c r="P70" i="1"/>
  <c r="Q1142" i="1"/>
  <c r="P1143" i="1"/>
  <c r="P1138" i="1"/>
  <c r="P1137" i="1" s="1"/>
  <c r="P1134" i="1" s="1"/>
  <c r="Q1901" i="1"/>
  <c r="R342" i="1"/>
  <c r="R1901" i="1" s="1"/>
  <c r="P1992" i="1"/>
  <c r="Q1725" i="1"/>
  <c r="Q1979" i="1"/>
  <c r="R1530" i="1"/>
  <c r="R1979" i="1" s="1"/>
  <c r="P1469" i="1"/>
  <c r="P1466" i="1"/>
  <c r="L247" i="1"/>
  <c r="K246" i="1"/>
  <c r="O16" i="1"/>
  <c r="P17" i="1"/>
  <c r="L122" i="1"/>
  <c r="M121" i="1"/>
  <c r="L217" i="1"/>
  <c r="R720" i="1"/>
  <c r="N1891" i="1"/>
  <c r="O190" i="1"/>
  <c r="M1073" i="1"/>
  <c r="M1070" i="1"/>
  <c r="J174" i="1"/>
  <c r="J171" i="1"/>
  <c r="Q919" i="1"/>
  <c r="O790" i="1"/>
  <c r="N792" i="1"/>
  <c r="N1890" i="1"/>
  <c r="O175" i="1"/>
  <c r="Q829" i="1"/>
  <c r="Q826" i="1"/>
  <c r="N1061" i="1"/>
  <c r="N1060" i="1" s="1"/>
  <c r="N1057" i="1" s="1"/>
  <c r="O1065" i="1"/>
  <c r="N1066" i="1"/>
  <c r="R339" i="1"/>
  <c r="K1779" i="1"/>
  <c r="K252" i="1"/>
  <c r="K251" i="1" s="1"/>
  <c r="K248" i="1" s="1"/>
  <c r="K249" i="1" s="1"/>
  <c r="L254" i="1"/>
  <c r="L106" i="1"/>
  <c r="K107" i="1"/>
  <c r="O363" i="1"/>
  <c r="N364" i="1"/>
  <c r="N359" i="1"/>
  <c r="N358" i="1" s="1"/>
  <c r="N355" i="1" s="1"/>
  <c r="P1949" i="1"/>
  <c r="Q1074" i="1"/>
  <c r="R270" i="1"/>
  <c r="R272" i="1" s="1"/>
  <c r="Q272" i="1"/>
  <c r="R821" i="1"/>
  <c r="R822" i="1" s="1"/>
  <c r="Q822" i="1"/>
  <c r="M692" i="1"/>
  <c r="M689" i="1"/>
  <c r="Q1953" i="1"/>
  <c r="R1136" i="1"/>
  <c r="R1953" i="1" s="1"/>
  <c r="Q1472" i="1"/>
  <c r="Q1471" i="1" s="1"/>
  <c r="Q1468" i="1" s="1"/>
  <c r="R1476" i="1"/>
  <c r="Q1477" i="1"/>
  <c r="O1135" i="1"/>
  <c r="O1132" i="1"/>
  <c r="R1335" i="1"/>
  <c r="R1334" i="1" s="1"/>
  <c r="R1331" i="1" s="1"/>
  <c r="R1340" i="1"/>
  <c r="K1764" i="1"/>
  <c r="K13" i="1"/>
  <c r="L15" i="1"/>
  <c r="J12" i="1"/>
  <c r="J9" i="1" s="1"/>
  <c r="L1771" i="1"/>
  <c r="L132" i="1"/>
  <c r="L131" i="1" s="1"/>
  <c r="L128" i="1" s="1"/>
  <c r="L129" i="1" s="1"/>
  <c r="M134" i="1"/>
  <c r="K1772" i="1"/>
  <c r="L149" i="1"/>
  <c r="K147" i="1"/>
  <c r="K146" i="1" s="1"/>
  <c r="K143" i="1" s="1"/>
  <c r="K144" i="1" s="1"/>
  <c r="K1773" i="1"/>
  <c r="L164" i="1"/>
  <c r="K162" i="1"/>
  <c r="K161" i="1" s="1"/>
  <c r="K158" i="1" s="1"/>
  <c r="J246" i="1"/>
  <c r="O737" i="1"/>
  <c r="O734" i="1"/>
  <c r="M1895" i="1"/>
  <c r="N250" i="1"/>
  <c r="N637" i="1"/>
  <c r="M638" i="1"/>
  <c r="K1767" i="1"/>
  <c r="K72" i="1"/>
  <c r="K71" i="1" s="1"/>
  <c r="K68" i="1" s="1"/>
  <c r="L74" i="1"/>
  <c r="M555" i="1"/>
  <c r="M552" i="1"/>
  <c r="Q1877" i="1"/>
  <c r="R1744" i="1"/>
  <c r="Q1742" i="1"/>
  <c r="Q1741" i="1" s="1"/>
  <c r="Q1738" i="1" s="1"/>
  <c r="Q1739" i="1" s="1"/>
  <c r="Q1182" i="1"/>
  <c r="Q1179" i="1"/>
  <c r="N319" i="1"/>
  <c r="N314" i="1"/>
  <c r="N313" i="1" s="1"/>
  <c r="N310" i="1" s="1"/>
  <c r="O318" i="1"/>
  <c r="R1817" i="1"/>
  <c r="R832" i="1"/>
  <c r="R831" i="1" s="1"/>
  <c r="R828" i="1" s="1"/>
  <c r="K1776" i="1"/>
  <c r="K207" i="1"/>
  <c r="K206" i="1" s="1"/>
  <c r="K203" i="1" s="1"/>
  <c r="K204" i="1" s="1"/>
  <c r="L209" i="1"/>
  <c r="M1058" i="1"/>
  <c r="M1055" i="1"/>
  <c r="P1616" i="1" l="1"/>
  <c r="R1344" i="1"/>
  <c r="Q1329" i="1"/>
  <c r="Q1344" i="1"/>
  <c r="P1269" i="1"/>
  <c r="L242" i="1"/>
  <c r="M241" i="1"/>
  <c r="J234" i="1"/>
  <c r="J231" i="1"/>
  <c r="R802" i="1"/>
  <c r="R801" i="1" s="1"/>
  <c r="R798" i="1" s="1"/>
  <c r="R799" i="1" s="1"/>
  <c r="K237" i="1"/>
  <c r="K236" i="1" s="1"/>
  <c r="K233" i="1" s="1"/>
  <c r="K1778" i="1"/>
  <c r="L239" i="1"/>
  <c r="R1438" i="1"/>
  <c r="R1439" i="1" s="1"/>
  <c r="K51" i="1"/>
  <c r="M1043" i="1"/>
  <c r="M1040" i="1"/>
  <c r="O866" i="1"/>
  <c r="N867" i="1"/>
  <c r="J1752" i="1"/>
  <c r="J1759" i="1" s="1"/>
  <c r="K201" i="1"/>
  <c r="O1050" i="1"/>
  <c r="N1046" i="1"/>
  <c r="N1045" i="1" s="1"/>
  <c r="N1042" i="1" s="1"/>
  <c r="N1051" i="1"/>
  <c r="P918" i="1"/>
  <c r="M217" i="1"/>
  <c r="P1135" i="1"/>
  <c r="P1132" i="1"/>
  <c r="P1894" i="1"/>
  <c r="Q235" i="1"/>
  <c r="O622" i="1"/>
  <c r="N623" i="1"/>
  <c r="R1142" i="1"/>
  <c r="Q1143" i="1"/>
  <c r="Q1138" i="1"/>
  <c r="Q1137" i="1" s="1"/>
  <c r="Q1134" i="1" s="1"/>
  <c r="R1617" i="1"/>
  <c r="M202" i="1"/>
  <c r="Q532" i="1"/>
  <c r="P533" i="1"/>
  <c r="R264" i="1"/>
  <c r="R261" i="1"/>
  <c r="R1182" i="1"/>
  <c r="R1179" i="1"/>
  <c r="O1429" i="1"/>
  <c r="N1430" i="1"/>
  <c r="M127" i="1"/>
  <c r="L126" i="1"/>
  <c r="Q1939" i="1"/>
  <c r="R922" i="1"/>
  <c r="R1939" i="1" s="1"/>
  <c r="Q761" i="1"/>
  <c r="P762" i="1"/>
  <c r="P757" i="1"/>
  <c r="P756" i="1" s="1"/>
  <c r="P753" i="1" s="1"/>
  <c r="O585" i="1"/>
  <c r="O582" i="1"/>
  <c r="N341" i="1"/>
  <c r="N338" i="1"/>
  <c r="Q1436" i="1"/>
  <c r="L1766" i="1"/>
  <c r="L57" i="1"/>
  <c r="L56" i="1" s="1"/>
  <c r="L53" i="1" s="1"/>
  <c r="L54" i="1" s="1"/>
  <c r="M59" i="1"/>
  <c r="O1888" i="1"/>
  <c r="P145" i="1"/>
  <c r="I1754" i="1"/>
  <c r="I1759" i="1"/>
  <c r="I1760" i="1" s="1"/>
  <c r="I1761" i="1" s="1"/>
  <c r="O1882" i="1"/>
  <c r="P55" i="1"/>
  <c r="O8" i="1"/>
  <c r="L1767" i="1"/>
  <c r="L72" i="1"/>
  <c r="L71" i="1" s="1"/>
  <c r="L68" i="1" s="1"/>
  <c r="M74" i="1"/>
  <c r="P16" i="1"/>
  <c r="Q17" i="1"/>
  <c r="P1883" i="1"/>
  <c r="Q70" i="1"/>
  <c r="R928" i="1"/>
  <c r="Q924" i="1"/>
  <c r="Q923" i="1" s="1"/>
  <c r="Q920" i="1" s="1"/>
  <c r="Q921" i="1" s="1"/>
  <c r="Q929" i="1"/>
  <c r="O754" i="1"/>
  <c r="O751" i="1"/>
  <c r="N76" i="1"/>
  <c r="M77" i="1"/>
  <c r="P348" i="1"/>
  <c r="O349" i="1"/>
  <c r="O344" i="1"/>
  <c r="O343" i="1" s="1"/>
  <c r="O340" i="1" s="1"/>
  <c r="R914" i="1"/>
  <c r="R909" i="1"/>
  <c r="R908" i="1" s="1"/>
  <c r="R905" i="1" s="1"/>
  <c r="P363" i="1"/>
  <c r="O359" i="1"/>
  <c r="O358" i="1" s="1"/>
  <c r="O355" i="1" s="1"/>
  <c r="O364" i="1"/>
  <c r="Q1071" i="1"/>
  <c r="Q1903" i="1"/>
  <c r="R374" i="1"/>
  <c r="R1903" i="1" s="1"/>
  <c r="L1776" i="1"/>
  <c r="L207" i="1"/>
  <c r="L206" i="1" s="1"/>
  <c r="L203" i="1" s="1"/>
  <c r="L204" i="1" s="1"/>
  <c r="M209" i="1"/>
  <c r="O1750" i="1"/>
  <c r="M181" i="1"/>
  <c r="L182" i="1"/>
  <c r="P607" i="1"/>
  <c r="O608" i="1"/>
  <c r="O603" i="1"/>
  <c r="O602" i="1" s="1"/>
  <c r="O599" i="1" s="1"/>
  <c r="R1021" i="1"/>
  <c r="R1016" i="1"/>
  <c r="R1015" i="1" s="1"/>
  <c r="R1012" i="1" s="1"/>
  <c r="N692" i="1"/>
  <c r="N689" i="1"/>
  <c r="O1886" i="1"/>
  <c r="P115" i="1"/>
  <c r="P1736" i="1"/>
  <c r="Q1737" i="1"/>
  <c r="N151" i="1"/>
  <c r="M152" i="1"/>
  <c r="Q1926" i="1"/>
  <c r="R723" i="1"/>
  <c r="R1926" i="1" s="1"/>
  <c r="P588" i="1"/>
  <c r="P587" i="1" s="1"/>
  <c r="P584" i="1" s="1"/>
  <c r="P593" i="1"/>
  <c r="Q592" i="1"/>
  <c r="Q906" i="1"/>
  <c r="Q903" i="1"/>
  <c r="K1769" i="1"/>
  <c r="K102" i="1"/>
  <c r="K101" i="1" s="1"/>
  <c r="K98" i="1" s="1"/>
  <c r="L104" i="1"/>
  <c r="N61" i="1"/>
  <c r="M62" i="1"/>
  <c r="R577" i="1"/>
  <c r="Q573" i="1"/>
  <c r="Q572" i="1" s="1"/>
  <c r="Q569" i="1" s="1"/>
  <c r="M226" i="1"/>
  <c r="L227" i="1"/>
  <c r="P1887" i="1"/>
  <c r="Q130" i="1"/>
  <c r="Q1469" i="1"/>
  <c r="Q1466" i="1"/>
  <c r="M1771" i="1"/>
  <c r="M132" i="1"/>
  <c r="M131" i="1" s="1"/>
  <c r="M128" i="1" s="1"/>
  <c r="M129" i="1" s="1"/>
  <c r="N134" i="1"/>
  <c r="M106" i="1"/>
  <c r="L107" i="1"/>
  <c r="R919" i="1"/>
  <c r="L1779" i="1"/>
  <c r="L252" i="1"/>
  <c r="L251" i="1" s="1"/>
  <c r="L248" i="1" s="1"/>
  <c r="L249" i="1" s="1"/>
  <c r="M254" i="1"/>
  <c r="L1774" i="1"/>
  <c r="L177" i="1"/>
  <c r="L176" i="1" s="1"/>
  <c r="L173" i="1" s="1"/>
  <c r="M179" i="1"/>
  <c r="N600" i="1"/>
  <c r="N597" i="1"/>
  <c r="Q1013" i="1"/>
  <c r="Q1010" i="1"/>
  <c r="O32" i="1"/>
  <c r="R381" i="1"/>
  <c r="R376" i="1"/>
  <c r="R375" i="1" s="1"/>
  <c r="P472" i="1"/>
  <c r="O473" i="1"/>
  <c r="Q1723" i="1"/>
  <c r="M97" i="1"/>
  <c r="M112" i="1"/>
  <c r="L111" i="1"/>
  <c r="J99" i="1"/>
  <c r="J96" i="1"/>
  <c r="Q835" i="1"/>
  <c r="P837" i="1"/>
  <c r="P172" i="1"/>
  <c r="O1753" i="1"/>
  <c r="P14" i="1"/>
  <c r="P1889" i="1"/>
  <c r="Q160" i="1"/>
  <c r="K69" i="1"/>
  <c r="K66" i="1"/>
  <c r="J1758" i="1"/>
  <c r="J10" i="1"/>
  <c r="J7" i="1"/>
  <c r="M247" i="1"/>
  <c r="N503" i="1"/>
  <c r="O502" i="1"/>
  <c r="K174" i="1"/>
  <c r="K171" i="1"/>
  <c r="M52" i="1"/>
  <c r="Q25" i="1"/>
  <c r="P24" i="1"/>
  <c r="P699" i="1"/>
  <c r="O695" i="1"/>
  <c r="O694" i="1" s="1"/>
  <c r="O691" i="1" s="1"/>
  <c r="O700" i="1"/>
  <c r="O1924" i="1"/>
  <c r="P693" i="1"/>
  <c r="Q1526" i="1"/>
  <c r="R1732" i="1"/>
  <c r="R1727" i="1"/>
  <c r="R1726" i="1" s="1"/>
  <c r="Q1985" i="1"/>
  <c r="R1620" i="1"/>
  <c r="R1985" i="1" s="1"/>
  <c r="J84" i="1"/>
  <c r="J81" i="1"/>
  <c r="O882" i="1"/>
  <c r="O877" i="1"/>
  <c r="O876" i="1" s="1"/>
  <c r="O873" i="1" s="1"/>
  <c r="P881" i="1"/>
  <c r="L197" i="1"/>
  <c r="M196" i="1"/>
  <c r="L1773" i="1"/>
  <c r="L162" i="1"/>
  <c r="L161" i="1" s="1"/>
  <c r="L158" i="1" s="1"/>
  <c r="M164" i="1"/>
  <c r="O1890" i="1"/>
  <c r="P175" i="1"/>
  <c r="P562" i="1"/>
  <c r="O563" i="1"/>
  <c r="O558" i="1"/>
  <c r="O557" i="1" s="1"/>
  <c r="O554" i="1" s="1"/>
  <c r="M142" i="1"/>
  <c r="R796" i="1"/>
  <c r="N211" i="1"/>
  <c r="M212" i="1"/>
  <c r="Q372" i="1"/>
  <c r="K1768" i="1"/>
  <c r="K87" i="1"/>
  <c r="K86" i="1" s="1"/>
  <c r="K83" i="1" s="1"/>
  <c r="L89" i="1"/>
  <c r="N874" i="1"/>
  <c r="N871" i="1"/>
  <c r="O1649" i="1"/>
  <c r="O1646" i="1"/>
  <c r="R1877" i="1"/>
  <c r="R1742" i="1"/>
  <c r="R1741" i="1" s="1"/>
  <c r="R1738" i="1" s="1"/>
  <c r="R1739" i="1" s="1"/>
  <c r="K141" i="1"/>
  <c r="O37" i="1"/>
  <c r="I1757" i="1"/>
  <c r="Q1618" i="1"/>
  <c r="Q1619" i="1" s="1"/>
  <c r="Q667" i="1"/>
  <c r="P668" i="1"/>
  <c r="O157" i="1"/>
  <c r="Q1656" i="1"/>
  <c r="P1657" i="1"/>
  <c r="P1652" i="1"/>
  <c r="P1651" i="1" s="1"/>
  <c r="P1648" i="1" s="1"/>
  <c r="O777" i="1"/>
  <c r="P776" i="1"/>
  <c r="O772" i="1"/>
  <c r="O771" i="1" s="1"/>
  <c r="O768" i="1" s="1"/>
  <c r="M187" i="1"/>
  <c r="P1157" i="1"/>
  <c r="O1158" i="1"/>
  <c r="L1764" i="1"/>
  <c r="M15" i="1"/>
  <c r="L13" i="1"/>
  <c r="O314" i="1"/>
  <c r="O313" i="1" s="1"/>
  <c r="O310" i="1" s="1"/>
  <c r="P318" i="1"/>
  <c r="O319" i="1"/>
  <c r="K12" i="1"/>
  <c r="K9" i="1" s="1"/>
  <c r="O1891" i="1"/>
  <c r="P190" i="1"/>
  <c r="K1777" i="1"/>
  <c r="K222" i="1"/>
  <c r="K221" i="1" s="1"/>
  <c r="K218" i="1" s="1"/>
  <c r="L224" i="1"/>
  <c r="O1885" i="1"/>
  <c r="P100" i="1"/>
  <c r="R1270" i="1"/>
  <c r="Q1269" i="1"/>
  <c r="R1622" i="1"/>
  <c r="R1621" i="1" s="1"/>
  <c r="R1627" i="1"/>
  <c r="M1770" i="1"/>
  <c r="M117" i="1"/>
  <c r="M116" i="1" s="1"/>
  <c r="M113" i="1" s="1"/>
  <c r="M114" i="1" s="1"/>
  <c r="N119" i="1"/>
  <c r="L1772" i="1"/>
  <c r="M149" i="1"/>
  <c r="L147" i="1"/>
  <c r="L146" i="1" s="1"/>
  <c r="L143" i="1" s="1"/>
  <c r="L144" i="1" s="1"/>
  <c r="N1893" i="1"/>
  <c r="O220" i="1"/>
  <c r="M91" i="1"/>
  <c r="L92" i="1"/>
  <c r="P1035" i="1"/>
  <c r="O1036" i="1"/>
  <c r="N136" i="1"/>
  <c r="M137" i="1"/>
  <c r="K39" i="1"/>
  <c r="K36" i="1"/>
  <c r="O232" i="1"/>
  <c r="N1073" i="1"/>
  <c r="N1070" i="1"/>
  <c r="R829" i="1"/>
  <c r="R826" i="1"/>
  <c r="P737" i="1"/>
  <c r="P734" i="1"/>
  <c r="R1589" i="1"/>
  <c r="R1586" i="1"/>
  <c r="N166" i="1"/>
  <c r="M167" i="1"/>
  <c r="L1765" i="1"/>
  <c r="L42" i="1"/>
  <c r="L41" i="1" s="1"/>
  <c r="L38" i="1" s="1"/>
  <c r="M44" i="1"/>
  <c r="P570" i="1"/>
  <c r="P567" i="1"/>
  <c r="Q729" i="1"/>
  <c r="P730" i="1"/>
  <c r="P725" i="1"/>
  <c r="P724" i="1" s="1"/>
  <c r="P721" i="1" s="1"/>
  <c r="R1477" i="1"/>
  <c r="R1472" i="1"/>
  <c r="R1471" i="1" s="1"/>
  <c r="R1468" i="1" s="1"/>
  <c r="R1537" i="1"/>
  <c r="R1532" i="1"/>
  <c r="R1531" i="1" s="1"/>
  <c r="R1528" i="1" s="1"/>
  <c r="R1529" i="1" s="1"/>
  <c r="M122" i="1"/>
  <c r="N121" i="1"/>
  <c r="P790" i="1"/>
  <c r="O792" i="1"/>
  <c r="N633" i="1"/>
  <c r="N632" i="1" s="1"/>
  <c r="N629" i="1" s="1"/>
  <c r="N638" i="1"/>
  <c r="O637" i="1"/>
  <c r="N1895" i="1"/>
  <c r="O250" i="1"/>
  <c r="J219" i="1"/>
  <c r="J216" i="1"/>
  <c r="Q1949" i="1"/>
  <c r="R1074" i="1"/>
  <c r="R1949" i="1" s="1"/>
  <c r="O488" i="1"/>
  <c r="P487" i="1"/>
  <c r="Q333" i="1"/>
  <c r="P334" i="1"/>
  <c r="O513" i="1"/>
  <c r="O512" i="1" s="1"/>
  <c r="O509" i="1" s="1"/>
  <c r="P517" i="1"/>
  <c r="O518" i="1"/>
  <c r="N356" i="1"/>
  <c r="N353" i="1"/>
  <c r="Q799" i="1"/>
  <c r="Q796" i="1"/>
  <c r="P784" i="1"/>
  <c r="P781" i="1"/>
  <c r="N510" i="1"/>
  <c r="N507" i="1"/>
  <c r="Q1551" i="1"/>
  <c r="P1547" i="1"/>
  <c r="P1546" i="1" s="1"/>
  <c r="P1543" i="1" s="1"/>
  <c r="P1552" i="1"/>
  <c r="K1775" i="1"/>
  <c r="K192" i="1"/>
  <c r="K191" i="1" s="1"/>
  <c r="K188" i="1" s="1"/>
  <c r="L194" i="1"/>
  <c r="Q1962" i="1"/>
  <c r="R1273" i="1"/>
  <c r="R1962" i="1" s="1"/>
  <c r="N82" i="1"/>
  <c r="P1080" i="1"/>
  <c r="O1081" i="1"/>
  <c r="O1076" i="1"/>
  <c r="O1075" i="1" s="1"/>
  <c r="O1072" i="1" s="1"/>
  <c r="N256" i="1"/>
  <c r="M257" i="1"/>
  <c r="O652" i="1"/>
  <c r="N653" i="1"/>
  <c r="P1881" i="1"/>
  <c r="Q40" i="1"/>
  <c r="N311" i="1"/>
  <c r="N308" i="1"/>
  <c r="Q457" i="1"/>
  <c r="P458" i="1"/>
  <c r="P1065" i="1"/>
  <c r="O1061" i="1"/>
  <c r="O1060" i="1" s="1"/>
  <c r="O1057" i="1" s="1"/>
  <c r="O1066" i="1"/>
  <c r="Q1992" i="1"/>
  <c r="R1725" i="1"/>
  <c r="R1992" i="1" s="1"/>
  <c r="R1332" i="1"/>
  <c r="R1329" i="1"/>
  <c r="N1058" i="1"/>
  <c r="N1055" i="1"/>
  <c r="K159" i="1"/>
  <c r="K156" i="1"/>
  <c r="R811" i="1"/>
  <c r="M46" i="1"/>
  <c r="L47" i="1"/>
  <c r="L1751" i="1"/>
  <c r="O722" i="1"/>
  <c r="O719" i="1"/>
  <c r="R744" i="1"/>
  <c r="Q745" i="1"/>
  <c r="Q740" i="1"/>
  <c r="Q739" i="1" s="1"/>
  <c r="Q736" i="1" s="1"/>
  <c r="R791" i="1"/>
  <c r="Q787" i="1"/>
  <c r="Q786" i="1" s="1"/>
  <c r="Q783" i="1" s="1"/>
  <c r="O1544" i="1"/>
  <c r="O1541" i="1"/>
  <c r="J189" i="1"/>
  <c r="J186" i="1"/>
  <c r="N555" i="1"/>
  <c r="N552" i="1"/>
  <c r="Q1902" i="1"/>
  <c r="R357" i="1"/>
  <c r="R1902" i="1" s="1"/>
  <c r="O67" i="1"/>
  <c r="P576" i="1"/>
  <c r="O578" i="1"/>
  <c r="Q918" i="1" l="1"/>
  <c r="J1754" i="1"/>
  <c r="P866" i="1"/>
  <c r="O867" i="1"/>
  <c r="L237" i="1"/>
  <c r="L236" i="1" s="1"/>
  <c r="L233" i="1" s="1"/>
  <c r="L1778" i="1"/>
  <c r="M239" i="1"/>
  <c r="K234" i="1"/>
  <c r="K231" i="1"/>
  <c r="J1757" i="1"/>
  <c r="N1040" i="1"/>
  <c r="N1043" i="1"/>
  <c r="R1436" i="1"/>
  <c r="R1618" i="1"/>
  <c r="R1619" i="1" s="1"/>
  <c r="L51" i="1"/>
  <c r="O1051" i="1"/>
  <c r="P1050" i="1"/>
  <c r="O1046" i="1"/>
  <c r="O1045" i="1" s="1"/>
  <c r="O1042" i="1" s="1"/>
  <c r="N241" i="1"/>
  <c r="M242" i="1"/>
  <c r="J1760" i="1"/>
  <c r="J1761" i="1" s="1"/>
  <c r="R1526" i="1"/>
  <c r="K84" i="1"/>
  <c r="K81" i="1"/>
  <c r="N112" i="1"/>
  <c r="M111" i="1"/>
  <c r="L69" i="1"/>
  <c r="L66" i="1"/>
  <c r="R532" i="1"/>
  <c r="R533" i="1" s="1"/>
  <c r="Q533" i="1"/>
  <c r="P1544" i="1"/>
  <c r="P1541" i="1"/>
  <c r="O510" i="1"/>
  <c r="O507" i="1"/>
  <c r="O121" i="1"/>
  <c r="N122" i="1"/>
  <c r="O136" i="1"/>
  <c r="N137" i="1"/>
  <c r="M1764" i="1"/>
  <c r="M13" i="1"/>
  <c r="N15" i="1"/>
  <c r="P157" i="1"/>
  <c r="P1924" i="1"/>
  <c r="Q693" i="1"/>
  <c r="M1779" i="1"/>
  <c r="N254" i="1"/>
  <c r="M252" i="1"/>
  <c r="M251" i="1" s="1"/>
  <c r="M248" i="1" s="1"/>
  <c r="M249" i="1" s="1"/>
  <c r="Q570" i="1"/>
  <c r="Q567" i="1"/>
  <c r="O151" i="1"/>
  <c r="N152" i="1"/>
  <c r="L201" i="1"/>
  <c r="P1890" i="1"/>
  <c r="Q175" i="1"/>
  <c r="N202" i="1"/>
  <c r="Q784" i="1"/>
  <c r="Q781" i="1"/>
  <c r="P652" i="1"/>
  <c r="O653" i="1"/>
  <c r="R333" i="1"/>
  <c r="R334" i="1" s="1"/>
  <c r="Q334" i="1"/>
  <c r="Q1035" i="1"/>
  <c r="P1036" i="1"/>
  <c r="P1885" i="1"/>
  <c r="Q100" i="1"/>
  <c r="Q668" i="1"/>
  <c r="R667" i="1"/>
  <c r="R668" i="1" s="1"/>
  <c r="Q373" i="1"/>
  <c r="Q370" i="1"/>
  <c r="L159" i="1"/>
  <c r="L156" i="1"/>
  <c r="Q1724" i="1"/>
  <c r="Q1721" i="1"/>
  <c r="R573" i="1"/>
  <c r="R572" i="1" s="1"/>
  <c r="R569" i="1" s="1"/>
  <c r="P8" i="1"/>
  <c r="Q1616" i="1"/>
  <c r="N167" i="1"/>
  <c r="O166" i="1"/>
  <c r="P1886" i="1"/>
  <c r="Q115" i="1"/>
  <c r="P1882" i="1"/>
  <c r="Q55" i="1"/>
  <c r="R761" i="1"/>
  <c r="Q762" i="1"/>
  <c r="Q757" i="1"/>
  <c r="Q756" i="1" s="1"/>
  <c r="Q753" i="1" s="1"/>
  <c r="P513" i="1"/>
  <c r="P512" i="1" s="1"/>
  <c r="P509" i="1" s="1"/>
  <c r="P518" i="1"/>
  <c r="Q517" i="1"/>
  <c r="P349" i="1"/>
  <c r="P344" i="1"/>
  <c r="P343" i="1" s="1"/>
  <c r="P340" i="1" s="1"/>
  <c r="Q348" i="1"/>
  <c r="M1773" i="1"/>
  <c r="M162" i="1"/>
  <c r="M161" i="1" s="1"/>
  <c r="M158" i="1" s="1"/>
  <c r="N164" i="1"/>
  <c r="O211" i="1"/>
  <c r="N212" i="1"/>
  <c r="M197" i="1"/>
  <c r="N196" i="1"/>
  <c r="Q699" i="1"/>
  <c r="P700" i="1"/>
  <c r="P695" i="1"/>
  <c r="P694" i="1" s="1"/>
  <c r="P691" i="1" s="1"/>
  <c r="Q1889" i="1"/>
  <c r="R160" i="1"/>
  <c r="R1889" i="1" s="1"/>
  <c r="Q472" i="1"/>
  <c r="P473" i="1"/>
  <c r="R918" i="1"/>
  <c r="N62" i="1"/>
  <c r="O61" i="1"/>
  <c r="R1071" i="1"/>
  <c r="Q1135" i="1"/>
  <c r="Q1132" i="1"/>
  <c r="R1551" i="1"/>
  <c r="Q1552" i="1"/>
  <c r="Q1547" i="1"/>
  <c r="Q1546" i="1" s="1"/>
  <c r="Q1543" i="1" s="1"/>
  <c r="N97" i="1"/>
  <c r="O1073" i="1"/>
  <c r="O1070" i="1"/>
  <c r="K219" i="1"/>
  <c r="K216" i="1"/>
  <c r="P1158" i="1"/>
  <c r="Q1157" i="1"/>
  <c r="P32" i="1"/>
  <c r="R372" i="1"/>
  <c r="L1769" i="1"/>
  <c r="L102" i="1"/>
  <c r="L101" i="1" s="1"/>
  <c r="L98" i="1" s="1"/>
  <c r="M104" i="1"/>
  <c r="Q790" i="1"/>
  <c r="P792" i="1"/>
  <c r="P37" i="1"/>
  <c r="Q881" i="1"/>
  <c r="P877" i="1"/>
  <c r="P876" i="1" s="1"/>
  <c r="P873" i="1" s="1"/>
  <c r="P882" i="1"/>
  <c r="Q24" i="1"/>
  <c r="R25" i="1"/>
  <c r="R24" i="1" s="1"/>
  <c r="P1753" i="1"/>
  <c r="Q14" i="1"/>
  <c r="N106" i="1"/>
  <c r="M107" i="1"/>
  <c r="K99" i="1"/>
  <c r="K96" i="1"/>
  <c r="R1143" i="1"/>
  <c r="R1138" i="1"/>
  <c r="R1137" i="1" s="1"/>
  <c r="R1134" i="1" s="1"/>
  <c r="N1771" i="1"/>
  <c r="N132" i="1"/>
  <c r="N131" i="1" s="1"/>
  <c r="N128" i="1" s="1"/>
  <c r="N129" i="1" s="1"/>
  <c r="O134" i="1"/>
  <c r="R1013" i="1"/>
  <c r="R1010" i="1"/>
  <c r="R924" i="1"/>
  <c r="R923" i="1" s="1"/>
  <c r="R920" i="1" s="1"/>
  <c r="R921" i="1" s="1"/>
  <c r="R929" i="1"/>
  <c r="P1888" i="1"/>
  <c r="Q145" i="1"/>
  <c r="N127" i="1"/>
  <c r="M126" i="1"/>
  <c r="P754" i="1"/>
  <c r="P751" i="1"/>
  <c r="Q487" i="1"/>
  <c r="P488" i="1"/>
  <c r="L1777" i="1"/>
  <c r="L222" i="1"/>
  <c r="L221" i="1" s="1"/>
  <c r="L218" i="1" s="1"/>
  <c r="M224" i="1"/>
  <c r="Q576" i="1"/>
  <c r="P578" i="1"/>
  <c r="P1891" i="1"/>
  <c r="Q190" i="1"/>
  <c r="N187" i="1"/>
  <c r="Q1065" i="1"/>
  <c r="P1061" i="1"/>
  <c r="P1060" i="1" s="1"/>
  <c r="P1057" i="1" s="1"/>
  <c r="P1066" i="1"/>
  <c r="R729" i="1"/>
  <c r="Q730" i="1"/>
  <c r="Q725" i="1"/>
  <c r="Q724" i="1" s="1"/>
  <c r="Q721" i="1" s="1"/>
  <c r="O769" i="1"/>
  <c r="O766" i="1"/>
  <c r="L141" i="1"/>
  <c r="N52" i="1"/>
  <c r="P622" i="1"/>
  <c r="O623" i="1"/>
  <c r="O76" i="1"/>
  <c r="N77" i="1"/>
  <c r="M92" i="1"/>
  <c r="N91" i="1"/>
  <c r="O1895" i="1"/>
  <c r="P250" i="1"/>
  <c r="Q172" i="1"/>
  <c r="O600" i="1"/>
  <c r="O597" i="1"/>
  <c r="O356" i="1"/>
  <c r="O353" i="1"/>
  <c r="M1766" i="1"/>
  <c r="M57" i="1"/>
  <c r="M56" i="1" s="1"/>
  <c r="M53" i="1" s="1"/>
  <c r="M54" i="1" s="1"/>
  <c r="N59" i="1"/>
  <c r="P1429" i="1"/>
  <c r="O1430" i="1"/>
  <c r="Q1894" i="1"/>
  <c r="R235" i="1"/>
  <c r="R1894" i="1" s="1"/>
  <c r="M227" i="1"/>
  <c r="N226" i="1"/>
  <c r="Q1736" i="1"/>
  <c r="R1737" i="1"/>
  <c r="R1736" i="1" s="1"/>
  <c r="R787" i="1"/>
  <c r="R786" i="1" s="1"/>
  <c r="R783" i="1" s="1"/>
  <c r="O874" i="1"/>
  <c r="O871" i="1"/>
  <c r="O82" i="1"/>
  <c r="K1758" i="1"/>
  <c r="K10" i="1"/>
  <c r="K7" i="1"/>
  <c r="R592" i="1"/>
  <c r="Q593" i="1"/>
  <c r="Q588" i="1"/>
  <c r="Q587" i="1" s="1"/>
  <c r="Q584" i="1" s="1"/>
  <c r="Q363" i="1"/>
  <c r="P364" i="1"/>
  <c r="P359" i="1"/>
  <c r="P358" i="1" s="1"/>
  <c r="P355" i="1" s="1"/>
  <c r="Q1883" i="1"/>
  <c r="R70" i="1"/>
  <c r="R1883" i="1" s="1"/>
  <c r="P722" i="1"/>
  <c r="P719" i="1"/>
  <c r="O1893" i="1"/>
  <c r="P220" i="1"/>
  <c r="R745" i="1"/>
  <c r="R740" i="1"/>
  <c r="R739" i="1" s="1"/>
  <c r="R736" i="1" s="1"/>
  <c r="P777" i="1"/>
  <c r="P772" i="1"/>
  <c r="P771" i="1" s="1"/>
  <c r="P768" i="1" s="1"/>
  <c r="Q776" i="1"/>
  <c r="O638" i="1"/>
  <c r="P637" i="1"/>
  <c r="O633" i="1"/>
  <c r="O632" i="1" s="1"/>
  <c r="O629" i="1" s="1"/>
  <c r="M1765" i="1"/>
  <c r="M42" i="1"/>
  <c r="M41" i="1" s="1"/>
  <c r="M38" i="1" s="1"/>
  <c r="N44" i="1"/>
  <c r="P232" i="1"/>
  <c r="N1770" i="1"/>
  <c r="N117" i="1"/>
  <c r="N116" i="1" s="1"/>
  <c r="N113" i="1" s="1"/>
  <c r="N114" i="1" s="1"/>
  <c r="O119" i="1"/>
  <c r="K1752" i="1"/>
  <c r="O503" i="1"/>
  <c r="P502" i="1"/>
  <c r="Q837" i="1"/>
  <c r="R835" i="1"/>
  <c r="R837" i="1" s="1"/>
  <c r="P603" i="1"/>
  <c r="P602" i="1" s="1"/>
  <c r="P599" i="1" s="1"/>
  <c r="P608" i="1"/>
  <c r="Q607" i="1"/>
  <c r="R906" i="1"/>
  <c r="R903" i="1"/>
  <c r="M1776" i="1"/>
  <c r="M207" i="1"/>
  <c r="M206" i="1" s="1"/>
  <c r="M203" i="1" s="1"/>
  <c r="M204" i="1" s="1"/>
  <c r="N209" i="1"/>
  <c r="O692" i="1"/>
  <c r="O689" i="1"/>
  <c r="R457" i="1"/>
  <c r="R458" i="1" s="1"/>
  <c r="Q458" i="1"/>
  <c r="N46" i="1"/>
  <c r="M47" i="1"/>
  <c r="M1751" i="1"/>
  <c r="L1775" i="1"/>
  <c r="L192" i="1"/>
  <c r="L191" i="1" s="1"/>
  <c r="L188" i="1" s="1"/>
  <c r="M194" i="1"/>
  <c r="L39" i="1"/>
  <c r="L36" i="1"/>
  <c r="R1271" i="1"/>
  <c r="R1272" i="1" s="1"/>
  <c r="P1649" i="1"/>
  <c r="P1646" i="1"/>
  <c r="O555" i="1"/>
  <c r="O552" i="1"/>
  <c r="Q1887" i="1"/>
  <c r="R130" i="1"/>
  <c r="R1887" i="1" s="1"/>
  <c r="P585" i="1"/>
  <c r="P582" i="1"/>
  <c r="Q16" i="1"/>
  <c r="R17" i="1"/>
  <c r="R16" i="1" s="1"/>
  <c r="L12" i="1"/>
  <c r="L9" i="1" s="1"/>
  <c r="O256" i="1"/>
  <c r="N257" i="1"/>
  <c r="Q737" i="1"/>
  <c r="Q734" i="1"/>
  <c r="O1058" i="1"/>
  <c r="O1055" i="1"/>
  <c r="P67" i="1"/>
  <c r="M1772" i="1"/>
  <c r="N149" i="1"/>
  <c r="M147" i="1"/>
  <c r="M146" i="1" s="1"/>
  <c r="M143" i="1" s="1"/>
  <c r="M144" i="1" s="1"/>
  <c r="Q1881" i="1"/>
  <c r="R40" i="1"/>
  <c r="R1881" i="1" s="1"/>
  <c r="K189" i="1"/>
  <c r="K186" i="1"/>
  <c r="N627" i="1"/>
  <c r="N630" i="1"/>
  <c r="P314" i="1"/>
  <c r="P313" i="1" s="1"/>
  <c r="P310" i="1" s="1"/>
  <c r="Q318" i="1"/>
  <c r="P319" i="1"/>
  <c r="R1723" i="1"/>
  <c r="L246" i="1"/>
  <c r="M1774" i="1"/>
  <c r="M177" i="1"/>
  <c r="M176" i="1" s="1"/>
  <c r="M173" i="1" s="1"/>
  <c r="N179" i="1"/>
  <c r="N181" i="1"/>
  <c r="M182" i="1"/>
  <c r="O341" i="1"/>
  <c r="O338" i="1"/>
  <c r="P1750" i="1"/>
  <c r="R1469" i="1"/>
  <c r="R1466" i="1"/>
  <c r="Q1080" i="1"/>
  <c r="P1081" i="1"/>
  <c r="P1076" i="1"/>
  <c r="P1075" i="1" s="1"/>
  <c r="P1072" i="1" s="1"/>
  <c r="N142" i="1"/>
  <c r="O311" i="1"/>
  <c r="O308" i="1"/>
  <c r="R1656" i="1"/>
  <c r="Q1657" i="1"/>
  <c r="Q1652" i="1"/>
  <c r="Q1651" i="1" s="1"/>
  <c r="Q1648" i="1" s="1"/>
  <c r="L1768" i="1"/>
  <c r="L87" i="1"/>
  <c r="L86" i="1" s="1"/>
  <c r="L83" i="1" s="1"/>
  <c r="M89" i="1"/>
  <c r="Q562" i="1"/>
  <c r="P563" i="1"/>
  <c r="P558" i="1"/>
  <c r="P557" i="1" s="1"/>
  <c r="P554" i="1" s="1"/>
  <c r="N247" i="1"/>
  <c r="L174" i="1"/>
  <c r="L171" i="1"/>
  <c r="M1767" i="1"/>
  <c r="N74" i="1"/>
  <c r="M72" i="1"/>
  <c r="M71" i="1" s="1"/>
  <c r="M68" i="1" s="1"/>
  <c r="N217" i="1"/>
  <c r="Q1050" i="1" l="1"/>
  <c r="P1051" i="1"/>
  <c r="P1046" i="1"/>
  <c r="P1045" i="1" s="1"/>
  <c r="P1042" i="1" s="1"/>
  <c r="N239" i="1"/>
  <c r="M1778" i="1"/>
  <c r="M237" i="1"/>
  <c r="M236" i="1" s="1"/>
  <c r="M233" i="1" s="1"/>
  <c r="R1616" i="1"/>
  <c r="Q1750" i="1"/>
  <c r="L234" i="1"/>
  <c r="L231" i="1"/>
  <c r="N242" i="1"/>
  <c r="O241" i="1"/>
  <c r="Q866" i="1"/>
  <c r="P867" i="1"/>
  <c r="O1043" i="1"/>
  <c r="O1040" i="1"/>
  <c r="L99" i="1"/>
  <c r="L96" i="1"/>
  <c r="R1552" i="1"/>
  <c r="R1547" i="1"/>
  <c r="R1546" i="1" s="1"/>
  <c r="R1543" i="1" s="1"/>
  <c r="Q1882" i="1"/>
  <c r="R55" i="1"/>
  <c r="R1882" i="1" s="1"/>
  <c r="Q1649" i="1"/>
  <c r="Q1646" i="1"/>
  <c r="O181" i="1"/>
  <c r="N182" i="1"/>
  <c r="N1772" i="1"/>
  <c r="N147" i="1"/>
  <c r="N146" i="1" s="1"/>
  <c r="N143" i="1" s="1"/>
  <c r="N144" i="1" s="1"/>
  <c r="O149" i="1"/>
  <c r="R588" i="1"/>
  <c r="R587" i="1" s="1"/>
  <c r="R584" i="1" s="1"/>
  <c r="R593" i="1"/>
  <c r="P136" i="1"/>
  <c r="O137" i="1"/>
  <c r="O217" i="1"/>
  <c r="M174" i="1"/>
  <c r="M171" i="1"/>
  <c r="K1759" i="1"/>
  <c r="K1760" i="1" s="1"/>
  <c r="K1761" i="1" s="1"/>
  <c r="K1754" i="1"/>
  <c r="N1766" i="1"/>
  <c r="N57" i="1"/>
  <c r="N56" i="1" s="1"/>
  <c r="N53" i="1" s="1"/>
  <c r="N54" i="1" s="1"/>
  <c r="O59" i="1"/>
  <c r="P76" i="1"/>
  <c r="O77" i="1"/>
  <c r="O106" i="1"/>
  <c r="N107" i="1"/>
  <c r="N1773" i="1"/>
  <c r="N162" i="1"/>
  <c r="N161" i="1" s="1"/>
  <c r="N158" i="1" s="1"/>
  <c r="O164" i="1"/>
  <c r="Q1885" i="1"/>
  <c r="R100" i="1"/>
  <c r="R1885" i="1" s="1"/>
  <c r="P151" i="1"/>
  <c r="O152" i="1"/>
  <c r="O122" i="1"/>
  <c r="P121" i="1"/>
  <c r="P1058" i="1"/>
  <c r="P1055" i="1"/>
  <c r="P623" i="1"/>
  <c r="Q622" i="1"/>
  <c r="R1065" i="1"/>
  <c r="Q1066" i="1"/>
  <c r="Q1061" i="1"/>
  <c r="Q1060" i="1" s="1"/>
  <c r="Q1057" i="1" s="1"/>
  <c r="Q1888" i="1"/>
  <c r="R145" i="1"/>
  <c r="R1888" i="1" s="1"/>
  <c r="Q1158" i="1"/>
  <c r="R1157" i="1"/>
  <c r="R1158" i="1" s="1"/>
  <c r="O62" i="1"/>
  <c r="P61" i="1"/>
  <c r="R737" i="1"/>
  <c r="R734" i="1"/>
  <c r="O167" i="1"/>
  <c r="P166" i="1"/>
  <c r="O142" i="1"/>
  <c r="O187" i="1"/>
  <c r="Q32" i="1"/>
  <c r="P341" i="1"/>
  <c r="P338" i="1"/>
  <c r="N1779" i="1"/>
  <c r="O254" i="1"/>
  <c r="N252" i="1"/>
  <c r="N251" i="1" s="1"/>
  <c r="N248" i="1" s="1"/>
  <c r="N249" i="1" s="1"/>
  <c r="O91" i="1"/>
  <c r="N92" i="1"/>
  <c r="R32" i="1"/>
  <c r="M141" i="1"/>
  <c r="P1073" i="1"/>
  <c r="P1070" i="1"/>
  <c r="Q314" i="1"/>
  <c r="Q313" i="1" s="1"/>
  <c r="Q310" i="1" s="1"/>
  <c r="Q319" i="1"/>
  <c r="R318" i="1"/>
  <c r="Q232" i="1"/>
  <c r="M51" i="1"/>
  <c r="Q1891" i="1"/>
  <c r="R190" i="1"/>
  <c r="R1891" i="1" s="1"/>
  <c r="Q8" i="1"/>
  <c r="P211" i="1"/>
  <c r="O212" i="1"/>
  <c r="M246" i="1"/>
  <c r="N1765" i="1"/>
  <c r="O44" i="1"/>
  <c r="N42" i="1"/>
  <c r="N41" i="1" s="1"/>
  <c r="N38" i="1" s="1"/>
  <c r="R784" i="1"/>
  <c r="R781" i="1"/>
  <c r="O52" i="1"/>
  <c r="P874" i="1"/>
  <c r="P871" i="1"/>
  <c r="R472" i="1"/>
  <c r="R473" i="1" s="1"/>
  <c r="Q473" i="1"/>
  <c r="Q513" i="1"/>
  <c r="Q512" i="1" s="1"/>
  <c r="Q509" i="1" s="1"/>
  <c r="R517" i="1"/>
  <c r="Q518" i="1"/>
  <c r="R570" i="1"/>
  <c r="R567" i="1"/>
  <c r="Q1924" i="1"/>
  <c r="R693" i="1"/>
  <c r="R1924" i="1" s="1"/>
  <c r="R373" i="1"/>
  <c r="R370" i="1"/>
  <c r="R1657" i="1"/>
  <c r="R1652" i="1"/>
  <c r="R1651" i="1" s="1"/>
  <c r="R1648" i="1" s="1"/>
  <c r="Q67" i="1"/>
  <c r="O1770" i="1"/>
  <c r="O117" i="1"/>
  <c r="O116" i="1" s="1"/>
  <c r="O113" i="1" s="1"/>
  <c r="O114" i="1" s="1"/>
  <c r="P119" i="1"/>
  <c r="O127" i="1"/>
  <c r="N126" i="1"/>
  <c r="R1724" i="1"/>
  <c r="R1721" i="1"/>
  <c r="P82" i="1"/>
  <c r="P311" i="1"/>
  <c r="P308" i="1"/>
  <c r="O247" i="1"/>
  <c r="Q1081" i="1"/>
  <c r="Q1076" i="1"/>
  <c r="Q1075" i="1" s="1"/>
  <c r="Q1072" i="1" s="1"/>
  <c r="R1080" i="1"/>
  <c r="P256" i="1"/>
  <c r="O257" i="1"/>
  <c r="M1775" i="1"/>
  <c r="N194" i="1"/>
  <c r="M192" i="1"/>
  <c r="M191" i="1" s="1"/>
  <c r="M188" i="1" s="1"/>
  <c r="M39" i="1"/>
  <c r="M36" i="1"/>
  <c r="R881" i="1"/>
  <c r="Q877" i="1"/>
  <c r="Q876" i="1" s="1"/>
  <c r="Q873" i="1" s="1"/>
  <c r="Q882" i="1"/>
  <c r="Q652" i="1"/>
  <c r="P653" i="1"/>
  <c r="M69" i="1"/>
  <c r="M66" i="1"/>
  <c r="N1776" i="1"/>
  <c r="N207" i="1"/>
  <c r="N206" i="1" s="1"/>
  <c r="N203" i="1" s="1"/>
  <c r="N204" i="1" s="1"/>
  <c r="O209" i="1"/>
  <c r="Q1036" i="1"/>
  <c r="R1035" i="1"/>
  <c r="R1036" i="1" s="1"/>
  <c r="R607" i="1"/>
  <c r="Q608" i="1"/>
  <c r="Q603" i="1"/>
  <c r="Q602" i="1" s="1"/>
  <c r="Q599" i="1" s="1"/>
  <c r="P555" i="1"/>
  <c r="P552" i="1"/>
  <c r="L1758" i="1"/>
  <c r="L10" i="1"/>
  <c r="L7" i="1"/>
  <c r="L189" i="1"/>
  <c r="L186" i="1"/>
  <c r="P600" i="1"/>
  <c r="P597" i="1"/>
  <c r="R172" i="1"/>
  <c r="R576" i="1"/>
  <c r="R578" i="1" s="1"/>
  <c r="Q578" i="1"/>
  <c r="O1771" i="1"/>
  <c r="O132" i="1"/>
  <c r="O131" i="1" s="1"/>
  <c r="O128" i="1" s="1"/>
  <c r="O129" i="1" s="1"/>
  <c r="P134" i="1"/>
  <c r="O97" i="1"/>
  <c r="P510" i="1"/>
  <c r="P507" i="1"/>
  <c r="P769" i="1"/>
  <c r="P766" i="1"/>
  <c r="N1774" i="1"/>
  <c r="N177" i="1"/>
  <c r="N176" i="1" s="1"/>
  <c r="N173" i="1" s="1"/>
  <c r="O179" i="1"/>
  <c r="Q1886" i="1"/>
  <c r="R115" i="1"/>
  <c r="R1886" i="1" s="1"/>
  <c r="N1767" i="1"/>
  <c r="N72" i="1"/>
  <c r="N71" i="1" s="1"/>
  <c r="N68" i="1" s="1"/>
  <c r="O74" i="1"/>
  <c r="L1752" i="1"/>
  <c r="O627" i="1"/>
  <c r="O630" i="1"/>
  <c r="P356" i="1"/>
  <c r="P353" i="1"/>
  <c r="M1777" i="1"/>
  <c r="N224" i="1"/>
  <c r="M222" i="1"/>
  <c r="M221" i="1" s="1"/>
  <c r="M218" i="1" s="1"/>
  <c r="Q37" i="1"/>
  <c r="P692" i="1"/>
  <c r="P689" i="1"/>
  <c r="Q157" i="1"/>
  <c r="K1757" i="1"/>
  <c r="Q1753" i="1"/>
  <c r="R14" i="1"/>
  <c r="R1753" i="1" s="1"/>
  <c r="N227" i="1"/>
  <c r="O226" i="1"/>
  <c r="Q722" i="1"/>
  <c r="Q719" i="1"/>
  <c r="L219" i="1"/>
  <c r="L216" i="1"/>
  <c r="R1269" i="1"/>
  <c r="Q754" i="1"/>
  <c r="Q751" i="1"/>
  <c r="M201" i="1"/>
  <c r="N1764" i="1"/>
  <c r="O15" i="1"/>
  <c r="N13" i="1"/>
  <c r="O112" i="1"/>
  <c r="N111" i="1"/>
  <c r="P503" i="1"/>
  <c r="Q502" i="1"/>
  <c r="R363" i="1"/>
  <c r="Q364" i="1"/>
  <c r="Q359" i="1"/>
  <c r="Q358" i="1" s="1"/>
  <c r="Q355" i="1" s="1"/>
  <c r="P1895" i="1"/>
  <c r="Q250" i="1"/>
  <c r="R1135" i="1"/>
  <c r="R1132" i="1"/>
  <c r="R790" i="1"/>
  <c r="R792" i="1" s="1"/>
  <c r="Q792" i="1"/>
  <c r="Q1544" i="1"/>
  <c r="Q1541" i="1"/>
  <c r="R699" i="1"/>
  <c r="Q700" i="1"/>
  <c r="Q695" i="1"/>
  <c r="Q694" i="1" s="1"/>
  <c r="Q691" i="1" s="1"/>
  <c r="O202" i="1"/>
  <c r="M12" i="1"/>
  <c r="M9" i="1" s="1"/>
  <c r="R487" i="1"/>
  <c r="R488" i="1" s="1"/>
  <c r="Q488" i="1"/>
  <c r="Q1429" i="1"/>
  <c r="P1430" i="1"/>
  <c r="M159" i="1"/>
  <c r="M156" i="1"/>
  <c r="P1893" i="1"/>
  <c r="Q220" i="1"/>
  <c r="R348" i="1"/>
  <c r="Q349" i="1"/>
  <c r="Q344" i="1"/>
  <c r="Q343" i="1" s="1"/>
  <c r="Q340" i="1" s="1"/>
  <c r="R562" i="1"/>
  <c r="Q563" i="1"/>
  <c r="Q558" i="1"/>
  <c r="Q557" i="1" s="1"/>
  <c r="Q554" i="1" s="1"/>
  <c r="P633" i="1"/>
  <c r="P632" i="1" s="1"/>
  <c r="P629" i="1" s="1"/>
  <c r="Q637" i="1"/>
  <c r="P638" i="1"/>
  <c r="M1768" i="1"/>
  <c r="N89" i="1"/>
  <c r="M87" i="1"/>
  <c r="M86" i="1" s="1"/>
  <c r="M83" i="1" s="1"/>
  <c r="L84" i="1"/>
  <c r="L81" i="1"/>
  <c r="N47" i="1"/>
  <c r="O46" i="1"/>
  <c r="N1751" i="1"/>
  <c r="Q777" i="1"/>
  <c r="R776" i="1"/>
  <c r="Q772" i="1"/>
  <c r="Q771" i="1" s="1"/>
  <c r="Q768" i="1" s="1"/>
  <c r="Q585" i="1"/>
  <c r="Q582" i="1"/>
  <c r="R730" i="1"/>
  <c r="R725" i="1"/>
  <c r="R724" i="1" s="1"/>
  <c r="R721" i="1" s="1"/>
  <c r="M1769" i="1"/>
  <c r="M102" i="1"/>
  <c r="M101" i="1" s="1"/>
  <c r="M98" i="1" s="1"/>
  <c r="N104" i="1"/>
  <c r="O196" i="1"/>
  <c r="N197" i="1"/>
  <c r="R762" i="1"/>
  <c r="R757" i="1"/>
  <c r="R756" i="1" s="1"/>
  <c r="R753" i="1" s="1"/>
  <c r="Q1890" i="1"/>
  <c r="R175" i="1"/>
  <c r="R1890" i="1" s="1"/>
  <c r="N141" i="1" l="1"/>
  <c r="R866" i="1"/>
  <c r="R867" i="1" s="1"/>
  <c r="Q867" i="1"/>
  <c r="O242" i="1"/>
  <c r="P241" i="1"/>
  <c r="M234" i="1"/>
  <c r="M231" i="1"/>
  <c r="N1778" i="1"/>
  <c r="N237" i="1"/>
  <c r="N236" i="1" s="1"/>
  <c r="N233" i="1" s="1"/>
  <c r="O239" i="1"/>
  <c r="P1043" i="1"/>
  <c r="P1040" i="1"/>
  <c r="R1050" i="1"/>
  <c r="Q1051" i="1"/>
  <c r="Q1046" i="1"/>
  <c r="Q1045" i="1" s="1"/>
  <c r="Q1042" i="1" s="1"/>
  <c r="P97" i="1"/>
  <c r="Q166" i="1"/>
  <c r="P167" i="1"/>
  <c r="L1759" i="1"/>
  <c r="L1760" i="1" s="1"/>
  <c r="L1761" i="1" s="1"/>
  <c r="L1754" i="1"/>
  <c r="P1771" i="1"/>
  <c r="P132" i="1"/>
  <c r="P131" i="1" s="1"/>
  <c r="P128" i="1" s="1"/>
  <c r="P129" i="1" s="1"/>
  <c r="Q134" i="1"/>
  <c r="Q600" i="1"/>
  <c r="Q597" i="1"/>
  <c r="Q211" i="1"/>
  <c r="P212" i="1"/>
  <c r="Q121" i="1"/>
  <c r="P122" i="1"/>
  <c r="O1772" i="1"/>
  <c r="P149" i="1"/>
  <c r="O147" i="1"/>
  <c r="O146" i="1" s="1"/>
  <c r="O143" i="1" s="1"/>
  <c r="O144" i="1" s="1"/>
  <c r="R772" i="1"/>
  <c r="R771" i="1" s="1"/>
  <c r="R768" i="1" s="1"/>
  <c r="R777" i="1"/>
  <c r="R700" i="1"/>
  <c r="R695" i="1"/>
  <c r="R694" i="1" s="1"/>
  <c r="R691" i="1" s="1"/>
  <c r="N69" i="1"/>
  <c r="N66" i="1"/>
  <c r="R603" i="1"/>
  <c r="R602" i="1" s="1"/>
  <c r="R599" i="1" s="1"/>
  <c r="R608" i="1"/>
  <c r="N1775" i="1"/>
  <c r="N192" i="1"/>
  <c r="N191" i="1" s="1"/>
  <c r="N188" i="1" s="1"/>
  <c r="O194" i="1"/>
  <c r="P127" i="1"/>
  <c r="O126" i="1"/>
  <c r="Q510" i="1"/>
  <c r="Q507" i="1"/>
  <c r="R8" i="1"/>
  <c r="O1767" i="1"/>
  <c r="P74" i="1"/>
  <c r="O72" i="1"/>
  <c r="O71" i="1" s="1"/>
  <c r="O68" i="1" s="1"/>
  <c r="P1770" i="1"/>
  <c r="P117" i="1"/>
  <c r="P116" i="1" s="1"/>
  <c r="P113" i="1" s="1"/>
  <c r="P114" i="1" s="1"/>
  <c r="Q119" i="1"/>
  <c r="O1779" i="1"/>
  <c r="P254" i="1"/>
  <c r="O252" i="1"/>
  <c r="O251" i="1" s="1"/>
  <c r="O248" i="1" s="1"/>
  <c r="O249" i="1" s="1"/>
  <c r="Q61" i="1"/>
  <c r="P62" i="1"/>
  <c r="P152" i="1"/>
  <c r="Q151" i="1"/>
  <c r="O47" i="1"/>
  <c r="P46" i="1"/>
  <c r="O1751" i="1"/>
  <c r="O1764" i="1"/>
  <c r="P15" i="1"/>
  <c r="O13" i="1"/>
  <c r="P181" i="1"/>
  <c r="O182" i="1"/>
  <c r="R882" i="1"/>
  <c r="R877" i="1"/>
  <c r="R876" i="1" s="1"/>
  <c r="R873" i="1" s="1"/>
  <c r="R754" i="1"/>
  <c r="R751" i="1"/>
  <c r="N1769" i="1"/>
  <c r="N102" i="1"/>
  <c r="N101" i="1" s="1"/>
  <c r="N98" i="1" s="1"/>
  <c r="O104" i="1"/>
  <c r="N1768" i="1"/>
  <c r="N87" i="1"/>
  <c r="N86" i="1" s="1"/>
  <c r="N83" i="1" s="1"/>
  <c r="O89" i="1"/>
  <c r="R1429" i="1"/>
  <c r="R1430" i="1" s="1"/>
  <c r="Q1430" i="1"/>
  <c r="Q1895" i="1"/>
  <c r="R250" i="1"/>
  <c r="R1895" i="1" s="1"/>
  <c r="O1776" i="1"/>
  <c r="O207" i="1"/>
  <c r="O206" i="1" s="1"/>
  <c r="O203" i="1" s="1"/>
  <c r="O204" i="1" s="1"/>
  <c r="P209" i="1"/>
  <c r="P257" i="1"/>
  <c r="Q256" i="1"/>
  <c r="P217" i="1"/>
  <c r="R513" i="1"/>
  <c r="R512" i="1" s="1"/>
  <c r="R509" i="1" s="1"/>
  <c r="R518" i="1"/>
  <c r="R1081" i="1"/>
  <c r="R1076" i="1"/>
  <c r="R1075" i="1" s="1"/>
  <c r="R1072" i="1" s="1"/>
  <c r="R232" i="1"/>
  <c r="O1773" i="1"/>
  <c r="O162" i="1"/>
  <c r="O161" i="1" s="1"/>
  <c r="O158" i="1" s="1"/>
  <c r="P164" i="1"/>
  <c r="R585" i="1"/>
  <c r="R582" i="1"/>
  <c r="Q1073" i="1"/>
  <c r="Q1070" i="1"/>
  <c r="R67" i="1"/>
  <c r="N51" i="1"/>
  <c r="N159" i="1"/>
  <c r="N156" i="1"/>
  <c r="Q82" i="1"/>
  <c r="N12" i="1"/>
  <c r="N9" i="1" s="1"/>
  <c r="P91" i="1"/>
  <c r="O92" i="1"/>
  <c r="M84" i="1"/>
  <c r="M81" i="1"/>
  <c r="N174" i="1"/>
  <c r="N171" i="1"/>
  <c r="R1649" i="1"/>
  <c r="R1646" i="1"/>
  <c r="P52" i="1"/>
  <c r="R319" i="1"/>
  <c r="R314" i="1"/>
  <c r="R313" i="1" s="1"/>
  <c r="R310" i="1" s="1"/>
  <c r="Q341" i="1"/>
  <c r="Q338" i="1"/>
  <c r="R349" i="1"/>
  <c r="R344" i="1"/>
  <c r="R343" i="1" s="1"/>
  <c r="R340" i="1" s="1"/>
  <c r="M1752" i="1"/>
  <c r="M219" i="1"/>
  <c r="M216" i="1"/>
  <c r="N246" i="1"/>
  <c r="Q1058" i="1"/>
  <c r="Q1055" i="1"/>
  <c r="Q136" i="1"/>
  <c r="P137" i="1"/>
  <c r="R1544" i="1"/>
  <c r="R1541" i="1"/>
  <c r="O1766" i="1"/>
  <c r="O57" i="1"/>
  <c r="O56" i="1" s="1"/>
  <c r="O53" i="1" s="1"/>
  <c r="O54" i="1" s="1"/>
  <c r="P59" i="1"/>
  <c r="P112" i="1"/>
  <c r="O111" i="1"/>
  <c r="P142" i="1"/>
  <c r="M99" i="1"/>
  <c r="M96" i="1"/>
  <c r="O1774" i="1"/>
  <c r="P179" i="1"/>
  <c r="O177" i="1"/>
  <c r="O176" i="1" s="1"/>
  <c r="O173" i="1" s="1"/>
  <c r="R722" i="1"/>
  <c r="R719" i="1"/>
  <c r="R502" i="1"/>
  <c r="R503" i="1" s="1"/>
  <c r="Q503" i="1"/>
  <c r="N1777" i="1"/>
  <c r="N222" i="1"/>
  <c r="N221" i="1" s="1"/>
  <c r="N218" i="1" s="1"/>
  <c r="O224" i="1"/>
  <c r="P247" i="1"/>
  <c r="O246" i="1"/>
  <c r="Q311" i="1"/>
  <c r="Q308" i="1"/>
  <c r="P187" i="1"/>
  <c r="P106" i="1"/>
  <c r="O107" i="1"/>
  <c r="Q1893" i="1"/>
  <c r="R220" i="1"/>
  <c r="R1893" i="1" s="1"/>
  <c r="M189" i="1"/>
  <c r="M186" i="1"/>
  <c r="M1758" i="1"/>
  <c r="M10" i="1"/>
  <c r="M7" i="1"/>
  <c r="R37" i="1"/>
  <c r="R364" i="1"/>
  <c r="R359" i="1"/>
  <c r="R358" i="1" s="1"/>
  <c r="R355" i="1" s="1"/>
  <c r="P202" i="1"/>
  <c r="O201" i="1"/>
  <c r="L1757" i="1"/>
  <c r="R652" i="1"/>
  <c r="R653" i="1" s="1"/>
  <c r="Q653" i="1"/>
  <c r="N39" i="1"/>
  <c r="N36" i="1"/>
  <c r="R1061" i="1"/>
  <c r="R1060" i="1" s="1"/>
  <c r="R1057" i="1" s="1"/>
  <c r="R1066" i="1"/>
  <c r="Q874" i="1"/>
  <c r="Q871" i="1"/>
  <c r="P196" i="1"/>
  <c r="O197" i="1"/>
  <c r="R157" i="1"/>
  <c r="Q356" i="1"/>
  <c r="Q353" i="1"/>
  <c r="R637" i="1"/>
  <c r="Q633" i="1"/>
  <c r="Q632" i="1" s="1"/>
  <c r="Q629" i="1" s="1"/>
  <c r="Q638" i="1"/>
  <c r="P630" i="1"/>
  <c r="P627" i="1"/>
  <c r="Q555" i="1"/>
  <c r="Q552" i="1"/>
  <c r="N201" i="1"/>
  <c r="O227" i="1"/>
  <c r="P226" i="1"/>
  <c r="Q769" i="1"/>
  <c r="Q766" i="1"/>
  <c r="R563" i="1"/>
  <c r="R558" i="1"/>
  <c r="R557" i="1" s="1"/>
  <c r="R554" i="1" s="1"/>
  <c r="Q692" i="1"/>
  <c r="Q689" i="1"/>
  <c r="R1750" i="1"/>
  <c r="O1765" i="1"/>
  <c r="O42" i="1"/>
  <c r="O41" i="1" s="1"/>
  <c r="O38" i="1" s="1"/>
  <c r="P44" i="1"/>
  <c r="Q623" i="1"/>
  <c r="R622" i="1"/>
  <c r="R623" i="1" s="1"/>
  <c r="P77" i="1"/>
  <c r="Q76" i="1"/>
  <c r="R1051" i="1" l="1"/>
  <c r="R1046" i="1"/>
  <c r="R1045" i="1" s="1"/>
  <c r="R1042" i="1" s="1"/>
  <c r="O1778" i="1"/>
  <c r="O237" i="1"/>
  <c r="O236" i="1" s="1"/>
  <c r="O233" i="1" s="1"/>
  <c r="P239" i="1"/>
  <c r="N234" i="1"/>
  <c r="N231" i="1"/>
  <c r="P242" i="1"/>
  <c r="Q241" i="1"/>
  <c r="Q1040" i="1"/>
  <c r="Q1043" i="1"/>
  <c r="O141" i="1"/>
  <c r="N1752" i="1"/>
  <c r="N1759" i="1" s="1"/>
  <c r="Q106" i="1"/>
  <c r="P107" i="1"/>
  <c r="Q257" i="1"/>
  <c r="R256" i="1"/>
  <c r="R257" i="1" s="1"/>
  <c r="P1779" i="1"/>
  <c r="Q254" i="1"/>
  <c r="P252" i="1"/>
  <c r="P251" i="1" s="1"/>
  <c r="P248" i="1" s="1"/>
  <c r="P249" i="1" s="1"/>
  <c r="R874" i="1"/>
  <c r="R871" i="1"/>
  <c r="M1754" i="1"/>
  <c r="M1759" i="1"/>
  <c r="M1760" i="1" s="1"/>
  <c r="M1761" i="1" s="1"/>
  <c r="R356" i="1"/>
  <c r="R353" i="1"/>
  <c r="Q142" i="1"/>
  <c r="R341" i="1"/>
  <c r="R338" i="1"/>
  <c r="N1758" i="1"/>
  <c r="N10" i="1"/>
  <c r="N7" i="1"/>
  <c r="O159" i="1"/>
  <c r="O156" i="1"/>
  <c r="Q181" i="1"/>
  <c r="P182" i="1"/>
  <c r="R211" i="1"/>
  <c r="R212" i="1" s="1"/>
  <c r="Q212" i="1"/>
  <c r="Q1770" i="1"/>
  <c r="Q117" i="1"/>
  <c r="Q116" i="1" s="1"/>
  <c r="Q113" i="1" s="1"/>
  <c r="Q114" i="1" s="1"/>
  <c r="R119" i="1"/>
  <c r="P1764" i="1"/>
  <c r="Q15" i="1"/>
  <c r="P13" i="1"/>
  <c r="P1767" i="1"/>
  <c r="P72" i="1"/>
  <c r="P71" i="1" s="1"/>
  <c r="P68" i="1" s="1"/>
  <c r="Q74" i="1"/>
  <c r="Q1771" i="1"/>
  <c r="Q132" i="1"/>
  <c r="Q131" i="1" s="1"/>
  <c r="Q128" i="1" s="1"/>
  <c r="Q129" i="1" s="1"/>
  <c r="R134" i="1"/>
  <c r="R633" i="1"/>
  <c r="R632" i="1" s="1"/>
  <c r="R629" i="1" s="1"/>
  <c r="R638" i="1"/>
  <c r="R600" i="1"/>
  <c r="R597" i="1"/>
  <c r="Q91" i="1"/>
  <c r="P92" i="1"/>
  <c r="R555" i="1"/>
  <c r="R552" i="1"/>
  <c r="O12" i="1"/>
  <c r="O9" i="1" s="1"/>
  <c r="O1777" i="1"/>
  <c r="O222" i="1"/>
  <c r="O221" i="1" s="1"/>
  <c r="O218" i="1" s="1"/>
  <c r="P224" i="1"/>
  <c r="R82" i="1"/>
  <c r="N219" i="1"/>
  <c r="N216" i="1"/>
  <c r="O1768" i="1"/>
  <c r="O87" i="1"/>
  <c r="O86" i="1" s="1"/>
  <c r="O83" i="1" s="1"/>
  <c r="P89" i="1"/>
  <c r="Q46" i="1"/>
  <c r="P47" i="1"/>
  <c r="P1751" i="1"/>
  <c r="R692" i="1"/>
  <c r="R689" i="1"/>
  <c r="O39" i="1"/>
  <c r="O36" i="1"/>
  <c r="Q187" i="1"/>
  <c r="P1776" i="1"/>
  <c r="P207" i="1"/>
  <c r="P206" i="1" s="1"/>
  <c r="P203" i="1" s="1"/>
  <c r="P204" i="1" s="1"/>
  <c r="Q209" i="1"/>
  <c r="Q202" i="1"/>
  <c r="Q247" i="1"/>
  <c r="P1766" i="1"/>
  <c r="P57" i="1"/>
  <c r="P56" i="1" s="1"/>
  <c r="P53" i="1" s="1"/>
  <c r="P54" i="1" s="1"/>
  <c r="Q59" i="1"/>
  <c r="M1757" i="1"/>
  <c r="R1073" i="1"/>
  <c r="R1070" i="1"/>
  <c r="P227" i="1"/>
  <c r="Q226" i="1"/>
  <c r="Q52" i="1"/>
  <c r="Q152" i="1"/>
  <c r="R151" i="1"/>
  <c r="R152" i="1" s="1"/>
  <c r="P197" i="1"/>
  <c r="Q196" i="1"/>
  <c r="R1058" i="1"/>
  <c r="R1055" i="1"/>
  <c r="R510" i="1"/>
  <c r="R507" i="1"/>
  <c r="O1769" i="1"/>
  <c r="O102" i="1"/>
  <c r="O101" i="1" s="1"/>
  <c r="O98" i="1" s="1"/>
  <c r="P104" i="1"/>
  <c r="O51" i="1"/>
  <c r="Q77" i="1"/>
  <c r="R76" i="1"/>
  <c r="R77" i="1" s="1"/>
  <c r="R136" i="1"/>
  <c r="R137" i="1" s="1"/>
  <c r="Q137" i="1"/>
  <c r="N99" i="1"/>
  <c r="N96" i="1"/>
  <c r="Q127" i="1"/>
  <c r="P126" i="1"/>
  <c r="R769" i="1"/>
  <c r="R766" i="1"/>
  <c r="R166" i="1"/>
  <c r="R167" i="1" s="1"/>
  <c r="Q167" i="1"/>
  <c r="Q630" i="1"/>
  <c r="Q627" i="1"/>
  <c r="P1773" i="1"/>
  <c r="Q164" i="1"/>
  <c r="P162" i="1"/>
  <c r="P161" i="1" s="1"/>
  <c r="P158" i="1" s="1"/>
  <c r="O69" i="1"/>
  <c r="O66" i="1"/>
  <c r="Q112" i="1"/>
  <c r="P111" i="1"/>
  <c r="N84" i="1"/>
  <c r="N81" i="1"/>
  <c r="O174" i="1"/>
  <c r="O171" i="1"/>
  <c r="R61" i="1"/>
  <c r="R62" i="1" s="1"/>
  <c r="Q62" i="1"/>
  <c r="O1775" i="1"/>
  <c r="O192" i="1"/>
  <c r="O191" i="1" s="1"/>
  <c r="O188" i="1" s="1"/>
  <c r="P194" i="1"/>
  <c r="R121" i="1"/>
  <c r="R122" i="1" s="1"/>
  <c r="Q122" i="1"/>
  <c r="R311" i="1"/>
  <c r="R308" i="1"/>
  <c r="P1765" i="1"/>
  <c r="P42" i="1"/>
  <c r="P41" i="1" s="1"/>
  <c r="P38" i="1" s="1"/>
  <c r="Q44" i="1"/>
  <c r="P1774" i="1"/>
  <c r="Q179" i="1"/>
  <c r="P177" i="1"/>
  <c r="P176" i="1" s="1"/>
  <c r="P173" i="1" s="1"/>
  <c r="Q217" i="1"/>
  <c r="N189" i="1"/>
  <c r="N186" i="1"/>
  <c r="P1772" i="1"/>
  <c r="Q149" i="1"/>
  <c r="P147" i="1"/>
  <c r="P146" i="1" s="1"/>
  <c r="P143" i="1" s="1"/>
  <c r="P144" i="1" s="1"/>
  <c r="Q97" i="1"/>
  <c r="P246" i="1" l="1"/>
  <c r="P201" i="1"/>
  <c r="Q242" i="1"/>
  <c r="R241" i="1"/>
  <c r="R242" i="1" s="1"/>
  <c r="P141" i="1"/>
  <c r="P237" i="1"/>
  <c r="P236" i="1" s="1"/>
  <c r="P233" i="1" s="1"/>
  <c r="P1778" i="1"/>
  <c r="Q239" i="1"/>
  <c r="O234" i="1"/>
  <c r="O231" i="1"/>
  <c r="R1043" i="1"/>
  <c r="R1040" i="1"/>
  <c r="N1754" i="1"/>
  <c r="R127" i="1"/>
  <c r="Q126" i="1"/>
  <c r="Q1772" i="1"/>
  <c r="R149" i="1"/>
  <c r="Q147" i="1"/>
  <c r="Q146" i="1" s="1"/>
  <c r="Q143" i="1" s="1"/>
  <c r="Q144" i="1" s="1"/>
  <c r="R142" i="1"/>
  <c r="O84" i="1"/>
  <c r="O81" i="1"/>
  <c r="R112" i="1"/>
  <c r="Q111" i="1"/>
  <c r="P159" i="1"/>
  <c r="P156" i="1"/>
  <c r="P51" i="1"/>
  <c r="R1771" i="1"/>
  <c r="R132" i="1"/>
  <c r="R131" i="1" s="1"/>
  <c r="R128" i="1" s="1"/>
  <c r="R129" i="1" s="1"/>
  <c r="P1768" i="1"/>
  <c r="P87" i="1"/>
  <c r="P86" i="1" s="1"/>
  <c r="P83" i="1" s="1"/>
  <c r="Q89" i="1"/>
  <c r="Q1776" i="1"/>
  <c r="Q207" i="1"/>
  <c r="Q206" i="1" s="1"/>
  <c r="Q203" i="1" s="1"/>
  <c r="Q204" i="1" s="1"/>
  <c r="R209" i="1"/>
  <c r="R52" i="1"/>
  <c r="R181" i="1"/>
  <c r="R182" i="1" s="1"/>
  <c r="Q182" i="1"/>
  <c r="P12" i="1"/>
  <c r="P9" i="1" s="1"/>
  <c r="R46" i="1"/>
  <c r="Q47" i="1"/>
  <c r="Q1751" i="1"/>
  <c r="R630" i="1"/>
  <c r="R627" i="1"/>
  <c r="O189" i="1"/>
  <c r="O186" i="1"/>
  <c r="P1769" i="1"/>
  <c r="Q104" i="1"/>
  <c r="P102" i="1"/>
  <c r="P101" i="1" s="1"/>
  <c r="P98" i="1" s="1"/>
  <c r="Q227" i="1"/>
  <c r="R226" i="1"/>
  <c r="R227" i="1" s="1"/>
  <c r="R187" i="1"/>
  <c r="P1777" i="1"/>
  <c r="P222" i="1"/>
  <c r="P221" i="1" s="1"/>
  <c r="P218" i="1" s="1"/>
  <c r="Q224" i="1"/>
  <c r="Q1779" i="1"/>
  <c r="R254" i="1"/>
  <c r="Q252" i="1"/>
  <c r="Q251" i="1" s="1"/>
  <c r="Q248" i="1" s="1"/>
  <c r="Q249" i="1" s="1"/>
  <c r="R1770" i="1"/>
  <c r="R117" i="1"/>
  <c r="R116" i="1" s="1"/>
  <c r="R113" i="1" s="1"/>
  <c r="R114" i="1" s="1"/>
  <c r="P1775" i="1"/>
  <c r="P192" i="1"/>
  <c r="P191" i="1" s="1"/>
  <c r="P188" i="1" s="1"/>
  <c r="Q194" i="1"/>
  <c r="R196" i="1"/>
  <c r="R197" i="1" s="1"/>
  <c r="Q197" i="1"/>
  <c r="R97" i="1"/>
  <c r="Q1773" i="1"/>
  <c r="Q162" i="1"/>
  <c r="Q161" i="1" s="1"/>
  <c r="Q158" i="1" s="1"/>
  <c r="R164" i="1"/>
  <c r="P174" i="1"/>
  <c r="P171" i="1"/>
  <c r="O99" i="1"/>
  <c r="O96" i="1"/>
  <c r="O219" i="1"/>
  <c r="O216" i="1"/>
  <c r="Q1774" i="1"/>
  <c r="R179" i="1"/>
  <c r="Q177" i="1"/>
  <c r="Q176" i="1" s="1"/>
  <c r="Q173" i="1" s="1"/>
  <c r="N1757" i="1"/>
  <c r="Q1767" i="1"/>
  <c r="Q72" i="1"/>
  <c r="Q71" i="1" s="1"/>
  <c r="Q68" i="1" s="1"/>
  <c r="R74" i="1"/>
  <c r="Q1764" i="1"/>
  <c r="Q13" i="1"/>
  <c r="R15" i="1"/>
  <c r="R247" i="1"/>
  <c r="R202" i="1"/>
  <c r="R217" i="1"/>
  <c r="Q1765" i="1"/>
  <c r="Q42" i="1"/>
  <c r="Q41" i="1" s="1"/>
  <c r="Q38" i="1" s="1"/>
  <c r="R44" i="1"/>
  <c r="N1760" i="1"/>
  <c r="N1761" i="1" s="1"/>
  <c r="Q92" i="1"/>
  <c r="R91" i="1"/>
  <c r="R92" i="1" s="1"/>
  <c r="O1758" i="1"/>
  <c r="O10" i="1"/>
  <c r="O7" i="1"/>
  <c r="P69" i="1"/>
  <c r="P66" i="1"/>
  <c r="P39" i="1"/>
  <c r="P36" i="1"/>
  <c r="Q1766" i="1"/>
  <c r="Q57" i="1"/>
  <c r="Q56" i="1" s="1"/>
  <c r="Q53" i="1" s="1"/>
  <c r="Q54" i="1" s="1"/>
  <c r="R59" i="1"/>
  <c r="O1752" i="1"/>
  <c r="R106" i="1"/>
  <c r="R107" i="1" s="1"/>
  <c r="Q107" i="1"/>
  <c r="Q237" i="1" l="1"/>
  <c r="Q236" i="1" s="1"/>
  <c r="Q233" i="1" s="1"/>
  <c r="Q1778" i="1"/>
  <c r="R239" i="1"/>
  <c r="P234" i="1"/>
  <c r="P231" i="1"/>
  <c r="Q51" i="1"/>
  <c r="Q141" i="1"/>
  <c r="R111" i="1"/>
  <c r="O1757" i="1"/>
  <c r="R1779" i="1"/>
  <c r="R252" i="1"/>
  <c r="R251" i="1" s="1"/>
  <c r="R248" i="1" s="1"/>
  <c r="R249" i="1" s="1"/>
  <c r="P219" i="1"/>
  <c r="P216" i="1"/>
  <c r="Q39" i="1"/>
  <c r="Q36" i="1"/>
  <c r="R47" i="1"/>
  <c r="R1751" i="1"/>
  <c r="Q174" i="1"/>
  <c r="Q171" i="1"/>
  <c r="R1767" i="1"/>
  <c r="R72" i="1"/>
  <c r="R71" i="1" s="1"/>
  <c r="R68" i="1" s="1"/>
  <c r="P1752" i="1"/>
  <c r="Q12" i="1"/>
  <c r="Q9" i="1" s="1"/>
  <c r="O1754" i="1"/>
  <c r="O1759" i="1"/>
  <c r="O1760" i="1" s="1"/>
  <c r="O1761" i="1" s="1"/>
  <c r="Q1775" i="1"/>
  <c r="Q192" i="1"/>
  <c r="Q191" i="1" s="1"/>
  <c r="Q188" i="1" s="1"/>
  <c r="R194" i="1"/>
  <c r="R1766" i="1"/>
  <c r="R57" i="1"/>
  <c r="R56" i="1" s="1"/>
  <c r="R53" i="1" s="1"/>
  <c r="R54" i="1" s="1"/>
  <c r="P189" i="1"/>
  <c r="P186" i="1"/>
  <c r="Q1769" i="1"/>
  <c r="Q102" i="1"/>
  <c r="Q101" i="1" s="1"/>
  <c r="Q98" i="1" s="1"/>
  <c r="R104" i="1"/>
  <c r="R1776" i="1"/>
  <c r="R207" i="1"/>
  <c r="R206" i="1" s="1"/>
  <c r="R203" i="1" s="1"/>
  <c r="R204" i="1" s="1"/>
  <c r="Q201" i="1"/>
  <c r="R1772" i="1"/>
  <c r="R147" i="1"/>
  <c r="R146" i="1" s="1"/>
  <c r="R143" i="1" s="1"/>
  <c r="R144" i="1" s="1"/>
  <c r="Q159" i="1"/>
  <c r="Q156" i="1"/>
  <c r="Q69" i="1"/>
  <c r="Q66" i="1"/>
  <c r="R1765" i="1"/>
  <c r="R42" i="1"/>
  <c r="R41" i="1" s="1"/>
  <c r="R38" i="1" s="1"/>
  <c r="R1774" i="1"/>
  <c r="R177" i="1"/>
  <c r="R176" i="1" s="1"/>
  <c r="R173" i="1" s="1"/>
  <c r="P99" i="1"/>
  <c r="P96" i="1"/>
  <c r="Q246" i="1"/>
  <c r="Q1768" i="1"/>
  <c r="Q87" i="1"/>
  <c r="Q86" i="1" s="1"/>
  <c r="Q83" i="1" s="1"/>
  <c r="R89" i="1"/>
  <c r="Q1777" i="1"/>
  <c r="Q222" i="1"/>
  <c r="Q221" i="1" s="1"/>
  <c r="Q218" i="1" s="1"/>
  <c r="R224" i="1"/>
  <c r="P84" i="1"/>
  <c r="P81" i="1"/>
  <c r="P1758" i="1"/>
  <c r="P10" i="1"/>
  <c r="P7" i="1"/>
  <c r="R1764" i="1"/>
  <c r="R13" i="1"/>
  <c r="R1773" i="1"/>
  <c r="R162" i="1"/>
  <c r="R161" i="1" s="1"/>
  <c r="R158" i="1" s="1"/>
  <c r="R126" i="1"/>
  <c r="R246" i="1" l="1"/>
  <c r="R141" i="1"/>
  <c r="R1778" i="1"/>
  <c r="R237" i="1"/>
  <c r="R236" i="1" s="1"/>
  <c r="R233" i="1" s="1"/>
  <c r="P1757" i="1"/>
  <c r="R51" i="1"/>
  <c r="Q234" i="1"/>
  <c r="Q231" i="1"/>
  <c r="Q1752" i="1"/>
  <c r="Q1754" i="1" s="1"/>
  <c r="Q99" i="1"/>
  <c r="Q96" i="1"/>
  <c r="R1769" i="1"/>
  <c r="R102" i="1"/>
  <c r="R101" i="1" s="1"/>
  <c r="R98" i="1" s="1"/>
  <c r="R69" i="1"/>
  <c r="R66" i="1"/>
  <c r="R39" i="1"/>
  <c r="R36" i="1"/>
  <c r="Q1758" i="1"/>
  <c r="Q10" i="1"/>
  <c r="Q7" i="1"/>
  <c r="R1775" i="1"/>
  <c r="R192" i="1"/>
  <c r="R191" i="1" s="1"/>
  <c r="R188" i="1" s="1"/>
  <c r="R159" i="1"/>
  <c r="R156" i="1"/>
  <c r="P1754" i="1"/>
  <c r="P1759" i="1"/>
  <c r="P1760" i="1" s="1"/>
  <c r="P1761" i="1" s="1"/>
  <c r="R174" i="1"/>
  <c r="R171" i="1"/>
  <c r="R201" i="1"/>
  <c r="R1777" i="1"/>
  <c r="R222" i="1"/>
  <c r="R221" i="1" s="1"/>
  <c r="R218" i="1" s="1"/>
  <c r="Q219" i="1"/>
  <c r="Q216" i="1"/>
  <c r="Q189" i="1"/>
  <c r="Q186" i="1"/>
  <c r="R1768" i="1"/>
  <c r="R87" i="1"/>
  <c r="R86" i="1" s="1"/>
  <c r="R83" i="1" s="1"/>
  <c r="Q84" i="1"/>
  <c r="Q81" i="1"/>
  <c r="R12" i="1"/>
  <c r="R9" i="1" s="1"/>
  <c r="Q1759" i="1" l="1"/>
  <c r="Q1757" i="1"/>
  <c r="Q1760" i="1"/>
  <c r="Q1761" i="1" s="1"/>
  <c r="R234" i="1"/>
  <c r="R231" i="1"/>
  <c r="R84" i="1"/>
  <c r="R81" i="1"/>
  <c r="R189" i="1"/>
  <c r="R186" i="1"/>
  <c r="R99" i="1"/>
  <c r="R96" i="1"/>
  <c r="R219" i="1"/>
  <c r="R216" i="1"/>
  <c r="R1758" i="1"/>
  <c r="R10" i="1"/>
  <c r="R7" i="1"/>
  <c r="R1757" i="1" s="1"/>
  <c r="R1752" i="1"/>
  <c r="R1754" i="1" l="1"/>
  <c r="R1759" i="1"/>
  <c r="R1760" i="1"/>
  <c r="R1761" i="1" s="1"/>
</calcChain>
</file>

<file path=xl/sharedStrings.xml><?xml version="1.0" encoding="utf-8"?>
<sst xmlns="http://schemas.openxmlformats.org/spreadsheetml/2006/main" count="3279" uniqueCount="178">
  <si>
    <t>ELVA VALD</t>
  </si>
  <si>
    <t>Elanikonna muutus, %</t>
  </si>
  <si>
    <t>Näitaja</t>
  </si>
  <si>
    <t>Ühik</t>
  </si>
  <si>
    <t>Elva linn (Elva linn, Metsalaane küla, Kurelaane küla, Vissi küla, Käärdi alevik)</t>
  </si>
  <si>
    <t>Väljapumbatud põhjavesi</t>
  </si>
  <si>
    <t>m3</t>
  </si>
  <si>
    <t>Omatarve</t>
  </si>
  <si>
    <t>Võrku läinud kogus</t>
  </si>
  <si>
    <t>Arvestamata vesi</t>
  </si>
  <si>
    <t>%</t>
  </si>
  <si>
    <t>Veevarustuse tarbimine kokku</t>
  </si>
  <si>
    <t>Elanike veetarbimine</t>
  </si>
  <si>
    <t>Ettevõtete veetarbimine</t>
  </si>
  <si>
    <t>Ühiktarbimine elaniku kohta ööpäevas</t>
  </si>
  <si>
    <t>l/d</t>
  </si>
  <si>
    <t>Elanike arv kokku</t>
  </si>
  <si>
    <t>in</t>
  </si>
  <si>
    <t xml:space="preserve">  Elva linn</t>
  </si>
  <si>
    <t xml:space="preserve">  Uuta </t>
  </si>
  <si>
    <t xml:space="preserve">  Kalme</t>
  </si>
  <si>
    <t xml:space="preserve">  Metsalaane </t>
  </si>
  <si>
    <t xml:space="preserve">  Kurelaane </t>
  </si>
  <si>
    <t xml:space="preserve">  Vissi </t>
  </si>
  <si>
    <t xml:space="preserve">  Käärdi </t>
  </si>
  <si>
    <t>Veevarustusega liitunud elanike arv kokku</t>
  </si>
  <si>
    <t xml:space="preserve">  Elva linn (Uderna)</t>
  </si>
  <si>
    <t>Veevarustusega liitunud elanike osakaal</t>
  </si>
  <si>
    <t>Annikoru küla</t>
  </si>
  <si>
    <t>Veevarustusega liitunud elanike arv</t>
  </si>
  <si>
    <t>Konguta küla</t>
  </si>
  <si>
    <t>Palupera küla</t>
  </si>
  <si>
    <t>Hellenurme küla</t>
  </si>
  <si>
    <t>Puhja küla</t>
  </si>
  <si>
    <t xml:space="preserve">Väljapumbatud põhjavesi </t>
  </si>
  <si>
    <t xml:space="preserve">Omatarve </t>
  </si>
  <si>
    <t xml:space="preserve">Võrku läinud kogus </t>
  </si>
  <si>
    <t xml:space="preserve">Arvestamata vesi </t>
  </si>
  <si>
    <t xml:space="preserve">Veevarustuse tarbimine kokku </t>
  </si>
  <si>
    <t xml:space="preserve">Elanike veetarbimine </t>
  </si>
  <si>
    <t xml:space="preserve">Ettevõtete veetarbimine </t>
  </si>
  <si>
    <t xml:space="preserve">Ühiktarbimine elaniku kohta ööpäevas </t>
  </si>
  <si>
    <t xml:space="preserve">Elanike arv kokku </t>
  </si>
  <si>
    <t xml:space="preserve">Veevarustusega liitunud elanike arv </t>
  </si>
  <si>
    <t xml:space="preserve">Veevarustusega liitunud elanike osakaal </t>
  </si>
  <si>
    <t>Rämsi küla</t>
  </si>
  <si>
    <t>Ulila alevik</t>
  </si>
  <si>
    <t>Rannu küla</t>
  </si>
  <si>
    <t>Kureküla</t>
  </si>
  <si>
    <t>Limnoloogia (Petseri küla, Vehendi küla)</t>
  </si>
  <si>
    <t>Rõngu alevik</t>
  </si>
  <si>
    <t>Valguta-Lapetukme küla</t>
  </si>
  <si>
    <t>Elanike arv kokku (2 küla)</t>
  </si>
  <si>
    <t>Teedla küla</t>
  </si>
  <si>
    <t>Aakre küla</t>
  </si>
  <si>
    <t>Mälgi küla</t>
  </si>
  <si>
    <t>Kaarlijärve küla</t>
  </si>
  <si>
    <t>Ridaküla küla</t>
  </si>
  <si>
    <t>Võsivere küla</t>
  </si>
  <si>
    <t>JÕGEVA VALD</t>
  </si>
  <si>
    <t>Palamuse alevik</t>
  </si>
  <si>
    <t>Kaarepere küla</t>
  </si>
  <si>
    <t>Pikkjärve küla</t>
  </si>
  <si>
    <t>Luua küla</t>
  </si>
  <si>
    <t>KAMBJA VALD</t>
  </si>
  <si>
    <t>Kambja alevik</t>
  </si>
  <si>
    <t>Kammeri küla</t>
  </si>
  <si>
    <t>Lalli küla</t>
  </si>
  <si>
    <t>Rebase küla</t>
  </si>
  <si>
    <t>Vana-Kuuste küla</t>
  </si>
  <si>
    <t>KASTRE VALD</t>
  </si>
  <si>
    <t>Aardla küla</t>
  </si>
  <si>
    <t>Aardlapalu küla</t>
  </si>
  <si>
    <t>Haaslava küla</t>
  </si>
  <si>
    <t>Ignase küla</t>
  </si>
  <si>
    <t>Kaagvere küla</t>
  </si>
  <si>
    <t>Kurepalu küla</t>
  </si>
  <si>
    <t>Mäksa küla</t>
  </si>
  <si>
    <t>Melliste küla</t>
  </si>
  <si>
    <t>Mõra küla</t>
  </si>
  <si>
    <t>Päkste küla</t>
  </si>
  <si>
    <t>Poka küla</t>
  </si>
  <si>
    <t>Roiu küla</t>
  </si>
  <si>
    <t>Võnnu alevik</t>
  </si>
  <si>
    <t>Võõpste küla</t>
  </si>
  <si>
    <t>Järvselja küla</t>
  </si>
  <si>
    <t>Kõivuküla (Age tee piirkond)</t>
  </si>
  <si>
    <t>LUUNJA VALD</t>
  </si>
  <si>
    <t>Luunja alevik</t>
  </si>
  <si>
    <t>Kakumetsa küla</t>
  </si>
  <si>
    <t>Kavastu küla</t>
  </si>
  <si>
    <t>Pilka küla</t>
  </si>
  <si>
    <t>MUSTVEE VALD</t>
  </si>
  <si>
    <t>Avinurme alevik</t>
  </si>
  <si>
    <t>Kääpa küla</t>
  </si>
  <si>
    <t>Kükita küla</t>
  </si>
  <si>
    <t>Raja küla</t>
  </si>
  <si>
    <t>Tiheda küla</t>
  </si>
  <si>
    <t>Kasepää küla</t>
  </si>
  <si>
    <t>Omedu küla</t>
  </si>
  <si>
    <t>Ulvi küla</t>
  </si>
  <si>
    <t>Voore küla</t>
  </si>
  <si>
    <t>NÕO VALD</t>
  </si>
  <si>
    <t>Nõo alevik</t>
  </si>
  <si>
    <t>Meeri küla</t>
  </si>
  <si>
    <t>Luke küla</t>
  </si>
  <si>
    <t>Tõravere alevik</t>
  </si>
  <si>
    <t>Nõgiaru küla</t>
  </si>
  <si>
    <t>Tamsa küla</t>
  </si>
  <si>
    <t>Etsaste küla</t>
  </si>
  <si>
    <t>Sassi küla</t>
  </si>
  <si>
    <t>PEIPSIÄÄRE VALD</t>
  </si>
  <si>
    <t>Kallaste linn</t>
  </si>
  <si>
    <t>Alatskivi alevik</t>
  </si>
  <si>
    <t>Vara küla</t>
  </si>
  <si>
    <t>Koosa küla</t>
  </si>
  <si>
    <t>Pala küla</t>
  </si>
  <si>
    <t>Kolkja küla</t>
  </si>
  <si>
    <t>Varnja küla</t>
  </si>
  <si>
    <t>Kasepää alevik</t>
  </si>
  <si>
    <t>RÄPINA VALD</t>
  </si>
  <si>
    <t>Mehikoorma alevik</t>
  </si>
  <si>
    <t>Elanike arv kokku (püsielanikud)</t>
  </si>
  <si>
    <t>Veevarustusega liitunud elanike arv (püsielanikud)</t>
  </si>
  <si>
    <t>Aravu küla</t>
  </si>
  <si>
    <t>Võõpsu alevik</t>
  </si>
  <si>
    <t>TARTU VALD</t>
  </si>
  <si>
    <t>Äksi alevik</t>
  </si>
  <si>
    <t>Erala küla</t>
  </si>
  <si>
    <t>Kärkna küla</t>
  </si>
  <si>
    <t>Kukulinna küla</t>
  </si>
  <si>
    <t>Laeva küla</t>
  </si>
  <si>
    <t>Lähte alevik</t>
  </si>
  <si>
    <t>Maarja-Magdaleena küla</t>
  </si>
  <si>
    <t>Saadjärve küla</t>
  </si>
  <si>
    <t>Salu küla</t>
  </si>
  <si>
    <t>Sojamaa küla</t>
  </si>
  <si>
    <t>Tabivere alevik</t>
  </si>
  <si>
    <t>Tammistu küla</t>
  </si>
  <si>
    <t>Vasula alevik</t>
  </si>
  <si>
    <t>Vedu küla</t>
  </si>
  <si>
    <t>Vesneri küla</t>
  </si>
  <si>
    <t>Siniküla küla</t>
  </si>
  <si>
    <t>Võibla küla</t>
  </si>
  <si>
    <t>VINNI VALD</t>
  </si>
  <si>
    <t>Laekvere alevik</t>
  </si>
  <si>
    <t>Moora küla</t>
  </si>
  <si>
    <t>Muuga küla</t>
  </si>
  <si>
    <t>Paasvere küla</t>
  </si>
  <si>
    <t>Venevere küla</t>
  </si>
  <si>
    <t>Rahkla küla</t>
  </si>
  <si>
    <t>Inju küla</t>
  </si>
  <si>
    <t>Kadila küla</t>
  </si>
  <si>
    <t>Kakumäe küla</t>
  </si>
  <si>
    <t>Kulina küla</t>
  </si>
  <si>
    <t>Vinni alevik</t>
  </si>
  <si>
    <t>Pajusti alevik</t>
  </si>
  <si>
    <t>Viru-Jaagupi alevik</t>
  </si>
  <si>
    <t>Vetiku küla</t>
  </si>
  <si>
    <t>Roela alevik</t>
  </si>
  <si>
    <t>Tudu alevik</t>
  </si>
  <si>
    <t>Küti küla</t>
  </si>
  <si>
    <t>Lepiku küla</t>
  </si>
  <si>
    <t>Piira küla</t>
  </si>
  <si>
    <t>Mödriku küla</t>
  </si>
  <si>
    <t>Üldnäitajad</t>
  </si>
  <si>
    <t>Aasta</t>
  </si>
  <si>
    <t>Elanike arv kokku EVV tegevuspiirkonnas</t>
  </si>
  <si>
    <t xml:space="preserve">Kodumajapidamiste vee tarbimismaht </t>
  </si>
  <si>
    <t>m3/aastas</t>
  </si>
  <si>
    <t xml:space="preserve">Asutuste, ettevõtete vee tarbimismaht </t>
  </si>
  <si>
    <t>Elanike keskmine veetarve</t>
  </si>
  <si>
    <t>Veekadu</t>
  </si>
  <si>
    <t>Ammutatud kogus</t>
  </si>
  <si>
    <t>Müüdud kogus</t>
  </si>
  <si>
    <t xml:space="preserve">Elanike veetarbe dünaamika </t>
  </si>
  <si>
    <t>Arvestamata vesi asulate kaupa</t>
  </si>
  <si>
    <t>Mödriku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</si>
</sst>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0.000"/>
  </numFmts>
  <fonts count="7" x14ac:knownFonts="1">
    <font>
      <sz val="10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2" applyFont="1" applyAlignment="1">
      <alignment horizontal="center" vertical="center"/>
    </xf>
    <xf numFmtId="2" fontId="2" fillId="0" borderId="0" xfId="2" applyNumberFormat="1"/>
    <xf numFmtId="0" fontId="3" fillId="0" borderId="1" xfId="2" applyFont="1" applyBorder="1"/>
    <xf numFmtId="0" fontId="3" fillId="0" borderId="1" xfId="2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10" fontId="3" fillId="0" borderId="1" xfId="3" applyNumberFormat="1" applyFont="1" applyBorder="1" applyAlignment="1">
      <alignment horizontal="center" vertical="center"/>
    </xf>
    <xf numFmtId="0" fontId="3" fillId="0" borderId="2" xfId="2" applyFont="1" applyBorder="1"/>
    <xf numFmtId="0" fontId="3" fillId="0" borderId="2" xfId="2" applyFont="1" applyBorder="1" applyAlignment="1">
      <alignment horizontal="center" vertical="center"/>
    </xf>
    <xf numFmtId="1" fontId="3" fillId="0" borderId="2" xfId="2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0" fontId="3" fillId="5" borderId="1" xfId="2" applyFont="1" applyFill="1" applyBorder="1"/>
    <xf numFmtId="0" fontId="3" fillId="5" borderId="1" xfId="2" applyFont="1" applyFill="1" applyBorder="1" applyAlignment="1">
      <alignment horizontal="center" vertical="center"/>
    </xf>
    <xf numFmtId="1" fontId="3" fillId="5" borderId="1" xfId="2" applyNumberFormat="1" applyFont="1" applyFill="1" applyBorder="1" applyAlignment="1">
      <alignment horizontal="center" vertical="center"/>
    </xf>
    <xf numFmtId="9" fontId="3" fillId="5" borderId="1" xfId="3" applyFont="1" applyFill="1" applyBorder="1" applyAlignment="1">
      <alignment horizontal="center" vertical="center"/>
    </xf>
    <xf numFmtId="0" fontId="2" fillId="0" borderId="0" xfId="2"/>
    <xf numFmtId="9" fontId="3" fillId="0" borderId="1" xfId="3" applyFont="1" applyBorder="1" applyAlignment="1">
      <alignment horizontal="center" vertical="center"/>
    </xf>
    <xf numFmtId="2" fontId="0" fillId="0" borderId="0" xfId="3" applyNumberFormat="1" applyFont="1" applyFill="1" applyBorder="1" applyAlignment="1">
      <alignment horizontal="center" vertical="center"/>
    </xf>
    <xf numFmtId="9" fontId="3" fillId="4" borderId="1" xfId="3" applyFont="1" applyFill="1" applyBorder="1" applyAlignment="1">
      <alignment horizontal="center" vertical="center"/>
    </xf>
    <xf numFmtId="9" fontId="3" fillId="0" borderId="1" xfId="3" applyFont="1" applyBorder="1"/>
    <xf numFmtId="2" fontId="0" fillId="0" borderId="0" xfId="3" applyNumberFormat="1" applyFont="1"/>
    <xf numFmtId="9" fontId="0" fillId="0" borderId="0" xfId="3" applyFont="1"/>
    <xf numFmtId="9" fontId="2" fillId="0" borderId="0" xfId="2" applyNumberFormat="1"/>
    <xf numFmtId="0" fontId="3" fillId="0" borderId="0" xfId="2" applyFont="1"/>
    <xf numFmtId="1" fontId="3" fillId="0" borderId="0" xfId="2" applyNumberFormat="1" applyFont="1" applyAlignment="1">
      <alignment horizontal="center" vertical="center"/>
    </xf>
    <xf numFmtId="2" fontId="3" fillId="5" borderId="1" xfId="2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/>
    </xf>
    <xf numFmtId="0" fontId="3" fillId="6" borderId="6" xfId="0" applyFont="1" applyFill="1" applyBorder="1"/>
    <xf numFmtId="0" fontId="3" fillId="6" borderId="7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9" fontId="3" fillId="6" borderId="1" xfId="1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5" borderId="5" xfId="0" applyNumberFormat="1" applyFont="1" applyFill="1" applyBorder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0" fontId="3" fillId="6" borderId="0" xfId="2" applyFont="1" applyFill="1"/>
    <xf numFmtId="0" fontId="3" fillId="6" borderId="0" xfId="2" applyFont="1" applyFill="1" applyAlignment="1">
      <alignment horizontal="center" vertical="center"/>
    </xf>
    <xf numFmtId="9" fontId="3" fillId="6" borderId="5" xfId="1" applyFont="1" applyFill="1" applyBorder="1" applyAlignment="1">
      <alignment horizontal="center" vertical="center"/>
    </xf>
    <xf numFmtId="9" fontId="3" fillId="5" borderId="5" xfId="1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3" fillId="0" borderId="5" xfId="1" applyFont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10" fontId="3" fillId="6" borderId="1" xfId="1" applyNumberFormat="1" applyFont="1" applyFill="1" applyBorder="1" applyAlignment="1">
      <alignment horizontal="center" vertical="center"/>
    </xf>
    <xf numFmtId="10" fontId="3" fillId="6" borderId="5" xfId="1" applyNumberFormat="1" applyFont="1" applyFill="1" applyBorder="1" applyAlignment="1">
      <alignment horizontal="center" vertical="center"/>
    </xf>
    <xf numFmtId="164" fontId="3" fillId="6" borderId="5" xfId="1" applyNumberFormat="1" applyFont="1" applyFill="1" applyBorder="1" applyAlignment="1">
      <alignment horizontal="center" vertical="center"/>
    </xf>
    <xf numFmtId="0" fontId="1" fillId="0" borderId="0" xfId="2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2" fontId="1" fillId="0" borderId="0" xfId="2" applyNumberFormat="1" applyFont="1"/>
    <xf numFmtId="0" fontId="4" fillId="0" borderId="1" xfId="2" applyFont="1" applyBorder="1"/>
    <xf numFmtId="0" fontId="4" fillId="0" borderId="1" xfId="2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/>
    </xf>
    <xf numFmtId="1" fontId="3" fillId="0" borderId="1" xfId="2" applyNumberFormat="1" applyFont="1" applyBorder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center" vertical="center"/>
    </xf>
    <xf numFmtId="9" fontId="3" fillId="0" borderId="1" xfId="2" applyNumberFormat="1" applyFont="1" applyBorder="1" applyAlignment="1">
      <alignment horizontal="center" vertical="center"/>
    </xf>
    <xf numFmtId="10" fontId="3" fillId="6" borderId="1" xfId="3" applyNumberFormat="1" applyFont="1" applyFill="1" applyBorder="1" applyAlignment="1">
      <alignment horizontal="center" vertical="center"/>
    </xf>
    <xf numFmtId="1" fontId="3" fillId="6" borderId="1" xfId="2" applyNumberFormat="1" applyFont="1" applyFill="1" applyBorder="1" applyAlignment="1">
      <alignment horizontal="center" vertical="center"/>
    </xf>
    <xf numFmtId="9" fontId="3" fillId="6" borderId="1" xfId="3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166" fontId="3" fillId="0" borderId="0" xfId="2" applyNumberFormat="1" applyFont="1" applyAlignment="1">
      <alignment horizontal="center" vertical="center"/>
    </xf>
  </cellXfs>
  <cellStyles count="4">
    <cellStyle name="Normal" xfId="0" builtinId="0"/>
    <cellStyle name="Normal 2" xfId="2" xr:uid="{7834EC51-00E4-4080-982B-B4D6E88F4958}"/>
    <cellStyle name="Percent" xfId="1" builtinId="5"/>
    <cellStyle name="Percent 2" xfId="3" xr:uid="{6218EA54-1855-4D9B-80F0-6B8BD24BAC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EVES4\Kf$\AAA\KATJA\MAANRAPP\RAP1995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99\Users\jaanika\VWFH\VWFH%20rmp\Sisek&#228;ibed\Sisek&#228;ivete%20lisainfo%20KOO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1024A\DG-Corpfin$\Ovako%20Report%202007\200704\DIVISION\Budget%20Y2001\Verksaminf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NEW%202011%20RFP%20Granng&#229;rden!.pp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1024A\DG-Corpfin$\Ovako%20Report%202007\200704\Arbete%20i%20Stockholm\DIVISION\I-ARBETE\RBARb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1024A\DG-Corpfin$\Ovako%20Report%202007\200704\BUDGET98\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er/Desktop/Juuli/REGIONAALNE%20&#220;VK/TABEL-n&#245;udlusanal&#252;&#252;s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liver\Desktop\Jaanuar%202023\&#220;VK%20kavad\PUHTAND%202\Regionaalse%20kava%20finantsanal&#252;&#252;s%20(juuni%202023).xlsx" TargetMode="External"/><Relationship Id="rId1" Type="http://schemas.openxmlformats.org/officeDocument/2006/relationships/externalLinkPath" Target="Regionaalse%20kava%20finantsanal&#252;&#252;s%20(juuni%20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mones\Lengvoji%20pramone\Tekstile%20-%20audiniai,%20verpalai%20ir%20pluostas\Utenos%20trikotazas\SIL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avi/AppData/Local/Microsoft/Windows/Temporary%20Internet%20Files/Content.Outlook/K4WU2MOO/WINDOWS/Desktop/STO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ew%20York\BERNINM\LEAFLB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urekaAppInd2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urekaAppInd3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erv\Users\tiina\EELARVEPROTSESS\VSG\Eelarve%20VS%20tegelik\01%20-%2007%202005\CONSOLIDATED%20bud%20vs%20act%2001%20-07%202005%20(VSG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common/MacroEc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nskilda\Varia\Korter%20-%20Juhkentali\La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5; LEVER.WR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ärkmed"/>
      <sheetName val="juhend"/>
      <sheetName val="põhivara_1"/>
      <sheetName val="põhivara_2"/>
      <sheetName val="põhivara_3"/>
      <sheetName val="põhivara_3_1"/>
      <sheetName val="põhivara_3_2"/>
      <sheetName val="kvinv _4"/>
      <sheetName val="kvinv_4_1"/>
      <sheetName val="kvladu_5"/>
      <sheetName val="kvladu_5_1"/>
      <sheetName val="varud_6"/>
      <sheetName val="pv_1"/>
      <sheetName val="FROG_1"/>
      <sheetName val="VSG_1"/>
      <sheetName val="WSG_1"/>
      <sheetName val="HOLD_1"/>
      <sheetName val="pv_2"/>
      <sheetName val="FROG_2"/>
      <sheetName val="VSG_2"/>
      <sheetName val="WSG_2"/>
      <sheetName val="HOLD_2"/>
      <sheetName val="pv_3"/>
      <sheetName val="pv_3_1"/>
      <sheetName val="pv_3_2"/>
      <sheetName val="kv_4"/>
      <sheetName val="kv_4_1"/>
      <sheetName val="kv_5"/>
      <sheetName val="kv_5_1"/>
      <sheetName val="ladu_6"/>
      <sheetName val="ab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 t="str">
            <v>VSOY</v>
          </cell>
        </row>
        <row r="2">
          <cell r="A2" t="str">
            <v>VWFH</v>
          </cell>
        </row>
        <row r="3">
          <cell r="A3" t="str">
            <v>VSG</v>
          </cell>
        </row>
        <row r="4">
          <cell r="A4" t="str">
            <v>VS</v>
          </cell>
        </row>
        <row r="5">
          <cell r="A5" t="str">
            <v>VSM</v>
          </cell>
        </row>
        <row r="6">
          <cell r="A6" t="str">
            <v>ROLL</v>
          </cell>
        </row>
        <row r="7">
          <cell r="A7" t="str">
            <v>EK</v>
          </cell>
        </row>
        <row r="8">
          <cell r="A8" t="str">
            <v>FROG</v>
          </cell>
        </row>
        <row r="9">
          <cell r="A9" t="str">
            <v>ROTO</v>
          </cell>
        </row>
        <row r="10">
          <cell r="A10" t="str">
            <v>WSG</v>
          </cell>
        </row>
        <row r="11">
          <cell r="A11" t="str">
            <v>WS</v>
          </cell>
        </row>
        <row r="12">
          <cell r="A12" t="str">
            <v>WSLE</v>
          </cell>
        </row>
        <row r="13">
          <cell r="A13" t="str">
            <v>WSV</v>
          </cell>
        </row>
        <row r="14">
          <cell r="A14" t="str">
            <v>WSP</v>
          </cell>
        </row>
        <row r="15">
          <cell r="A15" t="str">
            <v>WSND</v>
          </cell>
        </row>
        <row r="16">
          <cell r="A16" t="str">
            <v>WSEJ</v>
          </cell>
        </row>
        <row r="17">
          <cell r="A17" t="str">
            <v>FWG</v>
          </cell>
        </row>
        <row r="18">
          <cell r="A18" t="str">
            <v>FW</v>
          </cell>
        </row>
        <row r="19">
          <cell r="A19" t="str">
            <v>HEL</v>
          </cell>
        </row>
        <row r="20">
          <cell r="A20" t="str">
            <v>VWFKV</v>
          </cell>
        </row>
        <row r="21">
          <cell r="A21" t="str">
            <v>VSSIA</v>
          </cell>
        </row>
        <row r="22">
          <cell r="A22" t="str">
            <v>WSSIA</v>
          </cell>
        </row>
        <row r="23">
          <cell r="A23" t="str">
            <v>VSUAB</v>
          </cell>
        </row>
        <row r="24">
          <cell r="A24" t="str">
            <v>WSUAB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ktion"/>
    </sheetNames>
    <sheetDataSet>
      <sheetData sheetId="0" refreshError="1">
        <row r="9">
          <cell r="C9">
            <v>572.70000000000005</v>
          </cell>
          <cell r="D9">
            <v>698</v>
          </cell>
          <cell r="E9">
            <v>705</v>
          </cell>
          <cell r="F9">
            <v>713</v>
          </cell>
          <cell r="G9">
            <v>720</v>
          </cell>
        </row>
        <row r="10">
          <cell r="C10">
            <v>514.29999999999995</v>
          </cell>
          <cell r="D10">
            <v>499</v>
          </cell>
          <cell r="E10">
            <v>531</v>
          </cell>
          <cell r="F10">
            <v>564</v>
          </cell>
          <cell r="G10">
            <v>607</v>
          </cell>
        </row>
        <row r="11">
          <cell r="C11">
            <v>563.70000000000005</v>
          </cell>
          <cell r="D11">
            <v>580</v>
          </cell>
          <cell r="E11">
            <v>580</v>
          </cell>
          <cell r="F11">
            <v>600</v>
          </cell>
          <cell r="G11">
            <v>630</v>
          </cell>
        </row>
        <row r="15">
          <cell r="C15">
            <v>313</v>
          </cell>
          <cell r="D15">
            <v>292</v>
          </cell>
          <cell r="E15">
            <v>285</v>
          </cell>
          <cell r="F15">
            <v>293</v>
          </cell>
          <cell r="G15">
            <v>306</v>
          </cell>
        </row>
        <row r="16">
          <cell r="C16">
            <v>172</v>
          </cell>
          <cell r="D16">
            <v>192</v>
          </cell>
          <cell r="E16">
            <v>206</v>
          </cell>
          <cell r="F16">
            <v>206</v>
          </cell>
          <cell r="G16">
            <v>206</v>
          </cell>
        </row>
        <row r="17">
          <cell r="C17">
            <v>43.5</v>
          </cell>
        </row>
        <row r="21">
          <cell r="C21">
            <v>190.5</v>
          </cell>
          <cell r="D21">
            <v>205</v>
          </cell>
          <cell r="E21">
            <v>220</v>
          </cell>
          <cell r="F21">
            <v>236</v>
          </cell>
          <cell r="G21">
            <v>260</v>
          </cell>
        </row>
        <row r="22">
          <cell r="C22">
            <v>54</v>
          </cell>
          <cell r="D22">
            <v>54</v>
          </cell>
          <cell r="E22">
            <v>54</v>
          </cell>
          <cell r="F22">
            <v>54</v>
          </cell>
          <cell r="G22">
            <v>54</v>
          </cell>
        </row>
        <row r="23">
          <cell r="C23">
            <v>177</v>
          </cell>
          <cell r="D23">
            <v>189</v>
          </cell>
          <cell r="E23">
            <v>204</v>
          </cell>
          <cell r="F23">
            <v>218</v>
          </cell>
          <cell r="G23">
            <v>234</v>
          </cell>
        </row>
        <row r="27">
          <cell r="C27">
            <v>364.8</v>
          </cell>
          <cell r="D27">
            <v>385</v>
          </cell>
          <cell r="E27">
            <v>400</v>
          </cell>
          <cell r="F27">
            <v>415</v>
          </cell>
          <cell r="G27">
            <v>425</v>
          </cell>
        </row>
        <row r="32">
          <cell r="C32">
            <v>105.4</v>
          </cell>
          <cell r="D32">
            <v>110</v>
          </cell>
          <cell r="E32">
            <v>110</v>
          </cell>
          <cell r="F32">
            <v>115</v>
          </cell>
          <cell r="G32">
            <v>115</v>
          </cell>
        </row>
        <row r="33">
          <cell r="C33">
            <v>31</v>
          </cell>
          <cell r="D33">
            <v>46</v>
          </cell>
          <cell r="E33">
            <v>49</v>
          </cell>
          <cell r="F33">
            <v>52</v>
          </cell>
          <cell r="G33">
            <v>55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overPage"/>
      <sheetName val="__FDSCACHE__"/>
      <sheetName val="DSAFO32ADVVERINF32"/>
      <sheetName val="Peer group characteristics"/>
      <sheetName val="Output and overview assumptions"/>
      <sheetName val="AFOSHEET"/>
      <sheetName val="Byggmax"/>
      <sheetName val="Clas_Ohlson"/>
      <sheetName val="Fenix_Outdoor"/>
      <sheetName val="Hemtex"/>
      <sheetName val="Kesko"/>
      <sheetName val="Stockman"/>
      <sheetName val="Mekonomen"/>
      <sheetName val="Mr_Bricolage"/>
      <sheetName val="Kingfisher"/>
      <sheetName val="Home_Retail_Group"/>
      <sheetName val="Hornbach_Holding"/>
      <sheetName val="Praktier"/>
      <sheetName val="Wolseley"/>
      <sheetName val="Grafton"/>
      <sheetName val="Travis_Perkins"/>
      <sheetName val="Saint_Gobain"/>
      <sheetName val="Home_Depot"/>
      <sheetName val="PetSmart"/>
      <sheetName val="Lowes"/>
      <sheetName val="Tractor_Supply"/>
      <sheetName val="WACC analysis"/>
      <sheetName val="Exchange rates"/>
      <sheetName val="__APW_ACTIVE_FIELD_RESTORE__"/>
    </sheetNames>
    <sheetDataSet>
      <sheetData sheetId="0" refreshError="1"/>
      <sheetData sheetId="1" refreshError="1">
        <row r="20">
          <cell r="K20" t="str">
            <v>Comparable company analysis</v>
          </cell>
        </row>
        <row r="21">
          <cell r="K21" t="str">
            <v>Project Retail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m"/>
      <sheetName val="Month"/>
    </sheetNames>
    <sheetDataSet>
      <sheetData sheetId="0">
        <row r="1">
          <cell r="A1" t="str">
            <v>BAR Fundia Stång  year 2003</v>
          </cell>
          <cell r="F1" t="str">
            <v>SEK</v>
          </cell>
        </row>
        <row r="2">
          <cell r="A2" t="str">
            <v>12</v>
          </cell>
        </row>
        <row r="3">
          <cell r="A3" t="str">
            <v/>
          </cell>
          <cell r="B3" t="str">
            <v/>
          </cell>
          <cell r="C3" t="str">
            <v>31.12 2002</v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AB3" t="str">
            <v>D/K</v>
          </cell>
          <cell r="AC3" t="str">
            <v>KOODI</v>
          </cell>
          <cell r="AD3" t="str">
            <v>SIVUV</v>
          </cell>
          <cell r="AE3" t="str">
            <v>P&amp;L</v>
          </cell>
          <cell r="AF3" t="str">
            <v>Balance</v>
          </cell>
          <cell r="AG3" t="str">
            <v>CashFlow</v>
          </cell>
          <cell r="AH3" t="str">
            <v>Keyfig.</v>
          </cell>
          <cell r="AI3" t="str">
            <v>Personnel</v>
          </cell>
          <cell r="AJ3" t="str">
            <v>Production</v>
          </cell>
          <cell r="AK3" t="str">
            <v>Official</v>
          </cell>
          <cell r="AL3">
            <v>6</v>
          </cell>
          <cell r="AM3">
            <v>7</v>
          </cell>
          <cell r="AN3">
            <v>8</v>
          </cell>
          <cell r="AO3" t="str">
            <v>Suomi</v>
          </cell>
          <cell r="AP3" t="str">
            <v xml:space="preserve">English </v>
          </cell>
          <cell r="AQ3" t="str">
            <v>Language3.</v>
          </cell>
          <cell r="AR3" t="str">
            <v>Language4.</v>
          </cell>
          <cell r="AS3" t="str">
            <v>Tilihierarkia</v>
          </cell>
          <cell r="AT3" t="str">
            <v>Tiliryhmä</v>
          </cell>
          <cell r="AU3" t="str">
            <v>Tilin kerroin</v>
          </cell>
          <cell r="AV3" t="str">
            <v>Account group</v>
          </cell>
          <cell r="AW3" t="str">
            <v>Account factor</v>
          </cell>
        </row>
        <row r="4">
          <cell r="A4" t="str">
            <v xml:space="preserve"> </v>
          </cell>
          <cell r="B4" t="str">
            <v>Version 1.0/20.03.2001</v>
          </cell>
          <cell r="C4" t="str">
            <v>BEG BAL</v>
          </cell>
          <cell r="D4" t="str">
            <v>JAN</v>
          </cell>
          <cell r="E4" t="str">
            <v>FEB</v>
          </cell>
          <cell r="F4" t="str">
            <v>MAR</v>
          </cell>
          <cell r="G4" t="str">
            <v>APR</v>
          </cell>
          <cell r="H4" t="str">
            <v>MAY</v>
          </cell>
          <cell r="I4" t="str">
            <v>JUN</v>
          </cell>
          <cell r="J4" t="str">
            <v>JUL</v>
          </cell>
          <cell r="K4" t="str">
            <v>AUG</v>
          </cell>
          <cell r="L4" t="str">
            <v>SEP</v>
          </cell>
          <cell r="M4" t="str">
            <v>OCT</v>
          </cell>
          <cell r="N4" t="str">
            <v>NOV</v>
          </cell>
          <cell r="O4" t="str">
            <v>DEC</v>
          </cell>
          <cell r="P4" t="str">
            <v>FEB</v>
          </cell>
          <cell r="Q4" t="str">
            <v>MAR</v>
          </cell>
          <cell r="R4" t="str">
            <v>APR</v>
          </cell>
          <cell r="S4" t="str">
            <v>MAY</v>
          </cell>
          <cell r="T4" t="str">
            <v>JUN</v>
          </cell>
          <cell r="U4" t="str">
            <v>JUL</v>
          </cell>
          <cell r="V4" t="str">
            <v>AUG</v>
          </cell>
          <cell r="W4" t="str">
            <v>SEP</v>
          </cell>
          <cell r="X4" t="str">
            <v>OCT</v>
          </cell>
          <cell r="Y4" t="str">
            <v>NOV</v>
          </cell>
          <cell r="Z4" t="str">
            <v>DEC</v>
          </cell>
          <cell r="AA4" t="str">
            <v>TOTAL</v>
          </cell>
          <cell r="AE4" t="str">
            <v>x</v>
          </cell>
          <cell r="AF4" t="str">
            <v>x</v>
          </cell>
          <cell r="AG4" t="str">
            <v>x</v>
          </cell>
          <cell r="AH4" t="str">
            <v>x</v>
          </cell>
          <cell r="AI4" t="str">
            <v>x</v>
          </cell>
          <cell r="AJ4" t="str">
            <v>x</v>
          </cell>
          <cell r="AK4" t="str">
            <v>x</v>
          </cell>
          <cell r="AO4" t="str">
            <v>Version 1.0/20.03.2001</v>
          </cell>
          <cell r="AP4" t="str">
            <v>Version 1.0/20.03.2001</v>
          </cell>
        </row>
        <row r="5">
          <cell r="A5" t="str">
            <v>P07100</v>
          </cell>
          <cell r="B5" t="str">
            <v xml:space="preserve"> GROUP EXTERNAL TURNOVER</v>
          </cell>
        </row>
        <row r="6">
          <cell r="A6" t="str">
            <v>P0717A</v>
          </cell>
          <cell r="B6" t="str">
            <v xml:space="preserve"> Intragroup turnover, autom. co-comp. recording</v>
          </cell>
        </row>
        <row r="7">
          <cell r="A7" t="str">
            <v>P07188</v>
          </cell>
          <cell r="B7" t="str">
            <v xml:space="preserve"> Intragroup turnover</v>
          </cell>
        </row>
        <row r="8">
          <cell r="A8" t="str">
            <v>P07199</v>
          </cell>
          <cell r="B8" t="str">
            <v xml:space="preserve"> Company internal turnover</v>
          </cell>
        </row>
        <row r="9">
          <cell r="A9" t="str">
            <v>P07110</v>
          </cell>
          <cell r="B9" t="str">
            <v xml:space="preserve"> Exchange differences in sales</v>
          </cell>
        </row>
        <row r="10">
          <cell r="A10" t="str">
            <v>P07ZZZ</v>
          </cell>
          <cell r="B10" t="str">
            <v>Group external turnover + exchange diff.total</v>
          </cell>
        </row>
        <row r="11">
          <cell r="A11" t="str">
            <v>P07XXX</v>
          </cell>
          <cell r="B11" t="str">
            <v>TURNOVER TOTAL</v>
          </cell>
        </row>
        <row r="12">
          <cell r="A12" t="str">
            <v>P10100</v>
          </cell>
          <cell r="B12" t="str">
            <v xml:space="preserve"> Variation in stock of finished goods and in work in progress</v>
          </cell>
        </row>
        <row r="13">
          <cell r="A13" t="str">
            <v>P10180</v>
          </cell>
          <cell r="B13" t="str">
            <v xml:space="preserve"> Variation in intragroup goods in transit</v>
          </cell>
        </row>
        <row r="14">
          <cell r="A14" t="str">
            <v>P10188</v>
          </cell>
          <cell r="B14" t="str">
            <v xml:space="preserve"> Variation in intragroup stocks of finished goods</v>
          </cell>
        </row>
        <row r="15">
          <cell r="A15" t="str">
            <v>P10XXX</v>
          </cell>
          <cell r="B15" t="str">
            <v>Variation in stock of finished goods and in work in progress total</v>
          </cell>
        </row>
        <row r="16">
          <cell r="A16" t="str">
            <v>P15000</v>
          </cell>
          <cell r="B16" t="str">
            <v xml:space="preserve"> Production for own use</v>
          </cell>
        </row>
        <row r="17">
          <cell r="A17" t="str">
            <v>P15088</v>
          </cell>
          <cell r="B17" t="str">
            <v xml:space="preserve"> Production for own use, Group internal</v>
          </cell>
        </row>
        <row r="18">
          <cell r="A18" t="str">
            <v>P15XXX</v>
          </cell>
          <cell r="B18" t="str">
            <v>Production for own use, total</v>
          </cell>
        </row>
        <row r="19">
          <cell r="B19" t="str">
            <v>Other operating income</v>
          </cell>
        </row>
        <row r="20">
          <cell r="A20" t="str">
            <v>P18000</v>
          </cell>
          <cell r="B20" t="str">
            <v xml:space="preserve"> Gains on sale of fixed assets</v>
          </cell>
        </row>
        <row r="21">
          <cell r="A21" t="str">
            <v>P18088</v>
          </cell>
          <cell r="B21" t="str">
            <v xml:space="preserve"> Intragroup gains on sale of fixed assets</v>
          </cell>
        </row>
        <row r="22">
          <cell r="A22" t="str">
            <v>P18300</v>
          </cell>
          <cell r="B22" t="str">
            <v xml:space="preserve"> Other operating income</v>
          </cell>
        </row>
        <row r="23">
          <cell r="A23" t="str">
            <v>P18388</v>
          </cell>
          <cell r="B23" t="str">
            <v xml:space="preserve"> Other intragroup operating income</v>
          </cell>
        </row>
        <row r="24">
          <cell r="A24" t="str">
            <v>P18399</v>
          </cell>
          <cell r="B24" t="str">
            <v>Company internal operating income</v>
          </cell>
        </row>
        <row r="25">
          <cell r="A25" t="str">
            <v>P1XXXX</v>
          </cell>
          <cell r="B25" t="str">
            <v>Other operating income total</v>
          </cell>
        </row>
        <row r="26">
          <cell r="A26" t="str">
            <v>P20100</v>
          </cell>
          <cell r="B26" t="str">
            <v xml:space="preserve"> Share of results in associated companies</v>
          </cell>
        </row>
        <row r="27">
          <cell r="B27" t="str">
            <v>Raw materials and services</v>
          </cell>
        </row>
        <row r="28">
          <cell r="B28" t="str">
            <v xml:space="preserve"> Materials, supplies and goods</v>
          </cell>
        </row>
        <row r="29">
          <cell r="A29" t="str">
            <v>P30010</v>
          </cell>
          <cell r="B29" t="str">
            <v xml:space="preserve"> Raw materials, external (Fundia)</v>
          </cell>
        </row>
        <row r="30">
          <cell r="A30" t="str">
            <v>P30020</v>
          </cell>
          <cell r="B30" t="str">
            <v xml:space="preserve"> Energy, Group external (Fundia)</v>
          </cell>
        </row>
        <row r="31">
          <cell r="A31" t="str">
            <v>P30030</v>
          </cell>
          <cell r="B31" t="str">
            <v>Additives and supplies, external (Fundia)</v>
          </cell>
        </row>
        <row r="32">
          <cell r="A32" t="str">
            <v>P30040</v>
          </cell>
          <cell r="B32" t="str">
            <v>Maintenance material, external (Fundia)</v>
          </cell>
        </row>
        <row r="33">
          <cell r="A33" t="str">
            <v>P30100</v>
          </cell>
          <cell r="B33" t="str">
            <v xml:space="preserve"> Other external purchases during the financial year</v>
          </cell>
        </row>
        <row r="34">
          <cell r="A34" t="str">
            <v>P30XXX</v>
          </cell>
          <cell r="B34" t="str">
            <v>External purchases during the financial year</v>
          </cell>
        </row>
        <row r="35">
          <cell r="A35" t="str">
            <v>P3017A</v>
          </cell>
          <cell r="B35" t="str">
            <v xml:space="preserve"> Intragroup purchases, autom. recording</v>
          </cell>
        </row>
        <row r="36">
          <cell r="A36" t="str">
            <v>P30188</v>
          </cell>
          <cell r="B36" t="str">
            <v xml:space="preserve"> Intragroup purchases during the financial year</v>
          </cell>
        </row>
        <row r="37">
          <cell r="A37" t="str">
            <v>P30199</v>
          </cell>
          <cell r="B37" t="str">
            <v>Company internal purchases</v>
          </cell>
        </row>
        <row r="38">
          <cell r="A38" t="str">
            <v>P30110</v>
          </cell>
          <cell r="B38" t="str">
            <v xml:space="preserve"> Exchange differences in purchases</v>
          </cell>
        </row>
        <row r="39">
          <cell r="A39" t="str">
            <v>P30300</v>
          </cell>
          <cell r="B39" t="str">
            <v xml:space="preserve"> Variation in stocks</v>
          </cell>
        </row>
        <row r="40">
          <cell r="A40" t="str">
            <v>P30500</v>
          </cell>
          <cell r="B40" t="str">
            <v xml:space="preserve"> External services/subcontracting in production</v>
          </cell>
        </row>
        <row r="41">
          <cell r="A41" t="str">
            <v>P30588</v>
          </cell>
          <cell r="B41" t="str">
            <v xml:space="preserve"> Intra-Group ext.services/subcontracting in production</v>
          </cell>
        </row>
        <row r="42">
          <cell r="A42" t="str">
            <v>P30600</v>
          </cell>
          <cell r="B42" t="str">
            <v xml:space="preserve"> External services</v>
          </cell>
        </row>
        <row r="43">
          <cell r="A43" t="str">
            <v>P30688</v>
          </cell>
          <cell r="B43" t="str">
            <v xml:space="preserve"> Intragroup services</v>
          </cell>
        </row>
        <row r="44">
          <cell r="A44" t="str">
            <v>P306XX</v>
          </cell>
          <cell r="B44" t="str">
            <v>Raw materials and services total</v>
          </cell>
        </row>
        <row r="45">
          <cell r="B45" t="str">
            <v>Staff expenses</v>
          </cell>
        </row>
        <row r="46">
          <cell r="A46" t="str">
            <v>P31000</v>
          </cell>
          <cell r="B46" t="str">
            <v xml:space="preserve"> Wages and salaries </v>
          </cell>
        </row>
        <row r="47">
          <cell r="B47" t="str">
            <v xml:space="preserve"> Indirect staff expenses</v>
          </cell>
        </row>
        <row r="48">
          <cell r="A48" t="str">
            <v>P31300</v>
          </cell>
          <cell r="B48" t="str">
            <v xml:space="preserve"> Pension insurance premiums and pensions</v>
          </cell>
        </row>
        <row r="49">
          <cell r="A49" t="str">
            <v>P31388</v>
          </cell>
          <cell r="B49" t="str">
            <v xml:space="preserve">  Group internal personnel expenses</v>
          </cell>
        </row>
        <row r="50">
          <cell r="A50" t="str">
            <v>P31500</v>
          </cell>
          <cell r="B50" t="str">
            <v xml:space="preserve"> Other indirect staff expenses</v>
          </cell>
        </row>
        <row r="51">
          <cell r="A51" t="str">
            <v>P31XXX</v>
          </cell>
          <cell r="B51" t="str">
            <v>Staff expenses total</v>
          </cell>
        </row>
        <row r="52">
          <cell r="B52" t="str">
            <v>Depreciation and reduction in value</v>
          </cell>
        </row>
        <row r="53">
          <cell r="B53" t="str">
            <v>Depreciation</v>
          </cell>
        </row>
        <row r="54">
          <cell r="A54" t="str">
            <v>P33500</v>
          </cell>
          <cell r="B54" t="str">
            <v xml:space="preserve"> Goodwill</v>
          </cell>
        </row>
        <row r="55">
          <cell r="A55" t="str">
            <v>P33700</v>
          </cell>
          <cell r="B55" t="str">
            <v xml:space="preserve"> Other intangible assets</v>
          </cell>
        </row>
        <row r="56">
          <cell r="A56" t="str">
            <v>P33000</v>
          </cell>
          <cell r="B56" t="str">
            <v xml:space="preserve"> Buildings and structures</v>
          </cell>
        </row>
        <row r="57">
          <cell r="A57" t="str">
            <v>P33200</v>
          </cell>
          <cell r="B57" t="str">
            <v xml:space="preserve"> Machinery and equipment</v>
          </cell>
        </row>
        <row r="58">
          <cell r="A58" t="str">
            <v>P33XXX</v>
          </cell>
          <cell r="B58" t="str">
            <v>Depreciation total</v>
          </cell>
        </row>
        <row r="59">
          <cell r="A59" t="str">
            <v>P34000</v>
          </cell>
          <cell r="B59" t="str">
            <v xml:space="preserve"> Reduction in value on fixed assets</v>
          </cell>
        </row>
        <row r="60">
          <cell r="A60" t="str">
            <v>P34200</v>
          </cell>
          <cell r="B60" t="str">
            <v xml:space="preserve"> Reduction in value on inventories</v>
          </cell>
        </row>
        <row r="61">
          <cell r="A61" t="str">
            <v>P34XXX</v>
          </cell>
          <cell r="B61" t="str">
            <v>Reduction in value total</v>
          </cell>
        </row>
        <row r="62">
          <cell r="A62" t="str">
            <v>P342XX</v>
          </cell>
          <cell r="B62" t="str">
            <v>Depreciation and reduction in value total</v>
          </cell>
        </row>
        <row r="63">
          <cell r="B63" t="str">
            <v>Other operating charges</v>
          </cell>
        </row>
        <row r="64">
          <cell r="A64" t="str">
            <v>P41000</v>
          </cell>
          <cell r="B64" t="str">
            <v>Sales freights+exp.transp.serv.from JIT&amp;Lindberg to Steel</v>
          </cell>
        </row>
        <row r="65">
          <cell r="A65" t="str">
            <v>P41010</v>
          </cell>
          <cell r="B65" t="str">
            <v>Export transfer services from JIT and Lindberg to Steel</v>
          </cell>
        </row>
        <row r="66">
          <cell r="A66" t="str">
            <v>P41088</v>
          </cell>
          <cell r="B66" t="str">
            <v xml:space="preserve"> Intragroup sales freights</v>
          </cell>
        </row>
        <row r="67">
          <cell r="A67" t="str">
            <v>P40000</v>
          </cell>
          <cell r="B67" t="str">
            <v xml:space="preserve"> Rents (paid and received)</v>
          </cell>
        </row>
        <row r="68">
          <cell r="A68" t="str">
            <v>P40088</v>
          </cell>
          <cell r="B68" t="str">
            <v xml:space="preserve"> Intragroup rents</v>
          </cell>
        </row>
        <row r="69">
          <cell r="A69" t="str">
            <v>P42000</v>
          </cell>
          <cell r="B69" t="str">
            <v xml:space="preserve"> Losses on sale of fixed assets</v>
          </cell>
        </row>
        <row r="70">
          <cell r="A70" t="str">
            <v>P43100</v>
          </cell>
          <cell r="B70" t="str">
            <v>Bad debt expenses</v>
          </cell>
        </row>
        <row r="71">
          <cell r="A71" t="str">
            <v>P43000</v>
          </cell>
          <cell r="B71" t="str">
            <v xml:space="preserve"> Other operating charges</v>
          </cell>
        </row>
        <row r="72">
          <cell r="A72" t="str">
            <v>P43099</v>
          </cell>
          <cell r="B72" t="str">
            <v>Company internal operating charges</v>
          </cell>
        </row>
        <row r="73">
          <cell r="A73" t="str">
            <v>P44088</v>
          </cell>
          <cell r="B73" t="str">
            <v xml:space="preserve"> Other intragroup operating charges</v>
          </cell>
        </row>
        <row r="74">
          <cell r="A74" t="str">
            <v>P45000</v>
          </cell>
          <cell r="B74" t="str">
            <v xml:space="preserve"> Rounding differences in intragroup eliminations</v>
          </cell>
        </row>
        <row r="75">
          <cell r="A75" t="str">
            <v>P450XX</v>
          </cell>
          <cell r="B75" t="str">
            <v>Other operating charges total</v>
          </cell>
        </row>
        <row r="76">
          <cell r="A76" t="str">
            <v>P499ZZ</v>
          </cell>
          <cell r="B76" t="str">
            <v>Operating prof.+deprec.-ass.comp.-fixed ass.sales</v>
          </cell>
        </row>
        <row r="77">
          <cell r="A77" t="str">
            <v>P499XX</v>
          </cell>
          <cell r="B77" t="str">
            <v>OPERATING PROFIT</v>
          </cell>
        </row>
        <row r="78">
          <cell r="B78" t="str">
            <v>Financing income and expenses</v>
          </cell>
        </row>
        <row r="79">
          <cell r="B79" t="str">
            <v>Income from other investments held as non-current assets</v>
          </cell>
        </row>
        <row r="80">
          <cell r="A80" t="str">
            <v>P51288</v>
          </cell>
          <cell r="B80" t="str">
            <v xml:space="preserve"> Dividend and other long-term inv. income from Group companies </v>
          </cell>
        </row>
        <row r="81">
          <cell r="A81" t="str">
            <v>P51280</v>
          </cell>
          <cell r="B81" t="str">
            <v xml:space="preserve"> Dividend and other income from Group companies (not in internal)</v>
          </cell>
        </row>
        <row r="82">
          <cell r="A82" t="str">
            <v>P51299</v>
          </cell>
          <cell r="B82" t="str">
            <v xml:space="preserve">Company internal dividend and other long-term inv. income </v>
          </cell>
        </row>
        <row r="83">
          <cell r="A83" t="str">
            <v>P51500</v>
          </cell>
          <cell r="B83" t="str">
            <v xml:space="preserve"> Dividend and other long-term inv. income from associated companies      </v>
          </cell>
        </row>
        <row r="84">
          <cell r="A84" t="str">
            <v>P51900</v>
          </cell>
          <cell r="B84" t="str">
            <v xml:space="preserve"> Dividend and other income from other long-term investments</v>
          </cell>
        </row>
        <row r="85">
          <cell r="A85" t="str">
            <v>P51088</v>
          </cell>
          <cell r="B85" t="str">
            <v xml:space="preserve"> Intragroup interest income from long-term investments</v>
          </cell>
        </row>
        <row r="86">
          <cell r="A86" t="str">
            <v>P51099</v>
          </cell>
          <cell r="B86" t="str">
            <v>Company internal interest income from long-term investments</v>
          </cell>
        </row>
        <row r="87">
          <cell r="A87" t="str">
            <v>P51400</v>
          </cell>
          <cell r="B87" t="str">
            <v xml:space="preserve"> Long-term interest income from associated companies</v>
          </cell>
        </row>
        <row r="88">
          <cell r="A88" t="str">
            <v>P51800</v>
          </cell>
          <cell r="B88" t="str">
            <v xml:space="preserve"> Interest income from other long-term investments</v>
          </cell>
        </row>
        <row r="89">
          <cell r="A89" t="str">
            <v>P518XX</v>
          </cell>
          <cell r="B89" t="str">
            <v>Income from other investments held as non-current assets total</v>
          </cell>
        </row>
        <row r="90">
          <cell r="B90" t="str">
            <v>Other interest and financial income</v>
          </cell>
        </row>
        <row r="91">
          <cell r="A91" t="str">
            <v>P5207A</v>
          </cell>
          <cell r="B91" t="str">
            <v xml:space="preserve"> Intragroup interest income from short-term investments, autom.</v>
          </cell>
        </row>
        <row r="92">
          <cell r="A92" t="str">
            <v>P52088</v>
          </cell>
          <cell r="B92" t="str">
            <v xml:space="preserve"> Intragroup interest income from short-term investments</v>
          </cell>
        </row>
        <row r="93">
          <cell r="A93" t="str">
            <v>P52099</v>
          </cell>
          <cell r="B93" t="str">
            <v>Company internal interest income from short-term investments</v>
          </cell>
        </row>
        <row r="94">
          <cell r="A94" t="str">
            <v>P52100</v>
          </cell>
          <cell r="B94" t="str">
            <v xml:space="preserve"> Other interest income on receivables from associated companies</v>
          </cell>
        </row>
        <row r="95">
          <cell r="A95" t="str">
            <v>P52000</v>
          </cell>
          <cell r="B95" t="str">
            <v xml:space="preserve"> Other interest income from short-term investments</v>
          </cell>
        </row>
        <row r="96">
          <cell r="A96" t="str">
            <v>P52500</v>
          </cell>
          <cell r="B96" t="str">
            <v xml:space="preserve"> Realized exchange gains</v>
          </cell>
        </row>
        <row r="97">
          <cell r="A97" t="str">
            <v>P52510</v>
          </cell>
          <cell r="B97" t="str">
            <v xml:space="preserve"> Unrealized exchange gains</v>
          </cell>
        </row>
        <row r="98">
          <cell r="A98" t="str">
            <v>P52700</v>
          </cell>
          <cell r="B98" t="str">
            <v xml:space="preserve"> Other financing income</v>
          </cell>
        </row>
        <row r="99">
          <cell r="A99" t="str">
            <v>P527XX</v>
          </cell>
          <cell r="B99" t="str">
            <v>Other interest and financial income total</v>
          </cell>
        </row>
        <row r="100">
          <cell r="B100" t="str">
            <v>Reductions in value from other inv. held as non-current assets</v>
          </cell>
        </row>
        <row r="101">
          <cell r="A101" t="str">
            <v>P53000</v>
          </cell>
          <cell r="B101" t="str">
            <v xml:space="preserve"> Reductions in value from long-term investments</v>
          </cell>
        </row>
        <row r="102">
          <cell r="A102" t="str">
            <v>P53088</v>
          </cell>
          <cell r="B102" t="str">
            <v xml:space="preserve"> Reductions in value from intragroup investments</v>
          </cell>
        </row>
        <row r="103">
          <cell r="A103" t="str">
            <v>P53100</v>
          </cell>
          <cell r="B103" t="str">
            <v xml:space="preserve"> Reductions in value from current financial assets</v>
          </cell>
        </row>
        <row r="104">
          <cell r="A104" t="str">
            <v>P53XXX</v>
          </cell>
          <cell r="B104" t="str">
            <v>Reductions in value from other inv. held as non-current assets total</v>
          </cell>
        </row>
        <row r="105">
          <cell r="B105" t="str">
            <v>Interest and other financial expenses</v>
          </cell>
        </row>
        <row r="106">
          <cell r="A106" t="str">
            <v>P5507A</v>
          </cell>
          <cell r="B106" t="str">
            <v xml:space="preserve"> Intragroup int. and other fin.expenses, autom. co-comp. rec.</v>
          </cell>
        </row>
        <row r="107">
          <cell r="A107" t="str">
            <v>P55088</v>
          </cell>
          <cell r="B107" t="str">
            <v xml:space="preserve"> Intragroup interest and other fin.expenses</v>
          </cell>
        </row>
        <row r="108">
          <cell r="A108" t="str">
            <v>P55099</v>
          </cell>
          <cell r="B108" t="str">
            <v>Company internal interest and other fin.expenses</v>
          </cell>
        </row>
        <row r="109">
          <cell r="A109" t="str">
            <v>P55000</v>
          </cell>
          <cell r="B109" t="str">
            <v xml:space="preserve"> Interest expenses to other companies</v>
          </cell>
        </row>
        <row r="110">
          <cell r="A110" t="str">
            <v>P56000</v>
          </cell>
          <cell r="B110" t="str">
            <v xml:space="preserve"> Realized exchange losses</v>
          </cell>
        </row>
        <row r="111">
          <cell r="A111" t="str">
            <v>P56010</v>
          </cell>
          <cell r="B111" t="str">
            <v xml:space="preserve"> Unrealized exchange losses</v>
          </cell>
        </row>
        <row r="112">
          <cell r="A112" t="str">
            <v>P57000</v>
          </cell>
          <cell r="B112" t="str">
            <v xml:space="preserve"> Other financial expenses</v>
          </cell>
        </row>
        <row r="113">
          <cell r="A113" t="str">
            <v>P581XX</v>
          </cell>
          <cell r="B113" t="str">
            <v>Realized exchange differences</v>
          </cell>
        </row>
        <row r="114">
          <cell r="A114" t="str">
            <v>P570XX</v>
          </cell>
          <cell r="B114" t="str">
            <v>Interest and other financial expenses total</v>
          </cell>
        </row>
        <row r="115">
          <cell r="A115" t="str">
            <v>P5XXXX</v>
          </cell>
          <cell r="B115" t="str">
            <v>Financing income and expenses total</v>
          </cell>
        </row>
        <row r="116">
          <cell r="A116" t="str">
            <v>P59999</v>
          </cell>
          <cell r="B116" t="str">
            <v>PROFIT BEFORE EXTRAORDINARY ITEMS</v>
          </cell>
        </row>
        <row r="117">
          <cell r="B117" t="str">
            <v>Extraordinary items</v>
          </cell>
        </row>
        <row r="118">
          <cell r="A118" t="str">
            <v>P70088</v>
          </cell>
          <cell r="B118" t="str">
            <v xml:space="preserve"> Intragroup extraordinary income</v>
          </cell>
        </row>
        <row r="119">
          <cell r="A119" t="str">
            <v>P70000</v>
          </cell>
          <cell r="B119" t="str">
            <v xml:space="preserve"> Other extraordinary income</v>
          </cell>
        </row>
        <row r="120">
          <cell r="A120" t="str">
            <v>P70XXX</v>
          </cell>
          <cell r="B120" t="str">
            <v>Extraordinary income total</v>
          </cell>
        </row>
        <row r="121">
          <cell r="A121" t="str">
            <v>P75088</v>
          </cell>
          <cell r="B121" t="str">
            <v xml:space="preserve"> Intragroup extraordinary expenses</v>
          </cell>
        </row>
        <row r="122">
          <cell r="A122" t="str">
            <v>P75099</v>
          </cell>
          <cell r="B122" t="str">
            <v>Company internal extraordinary expenses</v>
          </cell>
        </row>
        <row r="123">
          <cell r="A123" t="str">
            <v>P75000</v>
          </cell>
          <cell r="B123" t="str">
            <v xml:space="preserve"> Other extraordinary expenses</v>
          </cell>
        </row>
        <row r="124">
          <cell r="A124" t="str">
            <v>P75XXX</v>
          </cell>
          <cell r="B124" t="str">
            <v>Extraordinary expenses total</v>
          </cell>
        </row>
        <row r="125">
          <cell r="A125" t="str">
            <v>P750XX</v>
          </cell>
          <cell r="B125" t="str">
            <v>Extraordinary items total</v>
          </cell>
        </row>
        <row r="126">
          <cell r="A126" t="str">
            <v>P79999</v>
          </cell>
          <cell r="B126" t="str">
            <v>PROFIT BEFORE APPROPRIATIONS AND TAXES</v>
          </cell>
        </row>
        <row r="127">
          <cell r="B127" t="str">
            <v>APPROPRIATIONS</v>
          </cell>
        </row>
        <row r="128">
          <cell r="A128" t="str">
            <v>P80000</v>
          </cell>
          <cell r="B128" t="str">
            <v xml:space="preserve"> Change in depreciation difference</v>
          </cell>
        </row>
        <row r="129">
          <cell r="A129" t="str">
            <v>P81000</v>
          </cell>
          <cell r="B129" t="str">
            <v xml:space="preserve"> Change in other reserves</v>
          </cell>
        </row>
        <row r="130">
          <cell r="A130" t="str">
            <v>P82000</v>
          </cell>
          <cell r="B130" t="str">
            <v>Appropriations total</v>
          </cell>
        </row>
        <row r="131">
          <cell r="B131" t="str">
            <v>Income taxes</v>
          </cell>
        </row>
        <row r="132">
          <cell r="A132" t="str">
            <v>P85000</v>
          </cell>
          <cell r="B132" t="str">
            <v xml:space="preserve"> Taxes for the year</v>
          </cell>
        </row>
        <row r="133">
          <cell r="A133" t="str">
            <v>P85500</v>
          </cell>
          <cell r="B133" t="str">
            <v xml:space="preserve"> Taxes from previous years</v>
          </cell>
        </row>
        <row r="134">
          <cell r="A134" t="str">
            <v>P85800</v>
          </cell>
          <cell r="B134" t="str">
            <v xml:space="preserve"> Change in deferred tax</v>
          </cell>
        </row>
        <row r="135">
          <cell r="A135" t="str">
            <v>P858XX</v>
          </cell>
          <cell r="B135" t="str">
            <v>Income tax total</v>
          </cell>
        </row>
        <row r="136">
          <cell r="A136" t="str">
            <v>P86XXX</v>
          </cell>
          <cell r="B136" t="str">
            <v>PROFIT BEFORE MINORITY INTEREST</v>
          </cell>
        </row>
        <row r="137">
          <cell r="A137" t="str">
            <v>P90000</v>
          </cell>
          <cell r="B137" t="str">
            <v xml:space="preserve"> Minority interest of profit</v>
          </cell>
        </row>
        <row r="138">
          <cell r="A138" t="str">
            <v>P99999</v>
          </cell>
          <cell r="B138" t="str">
            <v>GROUP PROFIT FOR THE FINANCIAL YEAR</v>
          </cell>
        </row>
        <row r="140">
          <cell r="A140" t="str">
            <v xml:space="preserve"> </v>
          </cell>
          <cell r="B140" t="str">
            <v>ASSETS</v>
          </cell>
        </row>
        <row r="141">
          <cell r="A141" t="str">
            <v xml:space="preserve"> </v>
          </cell>
          <cell r="B141" t="str">
            <v>NON-CURRENT ASSETS</v>
          </cell>
        </row>
        <row r="142">
          <cell r="A142" t="str">
            <v xml:space="preserve"> </v>
          </cell>
          <cell r="B142" t="str">
            <v>Intangible assets</v>
          </cell>
        </row>
        <row r="143">
          <cell r="A143" t="str">
            <v>A22000</v>
          </cell>
          <cell r="B143" t="str">
            <v xml:space="preserve"> Formation expenses</v>
          </cell>
        </row>
        <row r="144">
          <cell r="A144" t="str">
            <v>A22200</v>
          </cell>
          <cell r="B144" t="str">
            <v xml:space="preserve"> Research and development expenses</v>
          </cell>
        </row>
        <row r="145">
          <cell r="A145" t="str">
            <v>A22400</v>
          </cell>
          <cell r="B145" t="str">
            <v xml:space="preserve"> Intangible rights</v>
          </cell>
        </row>
        <row r="146">
          <cell r="A146" t="str">
            <v>A22600</v>
          </cell>
          <cell r="B146" t="str">
            <v xml:space="preserve"> Goodwill</v>
          </cell>
        </row>
        <row r="147">
          <cell r="A147" t="str">
            <v>A22800</v>
          </cell>
          <cell r="B147" t="str">
            <v xml:space="preserve"> Other capitalised long-term expenses </v>
          </cell>
        </row>
        <row r="148">
          <cell r="A148" t="str">
            <v>A22900</v>
          </cell>
          <cell r="B148" t="str">
            <v xml:space="preserve"> Advance payments</v>
          </cell>
        </row>
        <row r="149">
          <cell r="A149" t="str">
            <v>A22XXX</v>
          </cell>
          <cell r="B149" t="str">
            <v xml:space="preserve"> Intangible assets total</v>
          </cell>
        </row>
        <row r="150">
          <cell r="A150" t="str">
            <v xml:space="preserve"> </v>
          </cell>
          <cell r="B150" t="str">
            <v>Tangible assets</v>
          </cell>
        </row>
        <row r="151">
          <cell r="A151" t="str">
            <v>A24000</v>
          </cell>
          <cell r="B151" t="str">
            <v xml:space="preserve"> Land and waters</v>
          </cell>
        </row>
        <row r="152">
          <cell r="A152" t="str">
            <v>A24200</v>
          </cell>
          <cell r="B152" t="str">
            <v xml:space="preserve"> Buildings and structures</v>
          </cell>
        </row>
        <row r="153">
          <cell r="A153" t="str">
            <v>A24400</v>
          </cell>
          <cell r="B153" t="str">
            <v xml:space="preserve"> Plant and machinery</v>
          </cell>
        </row>
        <row r="154">
          <cell r="A154" t="str">
            <v>A24600</v>
          </cell>
          <cell r="B154" t="str">
            <v xml:space="preserve"> Other fixtures and fittings, tools and equipment</v>
          </cell>
        </row>
        <row r="155">
          <cell r="A155" t="str">
            <v>A24800</v>
          </cell>
          <cell r="B155" t="str">
            <v xml:space="preserve"> Advance payments and construction in progress</v>
          </cell>
        </row>
        <row r="156">
          <cell r="A156" t="str">
            <v>A24XXX</v>
          </cell>
          <cell r="B156" t="str">
            <v xml:space="preserve"> Tangible assets total</v>
          </cell>
        </row>
        <row r="157">
          <cell r="A157" t="str">
            <v xml:space="preserve"> </v>
          </cell>
          <cell r="B157" t="str">
            <v xml:space="preserve">Other long-term investments </v>
          </cell>
        </row>
        <row r="158">
          <cell r="A158" t="str">
            <v>A26088</v>
          </cell>
          <cell r="B158" t="str">
            <v xml:space="preserve"> Shares in Group companies</v>
          </cell>
        </row>
        <row r="159">
          <cell r="A159" t="str">
            <v>A26099</v>
          </cell>
          <cell r="B159" t="str">
            <v>Company internal unit "shares"</v>
          </cell>
        </row>
        <row r="160">
          <cell r="A160" t="str">
            <v>A26000</v>
          </cell>
          <cell r="B160" t="str">
            <v xml:space="preserve"> Shares in Group companies, not consolidated</v>
          </cell>
        </row>
        <row r="161">
          <cell r="A161" t="str">
            <v>A26288</v>
          </cell>
          <cell r="B161" t="str">
            <v xml:space="preserve"> Non-intererest bearing amounts owed by Group companies</v>
          </cell>
        </row>
        <row r="162">
          <cell r="A162" t="str">
            <v>A26XXX</v>
          </cell>
          <cell r="B162" t="str">
            <v>Long-term amounts owed by Group companies total</v>
          </cell>
        </row>
        <row r="163">
          <cell r="A163" t="str">
            <v>A27000</v>
          </cell>
          <cell r="B163" t="str">
            <v xml:space="preserve"> Shares in associated companies</v>
          </cell>
        </row>
        <row r="164">
          <cell r="A164" t="str">
            <v>A27400</v>
          </cell>
          <cell r="B164" t="str">
            <v xml:space="preserve"> Non-interest bearing amounts owed by associated companies</v>
          </cell>
        </row>
        <row r="165">
          <cell r="A165" t="str">
            <v>A27XXX</v>
          </cell>
          <cell r="B165" t="str">
            <v>Long-term amounts owed by associated companies total</v>
          </cell>
        </row>
        <row r="166">
          <cell r="A166" t="str">
            <v>A28000</v>
          </cell>
          <cell r="B166" t="str">
            <v xml:space="preserve"> Other shares</v>
          </cell>
        </row>
        <row r="167">
          <cell r="A167" t="str">
            <v>A28710</v>
          </cell>
          <cell r="B167" t="str">
            <v xml:space="preserve"> Pension liability (not in expenses)</v>
          </cell>
        </row>
        <row r="168">
          <cell r="A168" t="str">
            <v>A28800</v>
          </cell>
          <cell r="B168" t="str">
            <v xml:space="preserve"> Other long-term non-interest bearing investments</v>
          </cell>
        </row>
        <row r="169">
          <cell r="A169" t="str">
            <v>A29500</v>
          </cell>
          <cell r="B169" t="str">
            <v xml:space="preserve"> Own shares</v>
          </cell>
        </row>
        <row r="170">
          <cell r="A170" t="str">
            <v>A28XXX</v>
          </cell>
          <cell r="B170" t="str">
            <v xml:space="preserve"> Other long-term investments total</v>
          </cell>
        </row>
        <row r="171">
          <cell r="A171" t="str">
            <v>A30XXX</v>
          </cell>
          <cell r="B171" t="str">
            <v xml:space="preserve"> NON-CURRENT ASSETS TOTAL</v>
          </cell>
        </row>
        <row r="172">
          <cell r="A172" t="str">
            <v xml:space="preserve"> </v>
          </cell>
          <cell r="B172" t="str">
            <v xml:space="preserve"> CURRENT ASSETS</v>
          </cell>
        </row>
        <row r="173">
          <cell r="A173" t="str">
            <v xml:space="preserve"> </v>
          </cell>
          <cell r="B173" t="str">
            <v xml:space="preserve"> Stocks (Inventories)</v>
          </cell>
        </row>
        <row r="174">
          <cell r="A174" t="str">
            <v>A50100</v>
          </cell>
          <cell r="B174" t="str">
            <v xml:space="preserve"> Raw materials and consumables</v>
          </cell>
        </row>
        <row r="175">
          <cell r="A175" t="str">
            <v>A51088</v>
          </cell>
          <cell r="B175" t="str">
            <v xml:space="preserve"> Raw materials and consumables from other Group comp.</v>
          </cell>
        </row>
        <row r="176">
          <cell r="A176" t="str">
            <v>A51080</v>
          </cell>
          <cell r="B176" t="str">
            <v>Group internal goods in transit</v>
          </cell>
        </row>
        <row r="177">
          <cell r="A177" t="str">
            <v>A51000</v>
          </cell>
          <cell r="B177" t="str">
            <v xml:space="preserve"> Other finished goods,work in progress and goods for resale</v>
          </cell>
        </row>
        <row r="178">
          <cell r="A178" t="str">
            <v>A52000</v>
          </cell>
          <cell r="B178" t="str">
            <v xml:space="preserve"> Other stocks</v>
          </cell>
        </row>
        <row r="179">
          <cell r="A179" t="str">
            <v>A53900</v>
          </cell>
          <cell r="B179" t="str">
            <v xml:space="preserve"> Advance payments</v>
          </cell>
        </row>
        <row r="180">
          <cell r="A180" t="str">
            <v>A54XXX</v>
          </cell>
          <cell r="B180" t="str">
            <v xml:space="preserve"> Stocks total</v>
          </cell>
        </row>
        <row r="181">
          <cell r="A181" t="str">
            <v xml:space="preserve"> </v>
          </cell>
          <cell r="B181" t="str">
            <v>Debtors (receivables)</v>
          </cell>
        </row>
        <row r="182">
          <cell r="B182" t="str">
            <v>Long-term debtors</v>
          </cell>
        </row>
        <row r="183">
          <cell r="A183" t="str">
            <v>A26388</v>
          </cell>
          <cell r="B183" t="str">
            <v xml:space="preserve"> Interest bearing long-term amounts owed by Group companies</v>
          </cell>
        </row>
        <row r="184">
          <cell r="A184" t="str">
            <v>A26399</v>
          </cell>
          <cell r="B184" t="str">
            <v>Company internal long-term receivables</v>
          </cell>
        </row>
        <row r="185">
          <cell r="A185" t="str">
            <v>A27200</v>
          </cell>
          <cell r="B185" t="str">
            <v xml:space="preserve"> Interest bearing long-term amounts owed by associated companies</v>
          </cell>
        </row>
        <row r="186">
          <cell r="A186" t="str">
            <v>A28200</v>
          </cell>
          <cell r="B186" t="str">
            <v xml:space="preserve"> Other long-term interest bearing debtors</v>
          </cell>
        </row>
        <row r="187">
          <cell r="A187" t="str">
            <v>A28700</v>
          </cell>
          <cell r="B187" t="str">
            <v xml:space="preserve"> Pension liability debtors</v>
          </cell>
        </row>
        <row r="188">
          <cell r="A188" t="str">
            <v>A28410</v>
          </cell>
          <cell r="B188" t="str">
            <v xml:space="preserve"> Deferred tax receivable</v>
          </cell>
        </row>
        <row r="189">
          <cell r="A189" t="str">
            <v>A28400</v>
          </cell>
          <cell r="B189" t="str">
            <v xml:space="preserve"> Other long-term non-interest bearing debtors</v>
          </cell>
        </row>
        <row r="190">
          <cell r="A190" t="str">
            <v>A270XX</v>
          </cell>
          <cell r="B190" t="str">
            <v xml:space="preserve"> Long-term debtors total</v>
          </cell>
        </row>
        <row r="191">
          <cell r="B191" t="str">
            <v>Short-term debtors</v>
          </cell>
        </row>
        <row r="192">
          <cell r="A192" t="str">
            <v>A54000</v>
          </cell>
          <cell r="B192" t="str">
            <v xml:space="preserve"> Group external trade debtors</v>
          </cell>
        </row>
        <row r="193">
          <cell r="A193" t="str">
            <v>A54010</v>
          </cell>
          <cell r="B193" t="str">
            <v xml:space="preserve">  Bills of receivable</v>
          </cell>
        </row>
        <row r="194">
          <cell r="B194" t="str">
            <v xml:space="preserve"> Amounts owed by Group companies</v>
          </cell>
        </row>
        <row r="195">
          <cell r="A195" t="str">
            <v>A5407A</v>
          </cell>
          <cell r="B195" t="str">
            <v xml:space="preserve"> Intragroup trade debtors, autom. co-comp. record.</v>
          </cell>
        </row>
        <row r="196">
          <cell r="A196" t="str">
            <v>A54088</v>
          </cell>
          <cell r="B196" t="str">
            <v xml:space="preserve"> Intragroup trade debtors</v>
          </cell>
        </row>
        <row r="197">
          <cell r="A197" t="str">
            <v>A54099</v>
          </cell>
          <cell r="B197" t="str">
            <v>Company internal trade dbtors</v>
          </cell>
        </row>
        <row r="198">
          <cell r="A198" t="str">
            <v>A54199</v>
          </cell>
          <cell r="B198" t="str">
            <v>Company internal other debtors</v>
          </cell>
        </row>
        <row r="199">
          <cell r="A199" t="str">
            <v>A54288</v>
          </cell>
          <cell r="B199" t="str">
            <v xml:space="preserve"> Other intragroup interest bearing debtors</v>
          </cell>
        </row>
        <row r="200">
          <cell r="A200" t="str">
            <v>A54488</v>
          </cell>
          <cell r="B200" t="str">
            <v xml:space="preserve"> Other intragroup non-interest bearing debtors</v>
          </cell>
        </row>
        <row r="201">
          <cell r="A201" t="str">
            <v>A31400</v>
          </cell>
          <cell r="B201" t="str">
            <v xml:space="preserve"> Group external trade debtors total</v>
          </cell>
        </row>
        <row r="202">
          <cell r="A202" t="str">
            <v>A540XX</v>
          </cell>
          <cell r="B202" t="str">
            <v>Amounts owed by Group companies total</v>
          </cell>
        </row>
        <row r="203">
          <cell r="B203" t="str">
            <v xml:space="preserve">Amounts owed by associated companies </v>
          </cell>
        </row>
        <row r="204">
          <cell r="A204" t="str">
            <v>A54510</v>
          </cell>
          <cell r="B204" t="str">
            <v xml:space="preserve"> Trade debtors from associated companies</v>
          </cell>
        </row>
        <row r="205">
          <cell r="A205" t="str">
            <v>A54520</v>
          </cell>
          <cell r="B205" t="str">
            <v xml:space="preserve"> Other interest bearing amounts owed by associated companies</v>
          </cell>
        </row>
        <row r="206">
          <cell r="A206" t="str">
            <v>A54530</v>
          </cell>
          <cell r="B206" t="str">
            <v xml:space="preserve"> Other non-interest bearing amounts owed by associated companies</v>
          </cell>
        </row>
        <row r="207">
          <cell r="A207" t="str">
            <v>A545XX</v>
          </cell>
          <cell r="B207" t="str">
            <v>Amounts owed by associated companies total</v>
          </cell>
        </row>
        <row r="208">
          <cell r="A208" t="str">
            <v>A54600</v>
          </cell>
          <cell r="B208" t="str">
            <v xml:space="preserve"> Other interest bearing debtors</v>
          </cell>
        </row>
        <row r="209">
          <cell r="A209" t="str">
            <v>A54700</v>
          </cell>
          <cell r="B209" t="str">
            <v xml:space="preserve"> Other non-interest bearing debtors</v>
          </cell>
        </row>
        <row r="210">
          <cell r="A210" t="str">
            <v>A54710</v>
          </cell>
          <cell r="B210" t="str">
            <v xml:space="preserve"> Unpaid (income)taxes receivable</v>
          </cell>
        </row>
        <row r="211">
          <cell r="A211" t="str">
            <v>A54720</v>
          </cell>
          <cell r="B211" t="str">
            <v xml:space="preserve"> Unpaid interests (receivable)</v>
          </cell>
        </row>
        <row r="212">
          <cell r="A212" t="str">
            <v>A54688</v>
          </cell>
          <cell r="B212" t="str">
            <v xml:space="preserve"> Intra Group Interest receivables</v>
          </cell>
        </row>
        <row r="213">
          <cell r="A213" t="str">
            <v>A54788</v>
          </cell>
          <cell r="B213" t="str">
            <v xml:space="preserve"> Unpaid group contributions (receivables)</v>
          </cell>
        </row>
        <row r="214">
          <cell r="A214" t="str">
            <v>A54888</v>
          </cell>
          <cell r="B214" t="str">
            <v xml:space="preserve"> Outstanding  intra group FX forwards  (receivables)</v>
          </cell>
        </row>
        <row r="215">
          <cell r="A215" t="str">
            <v>A54800</v>
          </cell>
          <cell r="B215" t="str">
            <v xml:space="preserve"> Subscribed capital not paid (share issue)</v>
          </cell>
        </row>
        <row r="216">
          <cell r="A216" t="str">
            <v>A54900</v>
          </cell>
          <cell r="B216" t="str">
            <v xml:space="preserve"> Prepayments and accrued income</v>
          </cell>
        </row>
        <row r="217">
          <cell r="A217" t="str">
            <v>A55XXX</v>
          </cell>
          <cell r="B217" t="str">
            <v>Debtors total</v>
          </cell>
        </row>
        <row r="218">
          <cell r="B218" t="str">
            <v>Short-term investments</v>
          </cell>
        </row>
        <row r="219">
          <cell r="A219" t="str">
            <v>A56088</v>
          </cell>
          <cell r="B219" t="str">
            <v xml:space="preserve"> Shares in Group companies</v>
          </cell>
        </row>
        <row r="220">
          <cell r="A220" t="str">
            <v>A56000</v>
          </cell>
          <cell r="B220" t="str">
            <v xml:space="preserve"> Own shares</v>
          </cell>
        </row>
        <row r="221">
          <cell r="A221" t="str">
            <v>A56100</v>
          </cell>
          <cell r="B221" t="str">
            <v xml:space="preserve"> Other shares</v>
          </cell>
        </row>
        <row r="222">
          <cell r="A222" t="str">
            <v>A56500</v>
          </cell>
          <cell r="B222" t="str">
            <v xml:space="preserve"> Other short-term investments</v>
          </cell>
        </row>
        <row r="223">
          <cell r="A223" t="str">
            <v>A56XXX</v>
          </cell>
          <cell r="B223" t="str">
            <v>Short-term investments total</v>
          </cell>
        </row>
        <row r="224">
          <cell r="A224" t="str">
            <v>A56700</v>
          </cell>
          <cell r="B224" t="str">
            <v xml:space="preserve"> Cash in hand and in banks</v>
          </cell>
        </row>
        <row r="225">
          <cell r="A225" t="str">
            <v>A56780</v>
          </cell>
          <cell r="B225" t="str">
            <v xml:space="preserve"> RR Group bank accounts (positive balances)</v>
          </cell>
        </row>
        <row r="226">
          <cell r="A226" t="str">
            <v>A56788</v>
          </cell>
          <cell r="B226" t="str">
            <v xml:space="preserve"> RR Group bank accounts neg. balance (per company)</v>
          </cell>
        </row>
        <row r="227">
          <cell r="A227" t="str">
            <v>A6XXXX</v>
          </cell>
          <cell r="B227" t="str">
            <v>Short- term investments, cash in hand and in banks total</v>
          </cell>
        </row>
        <row r="228">
          <cell r="A228" t="str">
            <v>A70XXX</v>
          </cell>
          <cell r="B228" t="str">
            <v>CURRENT ASSETS TOTAL</v>
          </cell>
        </row>
        <row r="229">
          <cell r="A229" t="str">
            <v>A71XXX</v>
          </cell>
          <cell r="B229" t="str">
            <v>ASSETS TOTAL</v>
          </cell>
        </row>
        <row r="232">
          <cell r="A232" t="str">
            <v xml:space="preserve"> </v>
          </cell>
          <cell r="B232" t="str">
            <v>LIABILITIES</v>
          </cell>
        </row>
        <row r="233">
          <cell r="A233" t="str">
            <v xml:space="preserve"> </v>
          </cell>
          <cell r="B233" t="str">
            <v>CAPITAL AND RESERVES</v>
          </cell>
        </row>
        <row r="234">
          <cell r="A234" t="str">
            <v>L21000</v>
          </cell>
          <cell r="B234" t="str">
            <v xml:space="preserve"> Share capital</v>
          </cell>
        </row>
        <row r="235">
          <cell r="A235" t="str">
            <v>L21100</v>
          </cell>
          <cell r="B235" t="str">
            <v xml:space="preserve"> Unregistered share capital</v>
          </cell>
        </row>
        <row r="236">
          <cell r="A236" t="str">
            <v>L21400</v>
          </cell>
          <cell r="B236" t="str">
            <v xml:space="preserve"> Share premium account</v>
          </cell>
        </row>
        <row r="237">
          <cell r="A237" t="str">
            <v>L21600</v>
          </cell>
          <cell r="B237" t="str">
            <v xml:space="preserve"> Revaluation reserve</v>
          </cell>
        </row>
        <row r="238">
          <cell r="B238" t="str">
            <v>Other reserves</v>
          </cell>
        </row>
        <row r="239">
          <cell r="A239" t="str">
            <v>L22000</v>
          </cell>
          <cell r="B239" t="str">
            <v xml:space="preserve"> Reserve for own shares</v>
          </cell>
        </row>
        <row r="240">
          <cell r="A240" t="str">
            <v>L22100</v>
          </cell>
          <cell r="B240" t="str">
            <v xml:space="preserve"> Transferred from optional res.and depr.diff.</v>
          </cell>
        </row>
        <row r="241">
          <cell r="A241" t="str">
            <v>L22300</v>
          </cell>
          <cell r="B241" t="str">
            <v xml:space="preserve"> Other reserves</v>
          </cell>
        </row>
        <row r="242">
          <cell r="A242" t="str">
            <v>L22399</v>
          </cell>
          <cell r="B242" t="str">
            <v>Company internal restricted capital</v>
          </cell>
        </row>
        <row r="243">
          <cell r="A243" t="str">
            <v>L22500</v>
          </cell>
          <cell r="B243" t="str">
            <v xml:space="preserve"> Translation adjustment in restricted capital</v>
          </cell>
        </row>
        <row r="244">
          <cell r="B244" t="str">
            <v>Other reserves total</v>
          </cell>
        </row>
        <row r="245">
          <cell r="A245" t="str">
            <v>L22800</v>
          </cell>
          <cell r="B245" t="str">
            <v xml:space="preserve"> Retained earnings</v>
          </cell>
        </row>
        <row r="246">
          <cell r="A246" t="str">
            <v>L22888</v>
          </cell>
          <cell r="B246" t="str">
            <v xml:space="preserve"> Group internal retained earnings</v>
          </cell>
        </row>
        <row r="247">
          <cell r="A247" t="str">
            <v>L22805</v>
          </cell>
          <cell r="B247" t="str">
            <v xml:space="preserve">  Other non-restricted equity</v>
          </cell>
        </row>
        <row r="248">
          <cell r="A248" t="str">
            <v>L22810</v>
          </cell>
          <cell r="B248" t="str">
            <v xml:space="preserve"> Translation adjustment in non-restricted res.at acquis.date</v>
          </cell>
        </row>
        <row r="249">
          <cell r="A249" t="str">
            <v>L22899</v>
          </cell>
          <cell r="B249" t="str">
            <v>Company internal dividends</v>
          </cell>
        </row>
        <row r="250">
          <cell r="A250" t="str">
            <v>L22820</v>
          </cell>
          <cell r="B250" t="str">
            <v xml:space="preserve"> Translation difference in profits brought forward</v>
          </cell>
        </row>
        <row r="251">
          <cell r="A251" t="str">
            <v>L22825</v>
          </cell>
          <cell r="B251" t="str">
            <v xml:space="preserve"> Equity hedging curr.differences</v>
          </cell>
        </row>
        <row r="252">
          <cell r="A252" t="str">
            <v>L22830</v>
          </cell>
          <cell r="B252" t="str">
            <v xml:space="preserve"> Translation difference in profit for the financial year</v>
          </cell>
        </row>
        <row r="253">
          <cell r="A253" t="str">
            <v>L22840</v>
          </cell>
          <cell r="B253" t="str">
            <v xml:space="preserve"> Profit/loss for the financial year</v>
          </cell>
        </row>
        <row r="254">
          <cell r="A254" t="str">
            <v>L22999</v>
          </cell>
          <cell r="B254" t="str">
            <v>Company internal nonrestricted  capital</v>
          </cell>
        </row>
        <row r="255">
          <cell r="A255" t="str">
            <v>L2XXXX</v>
          </cell>
          <cell r="B255" t="str">
            <v>Capital and reserves total</v>
          </cell>
        </row>
        <row r="256">
          <cell r="A256" t="str">
            <v>L23000</v>
          </cell>
          <cell r="B256" t="str">
            <v xml:space="preserve"> MINORITY INTEREST</v>
          </cell>
        </row>
        <row r="257">
          <cell r="A257" t="str">
            <v>L23188</v>
          </cell>
          <cell r="B257" t="str">
            <v>SUBORDINATED LOANS</v>
          </cell>
        </row>
        <row r="258">
          <cell r="B258" t="str">
            <v>OPTIONAL UNTAXED RES. AND ACC. DEPR DIFF.</v>
          </cell>
        </row>
        <row r="259">
          <cell r="A259" t="str">
            <v>L24100</v>
          </cell>
          <cell r="B259" t="str">
            <v xml:space="preserve"> Accumulated depreciation difference</v>
          </cell>
        </row>
        <row r="260">
          <cell r="A260" t="str">
            <v>L24300</v>
          </cell>
          <cell r="B260" t="str">
            <v xml:space="preserve"> Other optional reserves</v>
          </cell>
        </row>
        <row r="261">
          <cell r="A261" t="str">
            <v>L24XXX</v>
          </cell>
          <cell r="B261" t="str">
            <v>Optional untaxed res. and acc. depr. difference total</v>
          </cell>
        </row>
        <row r="262">
          <cell r="B262" t="str">
            <v>CAPITAL, RESERVES AND MINORITY INTER. TOTAL</v>
          </cell>
        </row>
        <row r="263">
          <cell r="B263" t="str">
            <v>OBLIGATORY PROVISIONS</v>
          </cell>
        </row>
        <row r="264">
          <cell r="A264" t="str">
            <v>L41000</v>
          </cell>
          <cell r="B264" t="str">
            <v xml:space="preserve"> Provisions for pensions</v>
          </cell>
        </row>
        <row r="265">
          <cell r="A265" t="str">
            <v>L41010</v>
          </cell>
          <cell r="B265" t="str">
            <v xml:space="preserve"> Uncovered pension liability (not in expenses)</v>
          </cell>
        </row>
        <row r="266">
          <cell r="A266" t="str">
            <v>L42000</v>
          </cell>
          <cell r="B266" t="str">
            <v xml:space="preserve"> Provisions for taxation</v>
          </cell>
        </row>
        <row r="267">
          <cell r="A267" t="str">
            <v>L43000</v>
          </cell>
          <cell r="B267" t="str">
            <v xml:space="preserve"> Other provisions</v>
          </cell>
        </row>
        <row r="268">
          <cell r="A268" t="str">
            <v>L43XXX</v>
          </cell>
          <cell r="B268" t="str">
            <v>Obligatory provisions total</v>
          </cell>
        </row>
        <row r="269">
          <cell r="A269" t="str">
            <v xml:space="preserve"> </v>
          </cell>
          <cell r="B269" t="str">
            <v>CREDITORS</v>
          </cell>
        </row>
        <row r="270">
          <cell r="A270" t="str">
            <v xml:space="preserve"> </v>
          </cell>
          <cell r="B270" t="str">
            <v>Non-current creditors</v>
          </cell>
        </row>
        <row r="271">
          <cell r="B271" t="str">
            <v>Interest bearing</v>
          </cell>
        </row>
        <row r="272">
          <cell r="A272" t="str">
            <v>L73100</v>
          </cell>
          <cell r="B272" t="str">
            <v xml:space="preserve">  Bonds and debenture loans</v>
          </cell>
        </row>
        <row r="273">
          <cell r="A273" t="str">
            <v>L73200</v>
          </cell>
          <cell r="B273" t="str">
            <v xml:space="preserve">  Convertible bonds</v>
          </cell>
        </row>
        <row r="274">
          <cell r="A274" t="str">
            <v>L73300</v>
          </cell>
          <cell r="B274" t="str">
            <v xml:space="preserve">  Loans from credit institutions</v>
          </cell>
        </row>
        <row r="275">
          <cell r="A275" t="str">
            <v>L73400</v>
          </cell>
          <cell r="B275" t="str">
            <v xml:space="preserve">  Interest bearing Pension loans</v>
          </cell>
        </row>
        <row r="276">
          <cell r="A276" t="str">
            <v>L73500</v>
          </cell>
          <cell r="B276" t="str">
            <v xml:space="preserve">  Bills of exchange payable</v>
          </cell>
        </row>
        <row r="277">
          <cell r="A277" t="str">
            <v>L73688</v>
          </cell>
          <cell r="B277" t="str">
            <v xml:space="preserve">  Long-term loans to Group companies</v>
          </cell>
        </row>
        <row r="278">
          <cell r="A278" t="str">
            <v>L73699</v>
          </cell>
          <cell r="B278" t="str">
            <v xml:space="preserve">Company internal long-term loans </v>
          </cell>
        </row>
        <row r="279">
          <cell r="A279" t="str">
            <v>L73800</v>
          </cell>
          <cell r="B279" t="str">
            <v xml:space="preserve">  Long-term loans to associated companies</v>
          </cell>
        </row>
        <row r="280">
          <cell r="A280" t="str">
            <v>L73900</v>
          </cell>
          <cell r="B280" t="str">
            <v xml:space="preserve">  Other long-term interest bearing loans</v>
          </cell>
        </row>
        <row r="281">
          <cell r="B281" t="str">
            <v>Interest bearing total</v>
          </cell>
        </row>
        <row r="282">
          <cell r="B282" t="str">
            <v xml:space="preserve">Non-interest bearing </v>
          </cell>
        </row>
        <row r="283">
          <cell r="A283" t="str">
            <v>L74000</v>
          </cell>
          <cell r="B283" t="str">
            <v xml:space="preserve"> Non-interest bearing pension loans</v>
          </cell>
        </row>
        <row r="284">
          <cell r="A284" t="str">
            <v>L74100</v>
          </cell>
          <cell r="B284" t="str">
            <v xml:space="preserve"> Deferred tax liability</v>
          </cell>
        </row>
        <row r="285">
          <cell r="A285" t="str">
            <v>L74110</v>
          </cell>
          <cell r="B285" t="str">
            <v xml:space="preserve"> Long-term advance payments</v>
          </cell>
        </row>
        <row r="286">
          <cell r="A286" t="str">
            <v>L74288</v>
          </cell>
          <cell r="B286" t="str">
            <v xml:space="preserve"> Other intragroup long-term non-interest bearing creditors</v>
          </cell>
        </row>
        <row r="287">
          <cell r="A287" t="str">
            <v>L74299</v>
          </cell>
          <cell r="B287" t="str">
            <v>Company internal long-term non-interest bearing creditors</v>
          </cell>
        </row>
        <row r="288">
          <cell r="A288" t="str">
            <v>L74600</v>
          </cell>
          <cell r="B288" t="str">
            <v xml:space="preserve"> Other long-term non-interest bearing creditors</v>
          </cell>
        </row>
        <row r="289">
          <cell r="A289" t="str">
            <v>L74700</v>
          </cell>
          <cell r="B289" t="str">
            <v xml:space="preserve"> Long-term non-int. bearing amounts owed to associated companies</v>
          </cell>
        </row>
        <row r="290">
          <cell r="B290" t="str">
            <v>Non-interest bearing total</v>
          </cell>
        </row>
        <row r="291">
          <cell r="B291" t="str">
            <v>Non-current creditors total</v>
          </cell>
        </row>
        <row r="292">
          <cell r="A292" t="str">
            <v xml:space="preserve"> </v>
          </cell>
          <cell r="B292" t="str">
            <v>Current creditors</v>
          </cell>
        </row>
        <row r="293">
          <cell r="B293" t="str">
            <v>Interest bearing</v>
          </cell>
        </row>
        <row r="294">
          <cell r="A294" t="str">
            <v>L76100</v>
          </cell>
          <cell r="B294" t="str">
            <v xml:space="preserve"> Loans from credit institutions</v>
          </cell>
        </row>
        <row r="295">
          <cell r="A295" t="str">
            <v>L76300</v>
          </cell>
          <cell r="B295" t="str">
            <v xml:space="preserve"> Short-term interest bearing pension loans</v>
          </cell>
        </row>
        <row r="296">
          <cell r="A296" t="str">
            <v>L76488</v>
          </cell>
          <cell r="B296" t="str">
            <v xml:space="preserve">  Short-term interest bearing amounts owed to Group companies</v>
          </cell>
        </row>
        <row r="297">
          <cell r="A297" t="str">
            <v>L76499</v>
          </cell>
          <cell r="B297" t="str">
            <v>Company internal short-term interest bearing loans</v>
          </cell>
        </row>
        <row r="298">
          <cell r="A298" t="str">
            <v>L76600</v>
          </cell>
          <cell r="B298" t="str">
            <v xml:space="preserve"> Short-term int. bearing amounts owed to associated companies </v>
          </cell>
        </row>
        <row r="299">
          <cell r="A299" t="str">
            <v>L76800</v>
          </cell>
          <cell r="B299" t="str">
            <v xml:space="preserve"> Bills of exchange payable</v>
          </cell>
        </row>
        <row r="300">
          <cell r="A300" t="str">
            <v>L76900</v>
          </cell>
          <cell r="B300" t="str">
            <v xml:space="preserve"> Other short-term interest bearing creditors</v>
          </cell>
        </row>
        <row r="301">
          <cell r="B301" t="str">
            <v>Interest bearing short-term creditors total</v>
          </cell>
        </row>
        <row r="302">
          <cell r="B302" t="str">
            <v>Non-interest bearing</v>
          </cell>
        </row>
        <row r="303">
          <cell r="A303" t="str">
            <v>L78000</v>
          </cell>
          <cell r="B303" t="str">
            <v xml:space="preserve"> Group external advance payments</v>
          </cell>
        </row>
        <row r="304">
          <cell r="A304" t="str">
            <v>L78010</v>
          </cell>
          <cell r="B304" t="str">
            <v xml:space="preserve"> Advance payments from associated companies</v>
          </cell>
        </row>
        <row r="305">
          <cell r="A305" t="str">
            <v>L78088</v>
          </cell>
          <cell r="B305" t="str">
            <v xml:space="preserve"> Advance payments from Group companies</v>
          </cell>
        </row>
        <row r="306">
          <cell r="A306" t="str">
            <v>L78100</v>
          </cell>
          <cell r="B306" t="str">
            <v xml:space="preserve"> Group external trade creditors </v>
          </cell>
        </row>
        <row r="307">
          <cell r="A307" t="str">
            <v>L7817A</v>
          </cell>
          <cell r="B307" t="str">
            <v xml:space="preserve"> Intragroup trade creditors, autom. recording</v>
          </cell>
        </row>
        <row r="308">
          <cell r="A308" t="str">
            <v>L78188</v>
          </cell>
          <cell r="B308" t="str">
            <v xml:space="preserve"> Intragroup trade creditors </v>
          </cell>
        </row>
        <row r="309">
          <cell r="A309" t="str">
            <v>L78199</v>
          </cell>
          <cell r="B309" t="str">
            <v xml:space="preserve">Company internal trade creditors </v>
          </cell>
        </row>
        <row r="310">
          <cell r="A310" t="str">
            <v>L78200</v>
          </cell>
          <cell r="B310" t="str">
            <v xml:space="preserve"> Trade creditors to associated companies</v>
          </cell>
        </row>
        <row r="311">
          <cell r="A311" t="str">
            <v>L78320</v>
          </cell>
          <cell r="B311" t="str">
            <v xml:space="preserve">  Unpaid interests (payable)</v>
          </cell>
        </row>
        <row r="312">
          <cell r="A312" t="str">
            <v>L78288</v>
          </cell>
          <cell r="B312" t="str">
            <v xml:space="preserve">  Inragroup unpaid  interests ( payables)</v>
          </cell>
        </row>
        <row r="313">
          <cell r="A313" t="str">
            <v>L78488</v>
          </cell>
          <cell r="B313" t="str">
            <v xml:space="preserve"> Outstanding intra group FX forwards ( payables)</v>
          </cell>
        </row>
        <row r="314">
          <cell r="A314" t="str">
            <v>L78388</v>
          </cell>
          <cell r="B314" t="str">
            <v xml:space="preserve"> Unpaid group contributions ( payables)</v>
          </cell>
        </row>
        <row r="315">
          <cell r="A315" t="str">
            <v>L78910</v>
          </cell>
          <cell r="B315" t="str">
            <v>Unpaid (income) taxes</v>
          </cell>
        </row>
        <row r="316">
          <cell r="A316" t="str">
            <v>L78300</v>
          </cell>
          <cell r="B316" t="str">
            <v xml:space="preserve"> Other accruals and deferred income</v>
          </cell>
        </row>
        <row r="317">
          <cell r="A317" t="str">
            <v>L78588</v>
          </cell>
          <cell r="B317" t="str">
            <v xml:space="preserve"> Other intragroup short-term non-interest bearing creditors</v>
          </cell>
        </row>
        <row r="318">
          <cell r="A318" t="str">
            <v>L78599</v>
          </cell>
          <cell r="B318" t="str">
            <v>Company internal short-term non-interest bearing creditors</v>
          </cell>
        </row>
        <row r="319">
          <cell r="A319" t="str">
            <v>L78700</v>
          </cell>
          <cell r="B319" t="str">
            <v xml:space="preserve"> Other short-term non-interest bearing amounts owed to associated companies</v>
          </cell>
        </row>
        <row r="320">
          <cell r="A320" t="str">
            <v>L78900</v>
          </cell>
          <cell r="B320" t="str">
            <v xml:space="preserve"> Other short-term non-interest bearing creditors (inc.tax,personell)</v>
          </cell>
        </row>
        <row r="321">
          <cell r="B321" t="str">
            <v>Non-interest short-term creditors total</v>
          </cell>
        </row>
        <row r="322">
          <cell r="B322" t="str">
            <v>Current creditors total</v>
          </cell>
        </row>
        <row r="323">
          <cell r="A323" t="str">
            <v>L80100</v>
          </cell>
          <cell r="B323" t="str">
            <v>CREDITORS TOTAL</v>
          </cell>
        </row>
        <row r="324">
          <cell r="B324" t="str">
            <v>CREDITORS AND PROVISIONS FOR LIABILITIES AND CHARGES TOTAL</v>
          </cell>
        </row>
        <row r="325">
          <cell r="A325" t="str">
            <v>L80200</v>
          </cell>
          <cell r="B325" t="str">
            <v>LIABILITIES TOTAL</v>
          </cell>
        </row>
        <row r="327">
          <cell r="A327" t="str">
            <v>L99999</v>
          </cell>
          <cell r="B327" t="str">
            <v>DIFFERENCE IN BALANCE SHEET</v>
          </cell>
        </row>
        <row r="328">
          <cell r="A328" t="str">
            <v>PLINV</v>
          </cell>
          <cell r="B328" t="str">
            <v>DIFF. IN CHANGE IN FINISHED PRODUCTS INV.</v>
          </cell>
        </row>
        <row r="330">
          <cell r="B330" t="str">
            <v>PERSONNEL</v>
          </cell>
        </row>
        <row r="332">
          <cell r="A332" t="str">
            <v>XH110</v>
          </cell>
          <cell r="B332" t="str">
            <v>Permanent  staff</v>
          </cell>
        </row>
        <row r="333">
          <cell r="A333" t="str">
            <v>XH120</v>
          </cell>
          <cell r="B333" t="str">
            <v>Permanent  workers</v>
          </cell>
        </row>
        <row r="334">
          <cell r="A334" t="str">
            <v>XH130</v>
          </cell>
          <cell r="B334" t="str">
            <v>Permanent personnel total</v>
          </cell>
        </row>
        <row r="336">
          <cell r="A336" t="str">
            <v>XH140</v>
          </cell>
          <cell r="B336" t="str">
            <v>Temporary  staff</v>
          </cell>
        </row>
        <row r="337">
          <cell r="A337" t="str">
            <v>XH150</v>
          </cell>
          <cell r="B337" t="str">
            <v>Temporary  workers</v>
          </cell>
        </row>
        <row r="338">
          <cell r="A338" t="str">
            <v>XH160</v>
          </cell>
          <cell r="B338" t="str">
            <v>Temporary  personnel total</v>
          </cell>
        </row>
        <row r="340">
          <cell r="A340" t="str">
            <v>XH180</v>
          </cell>
          <cell r="B340" t="str">
            <v>Own workers total</v>
          </cell>
        </row>
        <row r="341">
          <cell r="A341" t="str">
            <v>XH170</v>
          </cell>
          <cell r="B341" t="str">
            <v>Own staff total</v>
          </cell>
        </row>
        <row r="342">
          <cell r="A342" t="str">
            <v>XH190</v>
          </cell>
          <cell r="B342" t="str">
            <v>Payroll total</v>
          </cell>
        </row>
        <row r="344">
          <cell r="A344" t="str">
            <v>XH230</v>
          </cell>
          <cell r="B344" t="str">
            <v>Laid-off personnel</v>
          </cell>
        </row>
        <row r="345">
          <cell r="A345" t="str">
            <v>XH220</v>
          </cell>
          <cell r="B345" t="str">
            <v>Long absences</v>
          </cell>
        </row>
        <row r="346">
          <cell r="A346" t="str">
            <v>XH235</v>
          </cell>
          <cell r="B346" t="str">
            <v>Personnel  absent total</v>
          </cell>
        </row>
        <row r="348">
          <cell r="A348" t="str">
            <v>XH240</v>
          </cell>
          <cell r="B348" t="str">
            <v>Own active personnel</v>
          </cell>
        </row>
        <row r="350">
          <cell r="A350" t="str">
            <v>XH200</v>
          </cell>
          <cell r="B350" t="str">
            <v>Pers. required for revamping</v>
          </cell>
        </row>
        <row r="351">
          <cell r="A351" t="str">
            <v>XH203</v>
          </cell>
          <cell r="B351" t="str">
            <v>Pers. required for expansion</v>
          </cell>
        </row>
        <row r="352">
          <cell r="A352" t="str">
            <v>XH205</v>
          </cell>
          <cell r="B352" t="str">
            <v>External outside payroll</v>
          </cell>
        </row>
        <row r="354">
          <cell r="A354" t="str">
            <v>XH100</v>
          </cell>
          <cell r="B354" t="str">
            <v>Active personnel total</v>
          </cell>
        </row>
        <row r="355">
          <cell r="A355" t="str">
            <v>XH210</v>
          </cell>
          <cell r="B355" t="str">
            <v>Personnel total</v>
          </cell>
        </row>
        <row r="358">
          <cell r="B358" t="str">
            <v>INFORMATION FOR KEY FIGURES ETC.</v>
          </cell>
        </row>
        <row r="360">
          <cell r="A360" t="str">
            <v>X20000</v>
          </cell>
          <cell r="B360" t="str">
            <v>Invoicing total; V.A.T included</v>
          </cell>
        </row>
        <row r="361">
          <cell r="A361" t="str">
            <v>X20010</v>
          </cell>
          <cell r="B361" t="str">
            <v>Invoicing RR-Group internal; V.A.T included</v>
          </cell>
        </row>
        <row r="363">
          <cell r="A363" t="str">
            <v>XP110</v>
          </cell>
          <cell r="B363" t="str">
            <v>Steel production Raahe (1000 t)</v>
          </cell>
        </row>
        <row r="364">
          <cell r="A364" t="str">
            <v>XP115</v>
          </cell>
          <cell r="B364" t="str">
            <v>Division internal deliveries (1000 t)</v>
          </cell>
        </row>
        <row r="365">
          <cell r="A365" t="str">
            <v>XP100</v>
          </cell>
          <cell r="B365" t="str">
            <v>Prime production (1000 t)</v>
          </cell>
        </row>
        <row r="368">
          <cell r="B368" t="str">
            <v>INVESTMENTS</v>
          </cell>
        </row>
        <row r="369">
          <cell r="A369" t="str">
            <v>RF1000</v>
          </cell>
          <cell r="B369" t="str">
            <v>Intangible investments</v>
          </cell>
        </row>
        <row r="370">
          <cell r="A370" t="str">
            <v>RF1088</v>
          </cell>
          <cell r="B370" t="str">
            <v xml:space="preserve"> - Intragroup intang.investments(incl.on prev.row)</v>
          </cell>
        </row>
        <row r="371">
          <cell r="A371" t="str">
            <v>RF2000</v>
          </cell>
          <cell r="B371" t="str">
            <v>Tangible investments</v>
          </cell>
        </row>
        <row r="372">
          <cell r="A372" t="str">
            <v>RF2088</v>
          </cell>
          <cell r="B372" t="str">
            <v xml:space="preserve"> - Intragroup tang.investments(incl.on prev.row)</v>
          </cell>
        </row>
        <row r="373">
          <cell r="A373" t="str">
            <v>RF3000</v>
          </cell>
          <cell r="B373" t="str">
            <v>Investment in stocks and shares</v>
          </cell>
        </row>
        <row r="374">
          <cell r="A374" t="str">
            <v>RF3088</v>
          </cell>
          <cell r="B374" t="str">
            <v xml:space="preserve"> - Group intern.inv. in shares(incl. prev.row)</v>
          </cell>
        </row>
        <row r="375">
          <cell r="A375" t="str">
            <v>RF3990</v>
          </cell>
          <cell r="B375" t="str">
            <v>GROSS INVESTMENTS</v>
          </cell>
        </row>
        <row r="376">
          <cell r="A376" t="str">
            <v>RF3999</v>
          </cell>
          <cell r="B376" t="str">
            <v>RAUTARUUKKI GROUP EXTERNAL GROSS  INVEST.</v>
          </cell>
        </row>
        <row r="378">
          <cell r="B378" t="str">
            <v>FIXED ASSET SALES</v>
          </cell>
        </row>
        <row r="379">
          <cell r="A379" t="str">
            <v>RF5000</v>
          </cell>
          <cell r="B379" t="str">
            <v>Sales of intangible assets</v>
          </cell>
        </row>
        <row r="380">
          <cell r="A380" t="str">
            <v>RF5088</v>
          </cell>
          <cell r="B380" t="str">
            <v xml:space="preserve"> - Intragroup sales on intang.(incl.on prev.row)</v>
          </cell>
        </row>
        <row r="381">
          <cell r="A381" t="str">
            <v>RF6000</v>
          </cell>
          <cell r="B381" t="str">
            <v>Sales of tangible assets</v>
          </cell>
        </row>
        <row r="382">
          <cell r="A382" t="str">
            <v>RF6088</v>
          </cell>
          <cell r="B382" t="str">
            <v xml:space="preserve"> - Intragroup sales of tang.assets(incl.on prev.row)</v>
          </cell>
        </row>
        <row r="383">
          <cell r="A383" t="str">
            <v>RF7000</v>
          </cell>
          <cell r="B383" t="str">
            <v>Sales of stocks and shares</v>
          </cell>
        </row>
        <row r="384">
          <cell r="A384" t="str">
            <v>RF7088</v>
          </cell>
          <cell r="B384" t="str">
            <v xml:space="preserve"> - Intragroup sales of stocks and shares(incl.on prev.row)</v>
          </cell>
        </row>
        <row r="385">
          <cell r="A385" t="str">
            <v>RF7100</v>
          </cell>
          <cell r="B385" t="str">
            <v>FIXED ASSET SALES TOTAL</v>
          </cell>
        </row>
        <row r="386">
          <cell r="A386" t="str">
            <v>RF7200</v>
          </cell>
          <cell r="B386" t="str">
            <v>RAUTARUUKKI GROUP EXTERNAL  SALES OF FIXED ASSETS</v>
          </cell>
        </row>
        <row r="388">
          <cell r="A388" t="str">
            <v>RF8000</v>
          </cell>
          <cell r="B388" t="str">
            <v>PROFIT(+)OR LOSS(-)ON SALES OF FIXED ASSETS</v>
          </cell>
        </row>
        <row r="389">
          <cell r="A389" t="str">
            <v>RF8010</v>
          </cell>
          <cell r="B389" t="str">
            <v xml:space="preserve"> - From sales of external shares and other investments</v>
          </cell>
        </row>
        <row r="390">
          <cell r="A390" t="str">
            <v>RF8188</v>
          </cell>
          <cell r="B390" t="str">
            <v xml:space="preserve"> -Intragroup profits and loss of fixed assets</v>
          </cell>
        </row>
        <row r="391">
          <cell r="A391" t="str">
            <v>RF8110</v>
          </cell>
          <cell r="B391" t="str">
            <v>GROUP EXTERN.PROFIT/LOSS ON FIXED ASSETS</v>
          </cell>
        </row>
        <row r="393">
          <cell r="A393" t="str">
            <v>RF8555</v>
          </cell>
          <cell r="B393" t="str">
            <v>Unpaid investments , 1.1.</v>
          </cell>
        </row>
        <row r="394">
          <cell r="A394" t="str">
            <v>RF8557</v>
          </cell>
          <cell r="B394" t="str">
            <v>Unpaid investments, period end</v>
          </cell>
        </row>
        <row r="395">
          <cell r="A395" t="str">
            <v>RF8559</v>
          </cell>
          <cell r="B395" t="str">
            <v>Change in unpaid investemens</v>
          </cell>
        </row>
        <row r="396">
          <cell r="A396" t="str">
            <v>RF8200</v>
          </cell>
          <cell r="B396" t="str">
            <v>NET INVESTMENTS</v>
          </cell>
        </row>
        <row r="397">
          <cell r="A397" t="str">
            <v>RF8210</v>
          </cell>
          <cell r="B397" t="str">
            <v>RR GROUP EXTERNAL NET INVESTMENTS</v>
          </cell>
        </row>
        <row r="399">
          <cell r="B399" t="str">
            <v>MATCHING FIGURES</v>
          </cell>
        </row>
        <row r="400">
          <cell r="A400" t="str">
            <v>RF8300</v>
          </cell>
          <cell r="B400" t="str">
            <v xml:space="preserve"> - Intangible assets 1.1.</v>
          </cell>
        </row>
        <row r="401">
          <cell r="A401" t="str">
            <v>RF8310</v>
          </cell>
          <cell r="B401" t="str">
            <v xml:space="preserve"> - Tangible assets 1.1.</v>
          </cell>
        </row>
        <row r="402">
          <cell r="A402" t="str">
            <v>RF8320</v>
          </cell>
          <cell r="B402" t="str">
            <v xml:space="preserve"> - Subsidiary shares 1.1.</v>
          </cell>
        </row>
        <row r="403">
          <cell r="A403" t="str">
            <v>RF8330</v>
          </cell>
          <cell r="B403" t="str">
            <v xml:space="preserve"> - Other stocks and shares 1.1.</v>
          </cell>
        </row>
        <row r="404">
          <cell r="B404" t="str">
            <v>Fixed asset in the beginning of the year</v>
          </cell>
        </row>
        <row r="405">
          <cell r="A405" t="str">
            <v>RF8500</v>
          </cell>
          <cell r="B405" t="str">
            <v>Intangible assets in the end of the period</v>
          </cell>
        </row>
        <row r="406">
          <cell r="A406" t="str">
            <v>RF8510</v>
          </cell>
          <cell r="B406" t="str">
            <v>Tangible assets in the end of the period</v>
          </cell>
        </row>
        <row r="407">
          <cell r="A407" t="str">
            <v>RF8520</v>
          </cell>
          <cell r="B407" t="str">
            <v>Stocs and shares in the end of the period</v>
          </cell>
        </row>
        <row r="409">
          <cell r="A409" t="str">
            <v>RF8530</v>
          </cell>
          <cell r="B409" t="str">
            <v>Depreciation</v>
          </cell>
        </row>
        <row r="410">
          <cell r="A410" t="str">
            <v>RF8550</v>
          </cell>
          <cell r="B410" t="str">
            <v>NET INVESTMENTS</v>
          </cell>
        </row>
        <row r="411">
          <cell r="A411" t="str">
            <v>RF8559</v>
          </cell>
          <cell r="B411" t="str">
            <v>Change in unpaid investments</v>
          </cell>
        </row>
        <row r="412">
          <cell r="B412" t="str">
            <v>PROFIT(+)OR LOSS(-)ON SALES OF FIXED ASSETS</v>
          </cell>
        </row>
        <row r="413">
          <cell r="A413" t="str">
            <v>RF8560</v>
          </cell>
          <cell r="B413" t="str">
            <v xml:space="preserve"> - Revaluations (+/-)</v>
          </cell>
        </row>
        <row r="414">
          <cell r="A414" t="str">
            <v>RF8565</v>
          </cell>
        </row>
        <row r="415">
          <cell r="A415" t="str">
            <v>RF8570</v>
          </cell>
          <cell r="B415" t="str">
            <v xml:space="preserve"> Translation adjustments</v>
          </cell>
        </row>
        <row r="416">
          <cell r="A416" t="str">
            <v>RF8561</v>
          </cell>
          <cell r="B416" t="str">
            <v xml:space="preserve"> - Changes from i.e. mergers (not paid), Group internal</v>
          </cell>
        </row>
        <row r="417">
          <cell r="A417" t="str">
            <v>RF8562</v>
          </cell>
          <cell r="B417" t="str">
            <v xml:space="preserve"> - Changes from i.e. mergers (not paid), Group external</v>
          </cell>
        </row>
        <row r="418">
          <cell r="A418" t="str">
            <v>RF8580</v>
          </cell>
          <cell r="B418" t="str">
            <v>FIXED ASSET CHANGE</v>
          </cell>
        </row>
        <row r="419">
          <cell r="A419" t="str">
            <v>RF8590</v>
          </cell>
          <cell r="B419" t="str">
            <v>NET INVESTMENTS IN CALCULATION ABOVE</v>
          </cell>
        </row>
        <row r="420">
          <cell r="A420" t="str">
            <v>RF8599</v>
          </cell>
          <cell r="B420" t="str">
            <v>DIFFERENCE (should be=0)</v>
          </cell>
        </row>
        <row r="421">
          <cell r="A421" t="str">
            <v>RF8600</v>
          </cell>
          <cell r="B421" t="str">
            <v>Investments booked to expenses</v>
          </cell>
        </row>
        <row r="422">
          <cell r="A422" t="str">
            <v>RF8610</v>
          </cell>
          <cell r="B422" t="str">
            <v>Investments booked to expenses and activated, total</v>
          </cell>
        </row>
        <row r="424">
          <cell r="B424" t="str">
            <v>NET WORKING CAPITAL</v>
          </cell>
        </row>
        <row r="425">
          <cell r="A425" t="str">
            <v>RW1000</v>
          </cell>
          <cell r="B425" t="str">
            <v>Inventories</v>
          </cell>
        </row>
        <row r="426">
          <cell r="A426" t="str">
            <v>RW1001</v>
          </cell>
          <cell r="B426" t="str">
            <v>- Adjustments in inventories</v>
          </cell>
        </row>
        <row r="427">
          <cell r="A427" t="str">
            <v>RW1010</v>
          </cell>
          <cell r="B427" t="str">
            <v>Accounts receivable</v>
          </cell>
        </row>
        <row r="428">
          <cell r="A428" t="str">
            <v>RW1011</v>
          </cell>
          <cell r="B428" t="str">
            <v xml:space="preserve"> - Adjustments in acc.receivables</v>
          </cell>
        </row>
        <row r="429">
          <cell r="A429" t="str">
            <v>RW1020</v>
          </cell>
          <cell r="B429" t="str">
            <v>Other short term receivable</v>
          </cell>
        </row>
        <row r="430">
          <cell r="A430" t="str">
            <v>RW1021</v>
          </cell>
          <cell r="B430" t="str">
            <v xml:space="preserve"> - Adjustments in other receivable</v>
          </cell>
        </row>
        <row r="431">
          <cell r="A431" t="str">
            <v>RW1030</v>
          </cell>
          <cell r="B431" t="str">
            <v>Accounts payable</v>
          </cell>
        </row>
        <row r="432">
          <cell r="A432" t="str">
            <v>RW1032</v>
          </cell>
          <cell r="B432" t="str">
            <v xml:space="preserve"> - Unpaid investments</v>
          </cell>
        </row>
        <row r="433">
          <cell r="A433" t="str">
            <v>RW1031</v>
          </cell>
          <cell r="B433" t="str">
            <v xml:space="preserve"> - Adjustments to acc. payable</v>
          </cell>
        </row>
        <row r="434">
          <cell r="A434" t="str">
            <v>RW1040</v>
          </cell>
          <cell r="B434" t="str">
            <v>Other short term debt</v>
          </cell>
        </row>
        <row r="435">
          <cell r="A435" t="str">
            <v>RW1041</v>
          </cell>
          <cell r="B435" t="str">
            <v xml:space="preserve"> - Adjustments in other short term debt</v>
          </cell>
        </row>
        <row r="436">
          <cell r="A436" t="str">
            <v>RW1100</v>
          </cell>
          <cell r="B436" t="str">
            <v>NET WORKING CAPITAL</v>
          </cell>
        </row>
        <row r="437">
          <cell r="B437" t="str">
            <v>Adjustments, total</v>
          </cell>
        </row>
        <row r="438">
          <cell r="A438" t="str">
            <v>RW1200</v>
          </cell>
          <cell r="B438" t="str">
            <v>CHANGE IN NET WORKING CAPITAL</v>
          </cell>
        </row>
        <row r="439">
          <cell r="A439" t="str">
            <v>RW1300</v>
          </cell>
          <cell r="B439" t="str">
            <v>NET WORKING CAPITAL EXCLUDING ACCRUALS</v>
          </cell>
        </row>
        <row r="440">
          <cell r="B440" t="str">
            <v>ADJUSTMENTS IN CASH FLOW FROM OPERATIONS</v>
          </cell>
        </row>
        <row r="441">
          <cell r="A441" t="str">
            <v>RW010</v>
          </cell>
          <cell r="B441" t="str">
            <v>Unrealized currency exch.differenses</v>
          </cell>
        </row>
        <row r="442">
          <cell r="A442" t="str">
            <v>RW015</v>
          </cell>
          <cell r="B442" t="str">
            <v>Unpaid taxes</v>
          </cell>
        </row>
        <row r="443">
          <cell r="A443" t="str">
            <v>RW019</v>
          </cell>
          <cell r="B443" t="str">
            <v xml:space="preserve">Unpaid other operating income </v>
          </cell>
        </row>
        <row r="444">
          <cell r="A444" t="str">
            <v>RW020</v>
          </cell>
          <cell r="B444" t="str">
            <v>Unpaid other operating expenses</v>
          </cell>
        </row>
        <row r="445">
          <cell r="A445" t="str">
            <v>RW030</v>
          </cell>
          <cell r="B445" t="str">
            <v>Unpaid other operating income</v>
          </cell>
        </row>
        <row r="446">
          <cell r="A446" t="str">
            <v>RW040</v>
          </cell>
          <cell r="B446" t="str">
            <v>Unpaid other operating expenses</v>
          </cell>
        </row>
        <row r="447">
          <cell r="A447" t="str">
            <v>RW050</v>
          </cell>
          <cell r="B447" t="str">
            <v>Unpaid extraordinary items</v>
          </cell>
        </row>
        <row r="448">
          <cell r="A448" t="str">
            <v>RW060</v>
          </cell>
          <cell r="B448" t="str">
            <v>Adjustments to interest bearing liabilities</v>
          </cell>
        </row>
        <row r="449">
          <cell r="A449" t="str">
            <v>RW070</v>
          </cell>
          <cell r="B449" t="str">
            <v>Adjustments to non-inter.bear. liabil.and provis.</v>
          </cell>
        </row>
        <row r="451">
          <cell r="B451" t="str">
            <v>KEY FIGURES</v>
          </cell>
        </row>
        <row r="453">
          <cell r="B453" t="str">
            <v>GROSS MARGIN</v>
          </cell>
        </row>
        <row r="454">
          <cell r="B454" t="str">
            <v>OPERATING INCOME</v>
          </cell>
        </row>
        <row r="455">
          <cell r="B455" t="str">
            <v>INCOME FROM OPERATIONS</v>
          </cell>
        </row>
        <row r="457">
          <cell r="B457" t="str">
            <v>GROSS MARGIN/ OPERATING INCOME (%)</v>
          </cell>
        </row>
        <row r="458">
          <cell r="B458" t="str">
            <v>OPERATING PROFIT/ OPERATING INCOME (%)</v>
          </cell>
        </row>
        <row r="459">
          <cell r="B459" t="str">
            <v>RETURN ON NET ASSETS (RONA) %</v>
          </cell>
        </row>
        <row r="460">
          <cell r="B460" t="str">
            <v>EQUITY (%)</v>
          </cell>
        </row>
        <row r="461">
          <cell r="B461" t="str">
            <v>INVESTMENT PAYOUT RATIO</v>
          </cell>
        </row>
        <row r="463">
          <cell r="B463" t="str">
            <v>NETWORKING CAPITAL (E &amp; I)</v>
          </cell>
        </row>
        <row r="464">
          <cell r="B464" t="str">
            <v>BALANCE SHEET WORKING CAPITAL, EXT</v>
          </cell>
        </row>
        <row r="466">
          <cell r="B466" t="str">
            <v>ACC. RECEIVABLE/ TURNAROUND</v>
          </cell>
        </row>
        <row r="467">
          <cell r="B467" t="str">
            <v>NOTE! ACC. RECEIV./ TURNAR. calc. from ext turnov (used in Group monthly rep.)</v>
          </cell>
        </row>
        <row r="468">
          <cell r="B468" t="str">
            <v>STOCKS/ TURNOVER (%)</v>
          </cell>
        </row>
        <row r="469">
          <cell r="B469" t="str">
            <v>ACCOUNT PAYABLE / TURNARAUND</v>
          </cell>
        </row>
        <row r="470">
          <cell r="B470" t="str">
            <v>PURCHASES OF MATERIAL/TURNOVER (%)</v>
          </cell>
        </row>
        <row r="471">
          <cell r="B471" t="str">
            <v>RETURN ON (total) ASSETS (ROA) %</v>
          </cell>
        </row>
        <row r="473">
          <cell r="B473" t="str">
            <v>INT. BEARING NET LIABILITIES</v>
          </cell>
        </row>
        <row r="474">
          <cell r="B474" t="str">
            <v>GEARING</v>
          </cell>
        </row>
        <row r="476">
          <cell r="B476" t="str">
            <v xml:space="preserve">CAPITAL EMPLOYED, EXCLUDING OWN SHARES, IN THE END OF PERIOD </v>
          </cell>
        </row>
        <row r="477">
          <cell r="B477" t="str">
            <v>RONA, UPPERS</v>
          </cell>
        </row>
        <row r="478">
          <cell r="B478" t="str">
            <v>RONA, DOWNERS</v>
          </cell>
        </row>
        <row r="481">
          <cell r="B481" t="str">
            <v>CASH FLOW  STATEMENT</v>
          </cell>
        </row>
        <row r="482">
          <cell r="B482" t="str">
            <v>(New formula from year 2000, budget figures not completely comparable)</v>
          </cell>
        </row>
        <row r="483">
          <cell r="B483" t="str">
            <v>M €</v>
          </cell>
        </row>
        <row r="484">
          <cell r="B484" t="str">
            <v>CASH FLOW FROM OPERATING ACTIVITIES</v>
          </cell>
        </row>
        <row r="485">
          <cell r="B485" t="str">
            <v xml:space="preserve">   OPERATING PROFIT</v>
          </cell>
        </row>
        <row r="486">
          <cell r="B486" t="str">
            <v xml:space="preserve">   DEPRECIATION</v>
          </cell>
        </row>
        <row r="487">
          <cell r="B487" t="str">
            <v xml:space="preserve">   OTHER ADJUSTMENTS</v>
          </cell>
        </row>
        <row r="488">
          <cell r="B488" t="str">
            <v>CASH FLOW BEFORE WORKING CAPITAL CHANGES</v>
          </cell>
        </row>
        <row r="489">
          <cell r="B489" t="str">
            <v>CHANGE IN WORKING CAPITAL</v>
          </cell>
        </row>
        <row r="490">
          <cell r="B490" t="str">
            <v xml:space="preserve">   CHANGE IN CURRENT NON-INTEREST BEARING DEBTORS</v>
          </cell>
        </row>
        <row r="491">
          <cell r="B491" t="str">
            <v xml:space="preserve">   CHANGE IN INVENTORIES</v>
          </cell>
        </row>
        <row r="492">
          <cell r="B492" t="str">
            <v xml:space="preserve">   CHANGE IN CURRENT NON-INTEREST BEARING CREDITORS</v>
          </cell>
        </row>
        <row r="493">
          <cell r="B493" t="str">
            <v>CHANGE IN WORKING CAPITAL</v>
          </cell>
        </row>
        <row r="494">
          <cell r="B494" t="str">
            <v>CASH FLOW BEFORE FINANCING ITEMS AND TAXES</v>
          </cell>
        </row>
        <row r="495">
          <cell r="B495" t="str">
            <v>INTEREST AND OTHER FINANCING ITEMS</v>
          </cell>
        </row>
        <row r="496">
          <cell r="B496" t="str">
            <v>TAXES</v>
          </cell>
        </row>
        <row r="497">
          <cell r="B497" t="str">
            <v>INTRA-GROUP CONTRIBUTIONS</v>
          </cell>
        </row>
        <row r="498">
          <cell r="B498" t="str">
            <v>CASH FLOW BEFORE EXTRAORDINARY ITEMS</v>
          </cell>
        </row>
        <row r="499">
          <cell r="B499" t="str">
            <v>CASH FLOW FROM EXTRAORDINARY ITEMS</v>
          </cell>
        </row>
        <row r="501">
          <cell r="B501" t="str">
            <v>CASH FLOW FROM OPERATIONS</v>
          </cell>
        </row>
        <row r="503">
          <cell r="B503" t="str">
            <v>CASH FLOW FROM INVESTING ACTIVITIES</v>
          </cell>
        </row>
        <row r="505">
          <cell r="B505" t="str">
            <v>CASH FLOW BEFORE FINANCING</v>
          </cell>
        </row>
        <row r="507">
          <cell r="B507" t="str">
            <v>DIVIDENDS PAID</v>
          </cell>
        </row>
        <row r="508">
          <cell r="B508" t="str">
            <v>CASH FLOW BEFORE OTHER FINANCING ACTIVITIES</v>
          </cell>
        </row>
        <row r="511">
          <cell r="B511" t="str">
            <v>CASH FLOW  STATEMENT (used in the financial and interim statements)</v>
          </cell>
        </row>
        <row r="512">
          <cell r="B512" t="str">
            <v>(New formula from year 2000, budget figures not completely comparable)</v>
          </cell>
        </row>
        <row r="513">
          <cell r="B513" t="str">
            <v>Cash flow from operating activities</v>
          </cell>
        </row>
        <row r="514">
          <cell r="B514" t="str">
            <v xml:space="preserve">Profit /loss before extraordinary items </v>
          </cell>
        </row>
        <row r="515">
          <cell r="B515" t="str">
            <v>Adjustments for:</v>
          </cell>
        </row>
        <row r="516">
          <cell r="B516" t="str">
            <v>Depreciation</v>
          </cell>
        </row>
        <row r="517">
          <cell r="B517" t="str">
            <v>Financing items</v>
          </cell>
        </row>
        <row r="518">
          <cell r="B518" t="str">
            <v>Share of associated companies' results</v>
          </cell>
        </row>
        <row r="519">
          <cell r="B519" t="str">
            <v>Other adjustments</v>
          </cell>
        </row>
        <row r="520">
          <cell r="B520" t="str">
            <v>Cash flow bef. working capital changes</v>
          </cell>
        </row>
        <row r="521">
          <cell r="B521" t="str">
            <v>Change in working capital</v>
          </cell>
        </row>
        <row r="522">
          <cell r="B522" t="str">
            <v>Change in current non-interest bearing debtors</v>
          </cell>
        </row>
        <row r="523">
          <cell r="B523" t="str">
            <v xml:space="preserve"> - Change in trade debtors</v>
          </cell>
        </row>
        <row r="524">
          <cell r="B524" t="str">
            <v xml:space="preserve"> - Change in other debtors</v>
          </cell>
        </row>
        <row r="525">
          <cell r="B525" t="str">
            <v xml:space="preserve"> - Changes in debtors due to Group structure </v>
          </cell>
        </row>
        <row r="526">
          <cell r="B526" t="str">
            <v xml:space="preserve"> - Transl. diff. in current non-intr.debtors</v>
          </cell>
        </row>
        <row r="527">
          <cell r="B527" t="str">
            <v>Change in inventories</v>
          </cell>
        </row>
        <row r="528">
          <cell r="B528" t="str">
            <v xml:space="preserve"> - Change in inventories in the balance sheet</v>
          </cell>
        </row>
        <row r="529">
          <cell r="B529" t="str">
            <v xml:space="preserve"> - Changes in inventories due to Group stucture</v>
          </cell>
        </row>
        <row r="530">
          <cell r="B530" t="str">
            <v xml:space="preserve"> - Transl.diff in inventories change</v>
          </cell>
        </row>
        <row r="531">
          <cell r="B531" t="str">
            <v>Change in current non-interest bearing creditors</v>
          </cell>
        </row>
        <row r="532">
          <cell r="B532" t="str">
            <v xml:space="preserve"> - Change in trade creditors</v>
          </cell>
        </row>
        <row r="533">
          <cell r="B533" t="str">
            <v xml:space="preserve"> - Change in other non-intr.creditors</v>
          </cell>
        </row>
        <row r="534">
          <cell r="B534" t="str">
            <v xml:space="preserve"> - Change in non-intr.creditors due to Group structure</v>
          </cell>
        </row>
        <row r="535">
          <cell r="B535" t="str">
            <v xml:space="preserve"> - Change in unpaid investments and taxes</v>
          </cell>
        </row>
        <row r="536">
          <cell r="B536" t="str">
            <v xml:space="preserve"> - Translation diff. in non-current creditors change</v>
          </cell>
        </row>
        <row r="537">
          <cell r="B537" t="str">
            <v>Change in work. capital</v>
          </cell>
        </row>
        <row r="539">
          <cell r="B539" t="str">
            <v>Cash flow before financing items and taxes</v>
          </cell>
        </row>
        <row r="540">
          <cell r="B540" t="str">
            <v>Interest and other financing items on business operations paid</v>
          </cell>
        </row>
        <row r="541">
          <cell r="B541" t="str">
            <v xml:space="preserve">Taxes. </v>
          </cell>
        </row>
        <row r="542">
          <cell r="B542" t="str">
            <v>Adjustments for:</v>
          </cell>
        </row>
        <row r="543">
          <cell r="B543" t="str">
            <v>Deferred tax</v>
          </cell>
        </row>
        <row r="544">
          <cell r="B544" t="str">
            <v>Unpaid taxes</v>
          </cell>
        </row>
        <row r="545">
          <cell r="B545" t="str">
            <v>Unrealized currency exchange differences</v>
          </cell>
        </row>
        <row r="546">
          <cell r="B546" t="str">
            <v>Other adjustments in financing items</v>
          </cell>
        </row>
        <row r="547">
          <cell r="B547" t="str">
            <v>Cash flow before extraordinary items</v>
          </cell>
        </row>
        <row r="548">
          <cell r="B548" t="str">
            <v>Cash flow from extraordinary items</v>
          </cell>
        </row>
        <row r="549">
          <cell r="B549" t="str">
            <v>Cash flow from operations (A)</v>
          </cell>
        </row>
        <row r="551">
          <cell r="B551" t="str">
            <v>Cash flow from investing activities</v>
          </cell>
        </row>
        <row r="552">
          <cell r="B552" t="str">
            <v>Investments in tangible and intangible assets</v>
          </cell>
        </row>
        <row r="553">
          <cell r="B553" t="str">
            <v>Proceeds from sale of tangible and intangible assets</v>
          </cell>
        </row>
        <row r="554">
          <cell r="B554" t="str">
            <v>Change in unpaid investments</v>
          </cell>
        </row>
        <row r="555">
          <cell r="B555" t="str">
            <v>Other investments</v>
          </cell>
        </row>
        <row r="556">
          <cell r="B556" t="str">
            <v>Proceeds from sale of other investments</v>
          </cell>
        </row>
        <row r="557">
          <cell r="B557" t="str">
            <v>Investments by minority shareholders</v>
          </cell>
        </row>
        <row r="558">
          <cell r="B558" t="str">
            <v>Cash flow from investing activities (B)</v>
          </cell>
        </row>
        <row r="560">
          <cell r="B560" t="str">
            <v>Cash flow before financing</v>
          </cell>
        </row>
        <row r="562">
          <cell r="B562" t="str">
            <v>Cash flow from financing activities</v>
          </cell>
        </row>
        <row r="563">
          <cell r="B563" t="str">
            <v>Buyback of own shares</v>
          </cell>
        </row>
        <row r="564">
          <cell r="B564" t="str">
            <v>Change in current loans receivable</v>
          </cell>
        </row>
        <row r="565">
          <cell r="B565" t="str">
            <v>Change in non-current loans receivable</v>
          </cell>
        </row>
        <row r="566">
          <cell r="B566" t="str">
            <v>Change in current loans payable</v>
          </cell>
        </row>
        <row r="567">
          <cell r="B567" t="str">
            <v>Change in non-current loans payable</v>
          </cell>
        </row>
        <row r="568">
          <cell r="B568" t="str">
            <v>Adjustments to interest bearing liabilities</v>
          </cell>
        </row>
        <row r="569">
          <cell r="B569" t="str">
            <v>Adjustments to lt.non-interest bear.debt and provisions</v>
          </cell>
        </row>
        <row r="570">
          <cell r="B570" t="str">
            <v>Share issue</v>
          </cell>
        </row>
        <row r="571">
          <cell r="B571" t="str">
            <v>Dividends paid</v>
          </cell>
        </row>
        <row r="572">
          <cell r="B572" t="str">
            <v>Cash flow from financing activities (C)</v>
          </cell>
        </row>
        <row r="574">
          <cell r="B574" t="str">
            <v>Change in liquid assets (A+B+C)</v>
          </cell>
        </row>
        <row r="576">
          <cell r="B576" t="str">
            <v>Cash and cash equivalent at beginning of period</v>
          </cell>
        </row>
        <row r="577">
          <cell r="B577" t="str">
            <v>Translation adjustment in cash and cash equivalent</v>
          </cell>
        </row>
        <row r="578">
          <cell r="B578" t="str">
            <v>Cash and cash equivalent at end of period</v>
          </cell>
        </row>
        <row r="579">
          <cell r="B579" t="str">
            <v>Change in liquid assets in balance sheet</v>
          </cell>
        </row>
        <row r="584">
          <cell r="B584" t="str">
            <v>Difference</v>
          </cell>
        </row>
        <row r="586">
          <cell r="B586" t="str">
            <v>The items of the cash flow  statement cannot directly be derived from the balance sheet  and the profit and loss</v>
          </cell>
        </row>
        <row r="587">
          <cell r="B587" t="str">
            <v>account due to sold and acquired subsidiaries and changes in exchange rates, for example.</v>
          </cell>
        </row>
        <row r="589">
          <cell r="B589" t="str">
            <v>CHANGES IN EQUITY</v>
          </cell>
        </row>
        <row r="590">
          <cell r="A590" t="str">
            <v>QE100</v>
          </cell>
          <cell r="B590" t="str">
            <v>Equity in the beginning of period</v>
          </cell>
        </row>
        <row r="591">
          <cell r="A591" t="str">
            <v>QE200</v>
          </cell>
          <cell r="B591" t="str">
            <v>Profit (loss) of the period</v>
          </cell>
        </row>
        <row r="592">
          <cell r="A592" t="str">
            <v>QE300</v>
          </cell>
          <cell r="B592" t="str">
            <v>Translation difference of profit of the period</v>
          </cell>
        </row>
        <row r="593">
          <cell r="A593" t="str">
            <v>QE400</v>
          </cell>
          <cell r="B593" t="str">
            <v>Change in equity hedging results</v>
          </cell>
        </row>
        <row r="594">
          <cell r="A594" t="str">
            <v>QE500</v>
          </cell>
          <cell r="B594" t="str">
            <v>Share issue paid, Group external</v>
          </cell>
        </row>
        <row r="595">
          <cell r="A595" t="str">
            <v>QE588</v>
          </cell>
          <cell r="B595" t="str">
            <v>Share issue paid, Group internal</v>
          </cell>
        </row>
        <row r="596">
          <cell r="A596" t="str">
            <v>QE600</v>
          </cell>
          <cell r="B596" t="str">
            <v>Dividends paid, Group external</v>
          </cell>
        </row>
        <row r="597">
          <cell r="A597" t="str">
            <v>QE688</v>
          </cell>
          <cell r="B597" t="str">
            <v>Dividends paid, Group internal</v>
          </cell>
        </row>
        <row r="598">
          <cell r="A598" t="str">
            <v>QE700</v>
          </cell>
          <cell r="B598" t="str">
            <v>Change in transl.diff.at acquisition</v>
          </cell>
        </row>
        <row r="599">
          <cell r="A599" t="str">
            <v>QE800</v>
          </cell>
          <cell r="B599" t="str">
            <v>Change in transl.diff of accumulated profits</v>
          </cell>
        </row>
        <row r="600">
          <cell r="A600" t="str">
            <v>QE900</v>
          </cell>
          <cell r="B600" t="str">
            <v>Changes from mergers (not paid), Group external</v>
          </cell>
        </row>
        <row r="601">
          <cell r="A601" t="str">
            <v>QE988</v>
          </cell>
          <cell r="B601" t="str">
            <v>Changes from mergers (not paid), Group internal</v>
          </cell>
        </row>
        <row r="602">
          <cell r="A602" t="str">
            <v>QE910</v>
          </cell>
          <cell r="B602" t="str">
            <v>Other changes (explaned in the notes), Group external</v>
          </cell>
        </row>
        <row r="603">
          <cell r="A603" t="str">
            <v>QE918</v>
          </cell>
          <cell r="B603" t="str">
            <v>Other changes (explaned in the notes), Group internal</v>
          </cell>
        </row>
        <row r="605">
          <cell r="B605" t="str">
            <v>Equity in the end of the period</v>
          </cell>
        </row>
        <row r="606">
          <cell r="A606" t="str">
            <v>QE999</v>
          </cell>
          <cell r="B606" t="str">
            <v>Difference (should be 0)</v>
          </cell>
        </row>
        <row r="611">
          <cell r="B611" t="str">
            <v>OPERATIVE FUND STATEMENT (old formula!)</v>
          </cell>
        </row>
        <row r="613">
          <cell r="B613" t="str">
            <v>FROM BUSINESS OPERATIONS</v>
          </cell>
        </row>
        <row r="614">
          <cell r="B614" t="str">
            <v xml:space="preserve">   OPERATING PROFIT</v>
          </cell>
        </row>
        <row r="615">
          <cell r="B615" t="str">
            <v xml:space="preserve">   DEPRECIATION</v>
          </cell>
        </row>
        <row r="616">
          <cell r="B616" t="str">
            <v xml:space="preserve">   FINANCING INC. &amp; EXPENSES</v>
          </cell>
        </row>
        <row r="617">
          <cell r="B617" t="str">
            <v xml:space="preserve">   EXTRAORDINARY INC. &amp; EXPENSES</v>
          </cell>
        </row>
        <row r="618">
          <cell r="B618" t="str">
            <v xml:space="preserve">   TAXES</v>
          </cell>
        </row>
        <row r="621">
          <cell r="B621" t="str">
            <v>CHANGE IN WORKING CAPITAL</v>
          </cell>
        </row>
        <row r="622">
          <cell r="B622" t="str">
            <v xml:space="preserve">   CHANGE IN INVENTORIES</v>
          </cell>
        </row>
        <row r="623">
          <cell r="B623" t="str">
            <v xml:space="preserve">   CHANGE IN ACC. RECEIVABLE</v>
          </cell>
        </row>
        <row r="624">
          <cell r="B624" t="str">
            <v xml:space="preserve">   CHANGE IN ACC. PAYABLE</v>
          </cell>
        </row>
        <row r="625">
          <cell r="B625" t="str">
            <v xml:space="preserve">   CHANGE IN ADV. PAYMENTS</v>
          </cell>
        </row>
        <row r="628">
          <cell r="B628" t="str">
            <v>CASH FLOW FROM OPERATIONS</v>
          </cell>
        </row>
        <row r="630">
          <cell r="B630" t="str">
            <v xml:space="preserve">   NET INVESTMENTS</v>
          </cell>
        </row>
        <row r="632">
          <cell r="B632" t="str">
            <v>CASH FLOW BEFORE FINANCING</v>
          </cell>
        </row>
        <row r="635">
          <cell r="B635" t="str">
            <v xml:space="preserve">EXTRA ROWS </v>
          </cell>
        </row>
        <row r="636">
          <cell r="B636" t="str">
            <v>ROWS FOR CALCULATING SALES MARGIN</v>
          </cell>
        </row>
        <row r="637">
          <cell r="A637" t="str">
            <v>SM100</v>
          </cell>
          <cell r="B637" t="str">
            <v>Direct wages and salaries</v>
          </cell>
        </row>
        <row r="638">
          <cell r="A638" t="str">
            <v>SM110</v>
          </cell>
          <cell r="B638" t="str">
            <v>Direct material expenses</v>
          </cell>
        </row>
        <row r="639">
          <cell r="A639" t="str">
            <v>SM120</v>
          </cell>
          <cell r="B639" t="str">
            <v>Other direct expenses</v>
          </cell>
        </row>
        <row r="640">
          <cell r="A640" t="str">
            <v>SMXXX</v>
          </cell>
          <cell r="B640" t="str">
            <v>Direct expenses total</v>
          </cell>
        </row>
        <row r="642">
          <cell r="B642" t="str">
            <v>ROWS FOR RAUTARUUKKI STEEL</v>
          </cell>
        </row>
        <row r="643">
          <cell r="A643" t="str">
            <v>ST100</v>
          </cell>
          <cell r="B643" t="str">
            <v>Concentrates</v>
          </cell>
        </row>
        <row r="644">
          <cell r="A644" t="str">
            <v>ST110</v>
          </cell>
          <cell r="B644" t="str">
            <v>Coke, coal, breeze</v>
          </cell>
        </row>
        <row r="645">
          <cell r="A645" t="str">
            <v>ST120</v>
          </cell>
          <cell r="B645" t="str">
            <v>Other raw material</v>
          </cell>
        </row>
        <row r="646">
          <cell r="A646" t="str">
            <v>ST130</v>
          </cell>
          <cell r="B646" t="str">
            <v>Additives and supplies, external</v>
          </cell>
        </row>
        <row r="647">
          <cell r="A647" t="str">
            <v>ST140</v>
          </cell>
          <cell r="B647" t="str">
            <v>Scrap</v>
          </cell>
        </row>
        <row r="648">
          <cell r="A648" t="str">
            <v>ST150</v>
          </cell>
          <cell r="B648" t="str">
            <v>Energy</v>
          </cell>
        </row>
        <row r="649">
          <cell r="A649" t="str">
            <v>ST160</v>
          </cell>
          <cell r="B649" t="str">
            <v>Materials</v>
          </cell>
        </row>
        <row r="650">
          <cell r="A650" t="str">
            <v>ST170</v>
          </cell>
          <cell r="B650" t="str">
            <v xml:space="preserve">Purchased steel </v>
          </cell>
        </row>
        <row r="651">
          <cell r="A651" t="str">
            <v>ST180</v>
          </cell>
          <cell r="B651" t="str">
            <v>Zink</v>
          </cell>
        </row>
        <row r="652">
          <cell r="A652" t="str">
            <v>ST190</v>
          </cell>
          <cell r="B652" t="str">
            <v>Paints</v>
          </cell>
        </row>
        <row r="653">
          <cell r="A653" t="str">
            <v>ST188</v>
          </cell>
          <cell r="B653" t="str">
            <v>Internal purchases</v>
          </cell>
        </row>
        <row r="654">
          <cell r="A654" t="str">
            <v>ST200</v>
          </cell>
          <cell r="B654" t="str">
            <v>Other purchases</v>
          </cell>
        </row>
        <row r="655">
          <cell r="A655" t="str">
            <v>ST2XX</v>
          </cell>
          <cell r="B655" t="str">
            <v>Purchases total</v>
          </cell>
        </row>
        <row r="657">
          <cell r="A657" t="str">
            <v>ST300</v>
          </cell>
          <cell r="B657" t="str">
            <v>Wages, workers</v>
          </cell>
        </row>
        <row r="658">
          <cell r="A658" t="str">
            <v>ST310</v>
          </cell>
          <cell r="B658" t="str">
            <v>Salaries, staff</v>
          </cell>
        </row>
        <row r="659">
          <cell r="A659" t="str">
            <v>ST3XX</v>
          </cell>
          <cell r="B659" t="str">
            <v>Wages and salaries total</v>
          </cell>
        </row>
        <row r="660">
          <cell r="A660" t="str">
            <v>ST400</v>
          </cell>
          <cell r="B660" t="str">
            <v>Pensions, workers</v>
          </cell>
        </row>
        <row r="661">
          <cell r="A661" t="str">
            <v>ST410</v>
          </cell>
          <cell r="B661" t="str">
            <v>Pensions, staff</v>
          </cell>
        </row>
        <row r="662">
          <cell r="A662" t="str">
            <v>ST4XX</v>
          </cell>
          <cell r="B662" t="str">
            <v>Pensions total</v>
          </cell>
        </row>
        <row r="663">
          <cell r="A663" t="str">
            <v>ST500</v>
          </cell>
          <cell r="B663" t="str">
            <v>Other indirect personnel costs, workers</v>
          </cell>
        </row>
        <row r="664">
          <cell r="A664" t="str">
            <v>ST510</v>
          </cell>
          <cell r="B664" t="str">
            <v>Other indirect personnel costs, staff</v>
          </cell>
        </row>
        <row r="665">
          <cell r="A665" t="str">
            <v>ST5XX</v>
          </cell>
          <cell r="B665" t="str">
            <v>Other indirect personnel costs total</v>
          </cell>
        </row>
        <row r="666">
          <cell r="A666" t="str">
            <v>ST6XX</v>
          </cell>
          <cell r="B666" t="str">
            <v>Personnel costs total</v>
          </cell>
        </row>
        <row r="667">
          <cell r="A667" t="str">
            <v>ST9XX</v>
          </cell>
          <cell r="B667" t="str">
            <v>Rautaruukki Steel extra rows, total</v>
          </cell>
        </row>
        <row r="669">
          <cell r="A669" t="str">
            <v>METFORMIN LISÄRIVIT</v>
          </cell>
          <cell r="B669" t="str">
            <v>EXTRA ROWS FOR METFORM</v>
          </cell>
        </row>
        <row r="670">
          <cell r="A670" t="str">
            <v>XMF10</v>
          </cell>
          <cell r="B670" t="str">
            <v>Actual deliveries</v>
          </cell>
        </row>
        <row r="673">
          <cell r="A673" t="str">
            <v>EXTRA ROWS FOR FUNDIA</v>
          </cell>
          <cell r="B673" t="str">
            <v>EXTRA ROWS FOR FUNDIA</v>
          </cell>
        </row>
        <row r="674">
          <cell r="B674" t="str">
            <v>PRODUCTION VOLUMES (Ktonnes)</v>
          </cell>
        </row>
        <row r="675">
          <cell r="A675" t="str">
            <v>XF010</v>
          </cell>
          <cell r="B675" t="str">
            <v>Billets, Mo</v>
          </cell>
        </row>
        <row r="676">
          <cell r="A676" t="str">
            <v>XF011</v>
          </cell>
          <cell r="B676" t="str">
            <v>Billets, Smedjebacken</v>
          </cell>
        </row>
        <row r="677">
          <cell r="A677" t="str">
            <v>XF012</v>
          </cell>
          <cell r="B677" t="str">
            <v>Billets, Koverhar</v>
          </cell>
        </row>
        <row r="678">
          <cell r="B678" t="str">
            <v>Billets, total</v>
          </cell>
        </row>
        <row r="679">
          <cell r="A679" t="str">
            <v>XF020</v>
          </cell>
          <cell r="B679" t="str">
            <v>Mo i Rana, Reinforcing Bar</v>
          </cell>
        </row>
        <row r="680">
          <cell r="A680" t="str">
            <v>XF021</v>
          </cell>
          <cell r="B680" t="str">
            <v>Mo i Rana, Recoil</v>
          </cell>
        </row>
        <row r="681">
          <cell r="A681" t="str">
            <v>XF022</v>
          </cell>
          <cell r="B681" t="str">
            <v>Mo i Rana, Mesh Wire Rod</v>
          </cell>
        </row>
        <row r="682">
          <cell r="B682" t="str">
            <v>Rolling Mill, Mo</v>
          </cell>
        </row>
        <row r="683">
          <cell r="A683" t="str">
            <v>XF024</v>
          </cell>
          <cell r="B683" t="str">
            <v>Smedjebacken Medium,Kton</v>
          </cell>
        </row>
        <row r="684">
          <cell r="A684" t="str">
            <v>XF026</v>
          </cell>
          <cell r="B684" t="str">
            <v>Boxholm Medium,Kton</v>
          </cell>
        </row>
        <row r="685">
          <cell r="A685" t="str">
            <v>XF027</v>
          </cell>
          <cell r="B685" t="str">
            <v>Boxholm Fine,Kton</v>
          </cell>
        </row>
        <row r="686">
          <cell r="B686" t="str">
            <v>Total steel bars</v>
          </cell>
        </row>
        <row r="687">
          <cell r="A687" t="str">
            <v>XF028</v>
          </cell>
          <cell r="B687" t="str">
            <v>Dalsbruk Rolling Mill, Kton</v>
          </cell>
        </row>
        <row r="688">
          <cell r="A688" t="str">
            <v>XF029</v>
          </cell>
          <cell r="B688" t="str">
            <v>Nedstaal Rolling Mill</v>
          </cell>
        </row>
        <row r="689">
          <cell r="B689" t="str">
            <v>Rolling mills, total</v>
          </cell>
        </row>
        <row r="690">
          <cell r="B690" t="str">
            <v xml:space="preserve">Manufacturing </v>
          </cell>
        </row>
        <row r="691">
          <cell r="A691" t="str">
            <v>XF031</v>
          </cell>
          <cell r="B691" t="str">
            <v xml:space="preserve"> - Manufacturing Reinforcing, Sweden, Kton</v>
          </cell>
        </row>
        <row r="692">
          <cell r="A692" t="str">
            <v>XF032</v>
          </cell>
          <cell r="B692" t="str">
            <v xml:space="preserve"> - Manufacturing Reinforcing, Norway, Kton</v>
          </cell>
        </row>
        <row r="693">
          <cell r="A693" t="str">
            <v>XF033</v>
          </cell>
          <cell r="B693" t="str">
            <v xml:space="preserve"> - Manufacturing Reinforcing, Finland, Kton</v>
          </cell>
        </row>
        <row r="694">
          <cell r="A694" t="str">
            <v>XF034</v>
          </cell>
          <cell r="B694" t="str">
            <v xml:space="preserve"> - Manufacturing Reinforcing, Denmark, Kton</v>
          </cell>
        </row>
        <row r="695">
          <cell r="A695" t="str">
            <v>XF035</v>
          </cell>
          <cell r="B695" t="str">
            <v xml:space="preserve"> - Manufacturing Reinforcing, Local markets, Kton</v>
          </cell>
        </row>
        <row r="696">
          <cell r="A696" t="str">
            <v>XF036</v>
          </cell>
          <cell r="B696" t="str">
            <v xml:space="preserve"> - Manufacturing Mesh, Sweden </v>
          </cell>
        </row>
        <row r="697">
          <cell r="A697" t="str">
            <v>XF037</v>
          </cell>
          <cell r="B697" t="str">
            <v xml:space="preserve"> - Manufacturing Mesh, Norway</v>
          </cell>
        </row>
        <row r="698">
          <cell r="A698" t="str">
            <v>XF038</v>
          </cell>
          <cell r="B698" t="str">
            <v xml:space="preserve"> - Manufacturing Mesh, Denmark</v>
          </cell>
        </row>
        <row r="699">
          <cell r="B699" t="str">
            <v>Manufacturing - Reinforcing total</v>
          </cell>
        </row>
        <row r="700">
          <cell r="B700" t="str">
            <v xml:space="preserve"> where of Sweden</v>
          </cell>
        </row>
        <row r="701">
          <cell r="B701" t="str">
            <v xml:space="preserve"> where of Norway</v>
          </cell>
        </row>
        <row r="702">
          <cell r="B702" t="str">
            <v xml:space="preserve"> where of Finland</v>
          </cell>
        </row>
        <row r="703">
          <cell r="B703" t="str">
            <v xml:space="preserve"> where of Denmark</v>
          </cell>
        </row>
        <row r="704">
          <cell r="B704" t="str">
            <v xml:space="preserve"> where of Local markets</v>
          </cell>
        </row>
        <row r="705">
          <cell r="A705" t="str">
            <v>XF039</v>
          </cell>
          <cell r="B705" t="str">
            <v xml:space="preserve"> - Bright Bar, crom own material</v>
          </cell>
        </row>
        <row r="706">
          <cell r="A706" t="str">
            <v>XF040</v>
          </cell>
          <cell r="B706" t="str">
            <v xml:space="preserve"> - Bright Bar, other material</v>
          </cell>
        </row>
        <row r="707">
          <cell r="A707" t="str">
            <v>XF041</v>
          </cell>
          <cell r="B707" t="str">
            <v xml:space="preserve"> - Dalwire, welding wire</v>
          </cell>
        </row>
        <row r="708">
          <cell r="A708" t="str">
            <v>XF042</v>
          </cell>
          <cell r="B708" t="str">
            <v xml:space="preserve"> - Dalwire, PC Strands</v>
          </cell>
        </row>
        <row r="709">
          <cell r="A709" t="str">
            <v>XF043</v>
          </cell>
          <cell r="B709" t="str">
            <v xml:space="preserve"> - Dalwire, other</v>
          </cell>
        </row>
        <row r="710">
          <cell r="B710" t="str">
            <v xml:space="preserve"> - Dalwire Oy, Kton</v>
          </cell>
        </row>
        <row r="711">
          <cell r="A711" t="str">
            <v>XF044</v>
          </cell>
          <cell r="B711" t="str">
            <v xml:space="preserve"> - Mora, crom own material</v>
          </cell>
        </row>
        <row r="712">
          <cell r="A712" t="str">
            <v>XF045</v>
          </cell>
          <cell r="B712" t="str">
            <v xml:space="preserve"> - Redon, crom own material</v>
          </cell>
        </row>
        <row r="713">
          <cell r="A713" t="str">
            <v>XF046</v>
          </cell>
          <cell r="B713" t="str">
            <v xml:space="preserve"> - Redon, other material</v>
          </cell>
        </row>
        <row r="714">
          <cell r="A714" t="str">
            <v>XF047</v>
          </cell>
          <cell r="B714" t="str">
            <v xml:space="preserve"> - SWL steel joists</v>
          </cell>
        </row>
        <row r="715">
          <cell r="A715" t="str">
            <v>XF048</v>
          </cell>
          <cell r="B715" t="str">
            <v xml:space="preserve"> - SWL x-pile</v>
          </cell>
        </row>
        <row r="716">
          <cell r="B716" t="str">
            <v xml:space="preserve"> - SWL, Kton</v>
          </cell>
        </row>
        <row r="717">
          <cell r="A717" t="str">
            <v>XF049</v>
          </cell>
          <cell r="B717" t="str">
            <v xml:space="preserve"> - Twente, crom own material</v>
          </cell>
        </row>
        <row r="718">
          <cell r="A718" t="str">
            <v>XF050</v>
          </cell>
          <cell r="B718" t="str">
            <v xml:space="preserve"> - Steel Service AB, Kton</v>
          </cell>
        </row>
        <row r="719">
          <cell r="A719" t="str">
            <v>XF051</v>
          </cell>
          <cell r="B719" t="str">
            <v xml:space="preserve"> - Mandal AS, Kton</v>
          </cell>
        </row>
        <row r="720">
          <cell r="A720" t="str">
            <v>XF052</v>
          </cell>
          <cell r="B720" t="str">
            <v xml:space="preserve"> - Hjulsbro AB, Kton</v>
          </cell>
        </row>
        <row r="721">
          <cell r="A721" t="str">
            <v>XF058</v>
          </cell>
          <cell r="B721" t="str">
            <v xml:space="preserve"> - Manufacturing, other products</v>
          </cell>
        </row>
        <row r="722">
          <cell r="B722" t="str">
            <v>Cromax Group - total</v>
          </cell>
        </row>
        <row r="723">
          <cell r="B723" t="str">
            <v>BAWP total</v>
          </cell>
        </row>
        <row r="724">
          <cell r="A724" t="str">
            <v>XF059</v>
          </cell>
          <cell r="B724" t="str">
            <v>Manufacturing - division total</v>
          </cell>
        </row>
        <row r="725">
          <cell r="B725" t="str">
            <v>Production Volumes Total</v>
          </cell>
        </row>
        <row r="727">
          <cell r="B727" t="str">
            <v>PRODUCTION  (Tonnes/hour)</v>
          </cell>
        </row>
        <row r="728">
          <cell r="A728" t="str">
            <v>XF070</v>
          </cell>
          <cell r="B728" t="str">
            <v xml:space="preserve">Mo, Billets </v>
          </cell>
        </row>
        <row r="729">
          <cell r="A729" t="str">
            <v>XF074</v>
          </cell>
          <cell r="B729" t="str">
            <v>Mo i Rana, Comb Mill</v>
          </cell>
        </row>
        <row r="730">
          <cell r="A730" t="str">
            <v>XF075</v>
          </cell>
          <cell r="B730" t="str">
            <v>Smedjebacken Billets</v>
          </cell>
        </row>
        <row r="731">
          <cell r="A731" t="str">
            <v>XF077</v>
          </cell>
          <cell r="B731" t="str">
            <v>Smedjebacken Medium</v>
          </cell>
        </row>
        <row r="732">
          <cell r="A732" t="str">
            <v>XF080</v>
          </cell>
          <cell r="B732" t="str">
            <v>Boxholm Medium</v>
          </cell>
        </row>
        <row r="733">
          <cell r="A733" t="str">
            <v>XF081</v>
          </cell>
          <cell r="B733" t="str">
            <v>Boxholm Fine</v>
          </cell>
        </row>
        <row r="734">
          <cell r="A734" t="str">
            <v>XF082</v>
          </cell>
          <cell r="B734" t="str">
            <v>Billets, Koverhar</v>
          </cell>
        </row>
        <row r="735">
          <cell r="A735" t="str">
            <v>XF083</v>
          </cell>
          <cell r="B735" t="str">
            <v>Dalsbruk Rod Mill</v>
          </cell>
        </row>
        <row r="736">
          <cell r="A736" t="str">
            <v>XF089</v>
          </cell>
          <cell r="B736" t="str">
            <v>Nedstaal Rod Mill</v>
          </cell>
        </row>
        <row r="738">
          <cell r="B738" t="str">
            <v>PRODUCTION  (Yield)</v>
          </cell>
        </row>
        <row r="739">
          <cell r="A739" t="str">
            <v>XF090</v>
          </cell>
          <cell r="B739" t="str">
            <v>Mo Billets (%)</v>
          </cell>
        </row>
        <row r="740">
          <cell r="A740" t="str">
            <v>XF095</v>
          </cell>
          <cell r="B740" t="str">
            <v>Smedjebacken Billets (%)</v>
          </cell>
        </row>
        <row r="741">
          <cell r="A741" t="str">
            <v>XF100</v>
          </cell>
          <cell r="B741" t="str">
            <v>Koverhar Billets (%)</v>
          </cell>
        </row>
        <row r="742">
          <cell r="A742" t="str">
            <v>XF104</v>
          </cell>
          <cell r="B742" t="str">
            <v>Mo i Rana, Combi Mill (%)</v>
          </cell>
        </row>
        <row r="743">
          <cell r="A743" t="str">
            <v>XF108</v>
          </cell>
          <cell r="B743" t="str">
            <v>Smedjebacken Medium section mill (%)</v>
          </cell>
        </row>
        <row r="744">
          <cell r="A744" t="str">
            <v>XF112</v>
          </cell>
          <cell r="B744" t="str">
            <v>Boxholm Medium section mill (%)</v>
          </cell>
        </row>
        <row r="745">
          <cell r="A745" t="str">
            <v>XF114</v>
          </cell>
          <cell r="B745" t="str">
            <v>Boxholm Fine section mill (%)</v>
          </cell>
        </row>
        <row r="746">
          <cell r="A746" t="str">
            <v>XF116</v>
          </cell>
          <cell r="B746" t="str">
            <v>Dalsbruk Rolling mills (%)</v>
          </cell>
        </row>
        <row r="747">
          <cell r="A747" t="str">
            <v>XF117</v>
          </cell>
          <cell r="B747" t="str">
            <v>Nedstaal Rolling Mills (%)</v>
          </cell>
        </row>
        <row r="749">
          <cell r="B749" t="str">
            <v>INVENTORY - K tonnes</v>
          </cell>
        </row>
        <row r="750">
          <cell r="A750" t="str">
            <v>XF200</v>
          </cell>
          <cell r="B750" t="str">
            <v>Raw materials</v>
          </cell>
        </row>
        <row r="751">
          <cell r="A751" t="str">
            <v>XF210</v>
          </cell>
          <cell r="B751" t="str">
            <v>Billets, blooms</v>
          </cell>
        </row>
        <row r="752">
          <cell r="A752" t="str">
            <v>XF220</v>
          </cell>
          <cell r="B752" t="str">
            <v>Rolled steel</v>
          </cell>
        </row>
        <row r="753">
          <cell r="A753" t="str">
            <v>XF225</v>
          </cell>
          <cell r="B753" t="str">
            <v>Manufactured</v>
          </cell>
        </row>
        <row r="754">
          <cell r="B754" t="str">
            <v>Total</v>
          </cell>
        </row>
        <row r="757">
          <cell r="B757" t="str">
            <v>RETURN ON NET ASSETS (RONA) %</v>
          </cell>
        </row>
        <row r="758">
          <cell r="B758" t="str">
            <v>RONA, UPPERS</v>
          </cell>
        </row>
        <row r="759">
          <cell r="B759" t="str">
            <v>RONA, DOWNERS</v>
          </cell>
        </row>
        <row r="760">
          <cell r="B760" t="str">
            <v>Cash, if negative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P &amp; L account"/>
      <sheetName val="Balance sheet"/>
      <sheetName val="Spec. 1 + 2"/>
    </sheetNames>
    <sheetDataSet>
      <sheetData sheetId="0" refreshError="1">
        <row r="8">
          <cell r="M8" t="str">
            <v>NOK</v>
          </cell>
        </row>
        <row r="9">
          <cell r="M9" t="str">
            <v>SEK</v>
          </cell>
        </row>
        <row r="10">
          <cell r="M10" t="str">
            <v>FIM</v>
          </cell>
        </row>
        <row r="11">
          <cell r="M11" t="str">
            <v>DKK</v>
          </cell>
        </row>
        <row r="12">
          <cell r="M12" t="str">
            <v xml:space="preserve">NLG </v>
          </cell>
        </row>
        <row r="13">
          <cell r="M13" t="str">
            <v>FRF</v>
          </cell>
        </row>
        <row r="14">
          <cell r="M14" t="str">
            <v>DEM</v>
          </cell>
        </row>
        <row r="15">
          <cell r="M15" t="str">
            <v>GBP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itunud elanikud 2021"/>
      <sheetName val="Elanike prognoos"/>
      <sheetName val="Elanike arv"/>
      <sheetName val="Müügikogused Konkurentsiamet"/>
      <sheetName val="Nõudlusanalüüs vesi 2020-2035"/>
      <sheetName val="Nõudlusanalüüs kanal 2020-2035"/>
    </sheetNames>
    <sheetDataSet>
      <sheetData sheetId="0"/>
      <sheetData sheetId="1"/>
      <sheetData sheetId="2">
        <row r="30">
          <cell r="D30">
            <v>274</v>
          </cell>
        </row>
        <row r="169">
          <cell r="D169">
            <v>304</v>
          </cell>
        </row>
        <row r="302">
          <cell r="D302">
            <v>5698</v>
          </cell>
        </row>
        <row r="421">
          <cell r="D421">
            <v>226</v>
          </cell>
        </row>
        <row r="1265">
          <cell r="D1265">
            <v>175</v>
          </cell>
        </row>
        <row r="1413">
          <cell r="D1413">
            <v>104</v>
          </cell>
        </row>
        <row r="1414">
          <cell r="D1414">
            <v>65</v>
          </cell>
        </row>
        <row r="1600">
          <cell r="D1600">
            <v>475</v>
          </cell>
        </row>
        <row r="2110">
          <cell r="D2110">
            <v>158</v>
          </cell>
        </row>
        <row r="2316">
          <cell r="D2316">
            <v>80</v>
          </cell>
        </row>
        <row r="2674">
          <cell r="D2674">
            <v>192</v>
          </cell>
        </row>
        <row r="2892">
          <cell r="D2892">
            <v>878</v>
          </cell>
        </row>
        <row r="3123">
          <cell r="D3123">
            <v>367</v>
          </cell>
        </row>
        <row r="3306">
          <cell r="D3306">
            <v>670</v>
          </cell>
        </row>
        <row r="3324">
          <cell r="D3324">
            <v>221</v>
          </cell>
        </row>
        <row r="3851">
          <cell r="D3851">
            <v>125</v>
          </cell>
        </row>
        <row r="4098">
          <cell r="D4098">
            <v>259</v>
          </cell>
        </row>
        <row r="4242">
          <cell r="D4242">
            <v>173</v>
          </cell>
        </row>
        <row r="4372">
          <cell r="D4372">
            <v>78</v>
          </cell>
        </row>
        <row r="4502">
          <cell r="D4502">
            <v>271</v>
          </cell>
        </row>
      </sheetData>
      <sheetData sheetId="3">
        <row r="6">
          <cell r="E6">
            <v>3.6190000000000002</v>
          </cell>
          <cell r="J6">
            <v>3.7152539999999998</v>
          </cell>
        </row>
        <row r="7">
          <cell r="E7">
            <v>136.947835</v>
          </cell>
          <cell r="J7">
            <v>139.89787699999997</v>
          </cell>
        </row>
        <row r="8">
          <cell r="E8">
            <v>61.509</v>
          </cell>
          <cell r="J8">
            <v>56.14269500000001</v>
          </cell>
        </row>
        <row r="9">
          <cell r="E9">
            <v>4.4340000000000002</v>
          </cell>
          <cell r="J9">
            <v>4.5171520000000003</v>
          </cell>
        </row>
        <row r="10">
          <cell r="E10">
            <v>14.387</v>
          </cell>
          <cell r="J10">
            <v>15.06443</v>
          </cell>
        </row>
        <row r="11">
          <cell r="E11">
            <v>7.6760000000000002</v>
          </cell>
          <cell r="J11">
            <v>6.9716420000000001</v>
          </cell>
        </row>
        <row r="12">
          <cell r="E12">
            <v>1.982</v>
          </cell>
          <cell r="J12">
            <v>1.8885239999999999</v>
          </cell>
        </row>
        <row r="13">
          <cell r="E13">
            <v>0.8</v>
          </cell>
        </row>
        <row r="14">
          <cell r="E14">
            <v>1.6339999999999999</v>
          </cell>
          <cell r="J14">
            <v>1.758</v>
          </cell>
        </row>
        <row r="15">
          <cell r="E15">
            <v>1.157035</v>
          </cell>
          <cell r="J15">
            <v>1.2829999999999999</v>
          </cell>
        </row>
        <row r="16">
          <cell r="E16">
            <v>2.5766880000000003</v>
          </cell>
          <cell r="J16">
            <v>2.6463739999999998</v>
          </cell>
        </row>
        <row r="17">
          <cell r="E17">
            <v>1.335</v>
          </cell>
          <cell r="J17">
            <v>1.2974190000000001</v>
          </cell>
        </row>
        <row r="18">
          <cell r="E18">
            <v>3.0979999999999999</v>
          </cell>
          <cell r="J18">
            <v>3.2604929999999999</v>
          </cell>
        </row>
        <row r="19">
          <cell r="E19">
            <v>10.372999999999999</v>
          </cell>
          <cell r="J19">
            <v>19.745767000000001</v>
          </cell>
        </row>
        <row r="20">
          <cell r="E20">
            <v>5.3451519999999997</v>
          </cell>
          <cell r="J20">
            <v>5.3658900000000003</v>
          </cell>
        </row>
        <row r="21">
          <cell r="E21">
            <v>10.555999999999999</v>
          </cell>
          <cell r="J21">
            <v>10.522699000000001</v>
          </cell>
        </row>
        <row r="22">
          <cell r="E22">
            <v>22.681079</v>
          </cell>
          <cell r="J22">
            <v>22.931049999999999</v>
          </cell>
        </row>
        <row r="23">
          <cell r="E23">
            <v>1.9911489999999998</v>
          </cell>
          <cell r="J23">
            <v>2.0643090000000002</v>
          </cell>
        </row>
        <row r="24">
          <cell r="E24">
            <v>7.3323999999999998</v>
          </cell>
          <cell r="J24">
            <v>7.4055629999999999</v>
          </cell>
        </row>
        <row r="25">
          <cell r="E25">
            <v>1.038</v>
          </cell>
          <cell r="J25">
            <v>1.0594359999999998</v>
          </cell>
        </row>
        <row r="26">
          <cell r="E26">
            <v>3.6624149999999998</v>
          </cell>
          <cell r="J26">
            <v>3.5973139999999999</v>
          </cell>
        </row>
        <row r="72">
          <cell r="E72">
            <v>5.5766090000000004</v>
          </cell>
          <cell r="J72">
            <v>6.9218609999999998</v>
          </cell>
        </row>
      </sheetData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ued liitujad"/>
      <sheetName val="Nõudlusanalüüs vesi 2021-2035"/>
      <sheetName val="Nõudlusanalüüs kanal 2021-2035"/>
      <sheetName val="Rahavood"/>
      <sheetName val="Investeeringud kokku"/>
      <sheetName val="Elva investeeringud"/>
      <sheetName val="Tartu investeeringud"/>
      <sheetName val="Jõgeva investeeringud "/>
      <sheetName val="Kastre investeeringud"/>
      <sheetName val="Luunja investeeringud"/>
      <sheetName val="Mustvee investeeringud"/>
      <sheetName val="Nõo investeeringud"/>
      <sheetName val="Peipsiääre investeeringud"/>
      <sheetName val="Räpina investeeringud"/>
      <sheetName val="Vinni investeeringud"/>
      <sheetName val="Kambja investeeringud"/>
    </sheetNames>
    <sheetDataSet>
      <sheetData sheetId="0">
        <row r="6">
          <cell r="H6">
            <v>22.5</v>
          </cell>
        </row>
        <row r="7">
          <cell r="H7">
            <v>15</v>
          </cell>
        </row>
        <row r="14">
          <cell r="H14">
            <v>25</v>
          </cell>
        </row>
        <row r="15">
          <cell r="H15">
            <v>12.5</v>
          </cell>
        </row>
        <row r="22">
          <cell r="K22">
            <v>37.5</v>
          </cell>
        </row>
        <row r="23">
          <cell r="H23">
            <v>2.5</v>
          </cell>
        </row>
        <row r="24">
          <cell r="H24">
            <v>12.5</v>
          </cell>
        </row>
        <row r="25">
          <cell r="H25">
            <v>32.5</v>
          </cell>
        </row>
        <row r="30">
          <cell r="H30">
            <v>7.5</v>
          </cell>
          <cell r="K30">
            <v>40</v>
          </cell>
        </row>
        <row r="31">
          <cell r="H31">
            <v>130</v>
          </cell>
        </row>
        <row r="32">
          <cell r="K32">
            <v>20</v>
          </cell>
        </row>
        <row r="33">
          <cell r="H33">
            <v>12.5</v>
          </cell>
        </row>
        <row r="34">
          <cell r="H34">
            <v>15</v>
          </cell>
        </row>
        <row r="38">
          <cell r="H38">
            <v>5</v>
          </cell>
        </row>
        <row r="41">
          <cell r="H41">
            <v>2.5</v>
          </cell>
        </row>
        <row r="42">
          <cell r="H42">
            <v>167.5</v>
          </cell>
        </row>
        <row r="43">
          <cell r="H43">
            <v>5</v>
          </cell>
        </row>
        <row r="44">
          <cell r="H44">
            <v>27.5</v>
          </cell>
        </row>
        <row r="46">
          <cell r="K46">
            <v>2.5</v>
          </cell>
        </row>
        <row r="52">
          <cell r="K52">
            <v>40</v>
          </cell>
        </row>
        <row r="54">
          <cell r="L54">
            <v>5</v>
          </cell>
        </row>
        <row r="57">
          <cell r="H57">
            <v>10</v>
          </cell>
        </row>
        <row r="59">
          <cell r="H59">
            <v>2.5</v>
          </cell>
        </row>
        <row r="61">
          <cell r="K61">
            <v>25</v>
          </cell>
        </row>
        <row r="63">
          <cell r="H63">
            <v>75</v>
          </cell>
        </row>
        <row r="66">
          <cell r="H66">
            <v>42.5</v>
          </cell>
        </row>
        <row r="67">
          <cell r="H67">
            <v>32.5</v>
          </cell>
        </row>
        <row r="69">
          <cell r="H69">
            <v>12.5</v>
          </cell>
        </row>
        <row r="70">
          <cell r="H70">
            <v>25</v>
          </cell>
        </row>
        <row r="71">
          <cell r="H71">
            <v>20</v>
          </cell>
        </row>
        <row r="74">
          <cell r="H74">
            <v>5</v>
          </cell>
        </row>
        <row r="76">
          <cell r="H76">
            <v>17.5</v>
          </cell>
        </row>
        <row r="77">
          <cell r="H77">
            <v>15</v>
          </cell>
        </row>
        <row r="78">
          <cell r="H78">
            <v>15</v>
          </cell>
          <cell r="K78">
            <v>57.5</v>
          </cell>
        </row>
        <row r="80">
          <cell r="H80">
            <v>7.5</v>
          </cell>
        </row>
        <row r="81">
          <cell r="K81">
            <v>42.5</v>
          </cell>
        </row>
        <row r="82">
          <cell r="K82">
            <v>52.5</v>
          </cell>
        </row>
        <row r="85">
          <cell r="H85">
            <v>27.5</v>
          </cell>
        </row>
        <row r="87">
          <cell r="H87">
            <v>7.5</v>
          </cell>
        </row>
        <row r="88">
          <cell r="H88">
            <v>37.5</v>
          </cell>
        </row>
        <row r="91">
          <cell r="H91">
            <v>27.5</v>
          </cell>
        </row>
        <row r="92">
          <cell r="K92">
            <v>155</v>
          </cell>
        </row>
        <row r="93">
          <cell r="H93">
            <v>15</v>
          </cell>
        </row>
        <row r="95">
          <cell r="H95">
            <v>22.5</v>
          </cell>
        </row>
        <row r="98">
          <cell r="H98">
            <v>40</v>
          </cell>
        </row>
        <row r="99">
          <cell r="H99">
            <v>17.5</v>
          </cell>
        </row>
        <row r="100">
          <cell r="H100">
            <v>10</v>
          </cell>
        </row>
        <row r="102">
          <cell r="H102">
            <v>25</v>
          </cell>
          <cell r="K102">
            <v>25</v>
          </cell>
        </row>
        <row r="106">
          <cell r="H106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nas nuostoli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"/>
      <sheetName val="mape"/>
      <sheetName val="adx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pe&amp;Asia"/>
    </sheetNames>
    <sheetDataSet>
      <sheetData sheetId="0" refreshError="1">
        <row r="6">
          <cell r="G6" t="str">
            <v>Inv A</v>
          </cell>
        </row>
        <row r="7">
          <cell r="G7" t="str">
            <v>Inv B</v>
          </cell>
        </row>
        <row r="9">
          <cell r="G9" t="str">
            <v xml:space="preserve"> December 31</v>
          </cell>
        </row>
        <row r="11">
          <cell r="G11" t="str">
            <v>Millions</v>
          </cell>
        </row>
        <row r="12">
          <cell r="G12">
            <v>2</v>
          </cell>
        </row>
        <row r="15">
          <cell r="H15">
            <v>7.0000000000000007E-2</v>
          </cell>
        </row>
        <row r="16">
          <cell r="H16">
            <v>15</v>
          </cell>
        </row>
        <row r="17">
          <cell r="G17">
            <v>8</v>
          </cell>
        </row>
        <row r="19">
          <cell r="H19">
            <v>1</v>
          </cell>
        </row>
        <row r="20">
          <cell r="H20">
            <v>1</v>
          </cell>
        </row>
        <row r="21">
          <cell r="H21">
            <v>0</v>
          </cell>
        </row>
        <row r="22">
          <cell r="H22">
            <v>1</v>
          </cell>
        </row>
        <row r="23">
          <cell r="H23">
            <v>1</v>
          </cell>
        </row>
        <row r="24">
          <cell r="H24">
            <v>1</v>
          </cell>
        </row>
        <row r="25">
          <cell r="H25">
            <v>1</v>
          </cell>
        </row>
        <row r="27">
          <cell r="H27">
            <v>0</v>
          </cell>
        </row>
        <row r="31">
          <cell r="H31">
            <v>0</v>
          </cell>
        </row>
        <row r="32">
          <cell r="D32" t="str">
            <v>Bank Revolver</v>
          </cell>
        </row>
        <row r="36">
          <cell r="D36" t="str">
            <v>Sr. Secured Notes</v>
          </cell>
        </row>
        <row r="37">
          <cell r="D37" t="str">
            <v>Sr. Subordinated Debt</v>
          </cell>
        </row>
        <row r="38">
          <cell r="D38" t="str">
            <v>Jr. Subordinated Debt</v>
          </cell>
        </row>
        <row r="39">
          <cell r="D39" t="str">
            <v>Preferred Stock</v>
          </cell>
        </row>
        <row r="92">
          <cell r="D92" t="str">
            <v>Case 1</v>
          </cell>
        </row>
        <row r="93">
          <cell r="D93" t="str">
            <v>Case 2</v>
          </cell>
        </row>
        <row r="94">
          <cell r="D94" t="str">
            <v>Case 3</v>
          </cell>
        </row>
        <row r="95">
          <cell r="D95" t="str">
            <v>Case 4</v>
          </cell>
        </row>
        <row r="96">
          <cell r="D96" t="str">
            <v>Case 5</v>
          </cell>
        </row>
        <row r="126">
          <cell r="D126" t="str">
            <v>Sources</v>
          </cell>
        </row>
        <row r="137">
          <cell r="D137" t="str">
            <v>Uses</v>
          </cell>
        </row>
        <row r="167">
          <cell r="V16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Quicky"/>
      <sheetName val="5year"/>
      <sheetName val="Data"/>
    </sheetNames>
    <sheetDataSet>
      <sheetData sheetId="0" refreshError="1"/>
      <sheetData sheetId="1" refreshError="1"/>
      <sheetData sheetId="2" refreshError="1"/>
      <sheetData sheetId="3" refreshError="1">
        <row r="5">
          <cell r="F5" t="str">
            <v>EUR</v>
          </cell>
        </row>
        <row r="19">
          <cell r="AT19">
            <v>4.032</v>
          </cell>
          <cell r="CB19">
            <v>5.6219999999999999</v>
          </cell>
          <cell r="CG19">
            <v>5.6969849999999997</v>
          </cell>
          <cell r="CM19">
            <v>5.6969849999999997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V19">
            <v>5.6969849999999997</v>
          </cell>
          <cell r="FV19">
            <v>0</v>
          </cell>
        </row>
        <row r="20">
          <cell r="AT20">
            <v>3.6960000000000002</v>
          </cell>
          <cell r="CB20">
            <v>4.7960000000000003</v>
          </cell>
          <cell r="CG20">
            <v>3.4330150000000001</v>
          </cell>
          <cell r="CM20">
            <v>2.213015</v>
          </cell>
          <cell r="CN20">
            <v>0</v>
          </cell>
          <cell r="CO20">
            <v>-4</v>
          </cell>
          <cell r="CP20">
            <v>0</v>
          </cell>
          <cell r="CQ20">
            <v>8.6999999999999993</v>
          </cell>
          <cell r="CV20">
            <v>6.9130149999999997</v>
          </cell>
          <cell r="FV20">
            <v>0</v>
          </cell>
        </row>
        <row r="21">
          <cell r="AT21">
            <v>2.7786930000000001</v>
          </cell>
          <cell r="CB21">
            <v>3.8786930000000002</v>
          </cell>
          <cell r="CG21">
            <v>2.674868</v>
          </cell>
          <cell r="CM21">
            <v>-13.525131999999999</v>
          </cell>
          <cell r="CN21">
            <v>0</v>
          </cell>
          <cell r="CO21">
            <v>6</v>
          </cell>
          <cell r="CP21">
            <v>0</v>
          </cell>
          <cell r="CQ21">
            <v>0</v>
          </cell>
          <cell r="CV21">
            <v>-7.5251320000000002</v>
          </cell>
          <cell r="FV21">
            <v>0</v>
          </cell>
        </row>
        <row r="22">
          <cell r="AT22">
            <v>4.4818939999999996</v>
          </cell>
          <cell r="CB22">
            <v>5.881894</v>
          </cell>
          <cell r="CG22">
            <v>4.7303009999999999</v>
          </cell>
          <cell r="CM22">
            <v>3.430301</v>
          </cell>
          <cell r="CN22">
            <v>0</v>
          </cell>
          <cell r="CO22">
            <v>0</v>
          </cell>
          <cell r="CP22">
            <v>-1.639637</v>
          </cell>
          <cell r="CQ22">
            <v>1.798</v>
          </cell>
          <cell r="CV22">
            <v>3.5886640000000001</v>
          </cell>
          <cell r="FV22">
            <v>0</v>
          </cell>
        </row>
        <row r="23">
          <cell r="AT23">
            <v>4.786403</v>
          </cell>
          <cell r="CB23">
            <v>6.286403</v>
          </cell>
          <cell r="CG23">
            <v>5.5536089999999998</v>
          </cell>
          <cell r="CM23">
            <v>0.153609</v>
          </cell>
          <cell r="CN23">
            <v>0</v>
          </cell>
          <cell r="CO23">
            <v>0</v>
          </cell>
          <cell r="CP23">
            <v>-2.5524559999999998</v>
          </cell>
          <cell r="CQ23">
            <v>0</v>
          </cell>
          <cell r="CV23">
            <v>-2.398847</v>
          </cell>
          <cell r="FV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Quicky"/>
      <sheetName val="5year"/>
      <sheetName val="Data"/>
    </sheetNames>
    <sheetDataSet>
      <sheetData sheetId="0"/>
      <sheetData sheetId="1" refreshError="1"/>
      <sheetData sheetId="2"/>
      <sheetData sheetId="3" refreshError="1">
        <row r="2">
          <cell r="AK2" t="str">
            <v>www.tietoenator.com</v>
          </cell>
          <cell r="AL2" t="str">
            <v>(358) 9 8626000/(46) 8 632100</v>
          </cell>
          <cell r="AM2" t="str">
            <v xml:space="preserve"> </v>
          </cell>
          <cell r="AN2" t="str">
            <v>Matti Lehti</v>
          </cell>
          <cell r="AO2" t="str">
            <v>Pentti Heikkinen</v>
          </cell>
          <cell r="AP2" t="str">
            <v>Timo Salmela</v>
          </cell>
          <cell r="AQ2" t="str">
            <v xml:space="preserve">Goldman Sachs </v>
          </cell>
          <cell r="AR2">
            <v>5.3</v>
          </cell>
          <cell r="AS2">
            <v>5.3</v>
          </cell>
          <cell r="AT2" t="str">
            <v>Deutsche Bank</v>
          </cell>
          <cell r="AU2">
            <v>4.2</v>
          </cell>
          <cell r="AV2">
            <v>4.2</v>
          </cell>
          <cell r="AW2" t="str">
            <v>Didner &amp; Gerge</v>
          </cell>
          <cell r="AX2">
            <v>2.9</v>
          </cell>
          <cell r="AY2">
            <v>2.9</v>
          </cell>
        </row>
        <row r="11">
          <cell r="C11" t="str">
            <v>1997</v>
          </cell>
          <cell r="G11">
            <v>949.5</v>
          </cell>
          <cell r="I11">
            <v>949.5</v>
          </cell>
          <cell r="O11">
            <v>-877.8</v>
          </cell>
          <cell r="S11">
            <v>71.7</v>
          </cell>
          <cell r="W11">
            <v>43.683591999999997</v>
          </cell>
          <cell r="X11">
            <v>4.6006939999999998</v>
          </cell>
          <cell r="Y11">
            <v>0.72354399999999996</v>
          </cell>
          <cell r="Z11">
            <v>1.616622</v>
          </cell>
          <cell r="AB11">
            <v>-1.1214770000000001</v>
          </cell>
          <cell r="AD11">
            <v>0</v>
          </cell>
          <cell r="AE11">
            <v>0.70403499999999997</v>
          </cell>
          <cell r="AH11">
            <v>45.606316</v>
          </cell>
          <cell r="AJ11">
            <v>0</v>
          </cell>
          <cell r="AK11">
            <v>-15.827828999999999</v>
          </cell>
          <cell r="AM11">
            <v>0.16431999999999999</v>
          </cell>
          <cell r="AN11">
            <v>34.345044999999999</v>
          </cell>
          <cell r="AR11">
            <v>0</v>
          </cell>
          <cell r="BB11">
            <v>21.248083000000001</v>
          </cell>
          <cell r="BD11">
            <v>31.32506895478631</v>
          </cell>
          <cell r="BF11">
            <v>174.73815099999999</v>
          </cell>
          <cell r="BI11">
            <v>46.653590000000001</v>
          </cell>
          <cell r="BJ11">
            <v>39.524379000000003</v>
          </cell>
          <cell r="BO11">
            <v>0.56764499999999996</v>
          </cell>
          <cell r="BP11">
            <v>0.56764499999999996</v>
          </cell>
          <cell r="CH11">
            <v>-28.016407999999998</v>
          </cell>
          <cell r="CI11">
            <v>-15.558392</v>
          </cell>
          <cell r="CX11">
            <v>1.123389</v>
          </cell>
          <cell r="CZ11">
            <v>0.34772500000000001</v>
          </cell>
          <cell r="DI11">
            <v>49.365343000000003</v>
          </cell>
          <cell r="DM11">
            <v>112.078416</v>
          </cell>
          <cell r="DP11">
            <v>0</v>
          </cell>
          <cell r="DS11">
            <v>130.786464</v>
          </cell>
          <cell r="DT11">
            <v>242.86488</v>
          </cell>
          <cell r="DW11">
            <v>0.26136399999999999</v>
          </cell>
          <cell r="DZ11">
            <v>6.5204779999999998</v>
          </cell>
          <cell r="EB11">
            <v>0</v>
          </cell>
          <cell r="EG11">
            <v>0</v>
          </cell>
          <cell r="EK11">
            <v>153.126698</v>
          </cell>
          <cell r="EL11">
            <v>242.86488</v>
          </cell>
          <cell r="EW11">
            <v>-41.931437000000003</v>
          </cell>
          <cell r="EX11">
            <v>-27.383492</v>
          </cell>
          <cell r="EZ11">
            <v>63.050161000000003</v>
          </cell>
          <cell r="FA11">
            <v>40.393346999999999</v>
          </cell>
          <cell r="FD11">
            <v>2.900601</v>
          </cell>
          <cell r="FE11">
            <v>2.900601</v>
          </cell>
          <cell r="GL11">
            <v>0.30105599999999999</v>
          </cell>
          <cell r="GO11">
            <v>56.303339999999999</v>
          </cell>
          <cell r="GT11">
            <v>17.163999828360001</v>
          </cell>
          <cell r="HD11">
            <v>30.237207811854244</v>
          </cell>
          <cell r="HF11">
            <v>5.9173943015119974</v>
          </cell>
          <cell r="HJ11">
            <v>15.278767931998624</v>
          </cell>
          <cell r="HL11">
            <v>1.7539967548972266</v>
          </cell>
          <cell r="HN11">
            <v>20.817804622574506</v>
          </cell>
          <cell r="HP11">
            <v>12.76462086826481</v>
          </cell>
          <cell r="HR11">
            <v>0.97362725760515512</v>
          </cell>
          <cell r="HZ11">
            <v>0</v>
          </cell>
          <cell r="IB11">
            <v>0</v>
          </cell>
          <cell r="IP11">
            <v>32.605248000000003</v>
          </cell>
        </row>
        <row r="12">
          <cell r="C12" t="str">
            <v>1998</v>
          </cell>
          <cell r="G12">
            <v>1079.2329999999999</v>
          </cell>
          <cell r="I12">
            <v>1084.059</v>
          </cell>
          <cell r="O12">
            <v>-931.41599999999994</v>
          </cell>
          <cell r="S12">
            <v>152.643</v>
          </cell>
          <cell r="W12">
            <v>104.988</v>
          </cell>
          <cell r="X12">
            <v>9.7280200000000008</v>
          </cell>
          <cell r="Y12">
            <v>0.23</v>
          </cell>
          <cell r="Z12">
            <v>4.8819999999999997</v>
          </cell>
          <cell r="AB12">
            <v>-3.1480000000000001</v>
          </cell>
          <cell r="AD12">
            <v>0</v>
          </cell>
          <cell r="AE12">
            <v>0</v>
          </cell>
          <cell r="AH12">
            <v>106.952</v>
          </cell>
          <cell r="AJ12">
            <v>-0.97599999999999998</v>
          </cell>
          <cell r="AK12">
            <v>-24.166</v>
          </cell>
          <cell r="AM12">
            <v>-8.0630000000000006</v>
          </cell>
          <cell r="AN12">
            <v>30.134079</v>
          </cell>
          <cell r="AR12">
            <v>0</v>
          </cell>
          <cell r="BB12">
            <v>31.609445000000001</v>
          </cell>
          <cell r="BD12">
            <v>44.027266962176398</v>
          </cell>
          <cell r="BF12">
            <v>13.663296000000001</v>
          </cell>
          <cell r="BI12">
            <v>140.33738099999999</v>
          </cell>
          <cell r="BJ12">
            <v>134.51137800000001</v>
          </cell>
          <cell r="BO12">
            <v>1.402868</v>
          </cell>
          <cell r="BP12">
            <v>2.0526270000000002</v>
          </cell>
          <cell r="CH12">
            <v>-57.457000000000001</v>
          </cell>
          <cell r="CI12">
            <v>0</v>
          </cell>
          <cell r="CX12">
            <v>1.9062859999999999</v>
          </cell>
          <cell r="CZ12">
            <v>1.5064869999999999</v>
          </cell>
          <cell r="DI12">
            <v>84.643000000000001</v>
          </cell>
          <cell r="DM12">
            <v>355.38900000000001</v>
          </cell>
          <cell r="DP12">
            <v>0</v>
          </cell>
          <cell r="DS12">
            <v>205.62</v>
          </cell>
          <cell r="DT12">
            <v>561.00900000000001</v>
          </cell>
          <cell r="DW12">
            <v>0.33500000000000002</v>
          </cell>
          <cell r="DZ12">
            <v>5.5830000000000002</v>
          </cell>
          <cell r="EB12">
            <v>0</v>
          </cell>
          <cell r="EG12">
            <v>1.8939999999999999</v>
          </cell>
          <cell r="EK12">
            <v>313.48700000000002</v>
          </cell>
          <cell r="EL12">
            <v>561.00900000000001</v>
          </cell>
          <cell r="EW12">
            <v>-60.44</v>
          </cell>
          <cell r="EX12">
            <v>-19.164121999999999</v>
          </cell>
          <cell r="EZ12">
            <v>56.216745000000003</v>
          </cell>
          <cell r="FA12">
            <v>34.901524999999999</v>
          </cell>
          <cell r="FD12">
            <v>5.8769729999999996</v>
          </cell>
          <cell r="FE12">
            <v>5.8769729999999996</v>
          </cell>
          <cell r="GL12">
            <v>0.48774499999999998</v>
          </cell>
          <cell r="GO12">
            <v>57.533340000000003</v>
          </cell>
          <cell r="GT12">
            <v>38.388000000000005</v>
          </cell>
          <cell r="HD12">
            <v>18.701887873442178</v>
          </cell>
          <cell r="HF12">
            <v>6.5319340415550675</v>
          </cell>
          <cell r="HJ12">
            <v>20.137586909834098</v>
          </cell>
          <cell r="HL12">
            <v>1.270566322809211</v>
          </cell>
          <cell r="HN12">
            <v>20.416182173392389</v>
          </cell>
          <cell r="HP12">
            <v>14.051859098205703</v>
          </cell>
          <cell r="HR12">
            <v>1.9904412262412292</v>
          </cell>
          <cell r="HZ12">
            <v>0</v>
          </cell>
          <cell r="IB12">
            <v>0</v>
          </cell>
          <cell r="IP12">
            <v>56.168999999999997</v>
          </cell>
        </row>
        <row r="13">
          <cell r="C13" t="str">
            <v>1999</v>
          </cell>
          <cell r="G13">
            <v>1229.0999999999999</v>
          </cell>
          <cell r="I13">
            <v>1256.0719999999999</v>
          </cell>
          <cell r="O13">
            <v>-1091.482</v>
          </cell>
          <cell r="S13">
            <v>164.59</v>
          </cell>
          <cell r="W13">
            <v>107.77</v>
          </cell>
          <cell r="X13">
            <v>8.7682040000000008</v>
          </cell>
          <cell r="Y13">
            <v>0.54600000000000004</v>
          </cell>
          <cell r="Z13">
            <v>4.3879999999999999</v>
          </cell>
          <cell r="AB13">
            <v>-3.3559999999999999</v>
          </cell>
          <cell r="AD13">
            <v>0</v>
          </cell>
          <cell r="AE13">
            <v>0</v>
          </cell>
          <cell r="AH13">
            <v>109.348</v>
          </cell>
          <cell r="AJ13">
            <v>-3.0510000000000002</v>
          </cell>
          <cell r="AK13">
            <v>-30.605</v>
          </cell>
          <cell r="AM13">
            <v>-6.5720000000000001</v>
          </cell>
          <cell r="AN13">
            <v>33.998792999999999</v>
          </cell>
          <cell r="AR13">
            <v>0</v>
          </cell>
          <cell r="BB13">
            <v>20.735368000000001</v>
          </cell>
          <cell r="BD13">
            <v>30.702300411483396</v>
          </cell>
          <cell r="BF13">
            <v>13.886436</v>
          </cell>
          <cell r="BI13">
            <v>2.6498270000000002</v>
          </cell>
          <cell r="BJ13">
            <v>2.2402570000000002</v>
          </cell>
          <cell r="BO13">
            <v>0.90003999999999995</v>
          </cell>
          <cell r="BP13">
            <v>1.040554</v>
          </cell>
          <cell r="CH13">
            <v>-56.932000000000002</v>
          </cell>
          <cell r="CI13">
            <v>0</v>
          </cell>
          <cell r="CX13">
            <v>1.3804909999999999</v>
          </cell>
          <cell r="CZ13">
            <v>0.68143699999999996</v>
          </cell>
          <cell r="DI13">
            <v>113.849</v>
          </cell>
          <cell r="DM13">
            <v>442.33199999999999</v>
          </cell>
          <cell r="DP13">
            <v>0</v>
          </cell>
          <cell r="DS13">
            <v>260.267</v>
          </cell>
          <cell r="DT13">
            <v>702.59900000000005</v>
          </cell>
          <cell r="DW13">
            <v>0.44400000000000001</v>
          </cell>
          <cell r="DZ13">
            <v>6.7530000000000001</v>
          </cell>
          <cell r="EB13">
            <v>0</v>
          </cell>
          <cell r="EG13">
            <v>12.254</v>
          </cell>
          <cell r="EK13">
            <v>353.2</v>
          </cell>
          <cell r="EL13">
            <v>702.59900000000005</v>
          </cell>
          <cell r="EW13">
            <v>-84.793999999999997</v>
          </cell>
          <cell r="EX13">
            <v>-23.202373000000001</v>
          </cell>
          <cell r="EZ13">
            <v>52.014592</v>
          </cell>
          <cell r="FA13">
            <v>33.420143000000003</v>
          </cell>
          <cell r="FD13">
            <v>4.589569</v>
          </cell>
          <cell r="FE13">
            <v>4.589569</v>
          </cell>
          <cell r="GL13">
            <v>0.49</v>
          </cell>
          <cell r="GO13">
            <v>83.054177999999993</v>
          </cell>
          <cell r="GT13">
            <v>62</v>
          </cell>
          <cell r="HD13">
            <v>59.583644866100173</v>
          </cell>
          <cell r="HF13">
            <v>13.50889375451159</v>
          </cell>
          <cell r="HJ13">
            <v>44.911556830142324</v>
          </cell>
          <cell r="HL13">
            <v>0.79032258064516114</v>
          </cell>
          <cell r="HN13">
            <v>46.757312271501903</v>
          </cell>
          <cell r="HP13">
            <v>30.669054815424861</v>
          </cell>
          <cell r="HR13">
            <v>4.1205475844113586</v>
          </cell>
          <cell r="HZ13">
            <v>0</v>
          </cell>
          <cell r="IB13">
            <v>0</v>
          </cell>
          <cell r="IP13">
            <v>76.781999999999996</v>
          </cell>
        </row>
        <row r="14">
          <cell r="C14" t="str">
            <v>2000</v>
          </cell>
          <cell r="G14">
            <v>1119.931</v>
          </cell>
          <cell r="I14">
            <v>1125.8440000000001</v>
          </cell>
          <cell r="O14">
            <v>-996.99800000000005</v>
          </cell>
          <cell r="S14">
            <v>128.846</v>
          </cell>
          <cell r="W14">
            <v>72.158000000000001</v>
          </cell>
          <cell r="X14">
            <v>6.4430759999999996</v>
          </cell>
          <cell r="Y14">
            <v>8.5790000000000006</v>
          </cell>
          <cell r="Z14">
            <v>8.2579999999999991</v>
          </cell>
          <cell r="AB14">
            <v>-4.798</v>
          </cell>
          <cell r="AD14">
            <v>0</v>
          </cell>
          <cell r="AE14">
            <v>22.7</v>
          </cell>
          <cell r="AH14">
            <v>106.89700000000001</v>
          </cell>
          <cell r="AJ14">
            <v>-0.52300000000000002</v>
          </cell>
          <cell r="AK14">
            <v>-26.494</v>
          </cell>
          <cell r="AM14">
            <v>-9.35</v>
          </cell>
          <cell r="AN14">
            <v>33.531343</v>
          </cell>
          <cell r="AR14">
            <v>0</v>
          </cell>
          <cell r="BB14">
            <v>19.887325000000001</v>
          </cell>
          <cell r="BD14">
            <v>23.368203803191903</v>
          </cell>
          <cell r="BF14">
            <v>-8.8820270000000008</v>
          </cell>
          <cell r="BI14">
            <v>-33.044446999999998</v>
          </cell>
          <cell r="BJ14">
            <v>-2.2414679999999998</v>
          </cell>
          <cell r="BO14">
            <v>0.76858599999999999</v>
          </cell>
          <cell r="BP14">
            <v>0.907134</v>
          </cell>
          <cell r="CH14">
            <v>-45.603999999999999</v>
          </cell>
          <cell r="CI14">
            <v>0</v>
          </cell>
          <cell r="CX14">
            <v>1.117103</v>
          </cell>
          <cell r="CZ14">
            <v>0.29965399999999998</v>
          </cell>
          <cell r="DI14">
            <v>68.763999999999996</v>
          </cell>
          <cell r="DM14">
            <v>368.18599999999998</v>
          </cell>
          <cell r="DP14">
            <v>0</v>
          </cell>
          <cell r="DS14">
            <v>263.87200000000001</v>
          </cell>
          <cell r="DT14">
            <v>632.05799999999999</v>
          </cell>
          <cell r="DW14">
            <v>2.2719999999999998</v>
          </cell>
          <cell r="DZ14">
            <v>5.5209999999999999</v>
          </cell>
          <cell r="EB14">
            <v>0</v>
          </cell>
          <cell r="EG14">
            <v>2.8380000000000001</v>
          </cell>
          <cell r="EK14">
            <v>356.096</v>
          </cell>
          <cell r="EL14">
            <v>631.97799999999995</v>
          </cell>
          <cell r="EW14">
            <v>-60.691000000000003</v>
          </cell>
          <cell r="EX14">
            <v>-16.90868</v>
          </cell>
          <cell r="EZ14">
            <v>56.795330999999997</v>
          </cell>
          <cell r="FA14">
            <v>16.760317000000001</v>
          </cell>
          <cell r="FD14">
            <v>4.2573869999999996</v>
          </cell>
          <cell r="FE14">
            <v>4.2573869999999996</v>
          </cell>
          <cell r="GL14">
            <v>0.49</v>
          </cell>
          <cell r="GO14">
            <v>91.765916000000004</v>
          </cell>
          <cell r="GT14">
            <v>30.3</v>
          </cell>
          <cell r="HD14">
            <v>33.401900931946109</v>
          </cell>
          <cell r="HF14">
            <v>7.1170415092637818</v>
          </cell>
          <cell r="HJ14">
            <v>27.123729861973338</v>
          </cell>
          <cell r="HL14">
            <v>1.6171617161716172</v>
          </cell>
          <cell r="HN14">
            <v>33.687358395778894</v>
          </cell>
          <cell r="HP14">
            <v>19.791277095142807</v>
          </cell>
          <cell r="HR14">
            <v>2.4285569868143666</v>
          </cell>
          <cell r="HZ14">
            <v>0</v>
          </cell>
          <cell r="IB14">
            <v>0</v>
          </cell>
          <cell r="IP14">
            <v>80.037999999999997</v>
          </cell>
        </row>
        <row r="15">
          <cell r="C15" t="str">
            <v>2001</v>
          </cell>
          <cell r="G15">
            <v>1135.2090000000001</v>
          </cell>
          <cell r="I15">
            <v>1141.309</v>
          </cell>
          <cell r="O15">
            <v>-961.7</v>
          </cell>
          <cell r="S15">
            <v>179.60900000000001</v>
          </cell>
          <cell r="W15">
            <v>114.10899999999999</v>
          </cell>
          <cell r="X15">
            <v>10.051805</v>
          </cell>
          <cell r="Y15">
            <v>5.0999999999999996</v>
          </cell>
          <cell r="Z15">
            <v>17.366</v>
          </cell>
          <cell r="AB15">
            <v>-11.148999999999999</v>
          </cell>
          <cell r="AD15">
            <v>0</v>
          </cell>
          <cell r="AE15">
            <v>132.6</v>
          </cell>
          <cell r="AH15">
            <v>258.02600000000001</v>
          </cell>
          <cell r="AJ15">
            <v>-1.8</v>
          </cell>
          <cell r="AK15">
            <v>-58.6</v>
          </cell>
          <cell r="AM15">
            <v>0</v>
          </cell>
          <cell r="AN15">
            <v>22.710889999999999</v>
          </cell>
          <cell r="AR15">
            <v>0</v>
          </cell>
          <cell r="BB15">
            <v>47.194493999999999</v>
          </cell>
          <cell r="BD15">
            <v>31.78184263711919</v>
          </cell>
          <cell r="BF15">
            <v>1.3641909999999999</v>
          </cell>
          <cell r="BI15">
            <v>58.137698</v>
          </cell>
          <cell r="BJ15">
            <v>141.37814900000001</v>
          </cell>
          <cell r="BO15">
            <v>2.2153450000000001</v>
          </cell>
          <cell r="BP15">
            <v>1.108379</v>
          </cell>
          <cell r="CH15">
            <v>-71.2</v>
          </cell>
          <cell r="CI15">
            <v>-39</v>
          </cell>
          <cell r="CX15">
            <v>1.4828859999999999</v>
          </cell>
          <cell r="CZ15">
            <v>2.4036689999999998</v>
          </cell>
          <cell r="DI15">
            <v>214.8</v>
          </cell>
          <cell r="DM15">
            <v>491.524</v>
          </cell>
          <cell r="DP15">
            <v>0</v>
          </cell>
          <cell r="DS15">
            <v>309.77999999999997</v>
          </cell>
          <cell r="DT15">
            <v>801.30399999999997</v>
          </cell>
          <cell r="DW15">
            <v>8.0000000000000002E-3</v>
          </cell>
          <cell r="DZ15">
            <v>4.0579999999999998</v>
          </cell>
          <cell r="EB15">
            <v>0</v>
          </cell>
          <cell r="EG15">
            <v>6.9</v>
          </cell>
          <cell r="EK15">
            <v>481.4</v>
          </cell>
          <cell r="EL15">
            <v>801.24300000000005</v>
          </cell>
          <cell r="EW15">
            <v>-210.81399999999999</v>
          </cell>
          <cell r="EX15">
            <v>-43.173048999999999</v>
          </cell>
          <cell r="EZ15">
            <v>60.942810000000001</v>
          </cell>
          <cell r="FA15">
            <v>11.792536999999999</v>
          </cell>
          <cell r="FD15">
            <v>5.7685919999999999</v>
          </cell>
          <cell r="FE15">
            <v>5.7685919999999999</v>
          </cell>
          <cell r="GL15">
            <v>1</v>
          </cell>
          <cell r="GO15">
            <v>91.490854999999996</v>
          </cell>
          <cell r="GT15">
            <v>29.75</v>
          </cell>
          <cell r="HD15">
            <v>26.840999333260555</v>
          </cell>
          <cell r="HF15">
            <v>5.1572376760221559</v>
          </cell>
          <cell r="HJ15">
            <v>20.062230002845801</v>
          </cell>
          <cell r="HL15">
            <v>3.3613445378151261</v>
          </cell>
          <cell r="HN15">
            <v>21.064172472296555</v>
          </cell>
          <cell r="HP15">
            <v>13.59456732617252</v>
          </cell>
          <cell r="HR15">
            <v>2.2119617940396878</v>
          </cell>
          <cell r="HZ15">
            <v>0</v>
          </cell>
          <cell r="IB15">
            <v>19.2</v>
          </cell>
          <cell r="IP15">
            <v>106.5</v>
          </cell>
        </row>
        <row r="16">
          <cell r="C16" t="str">
            <v>2002</v>
          </cell>
          <cell r="G16">
            <v>1271.1179999999999</v>
          </cell>
          <cell r="I16">
            <v>1278.221</v>
          </cell>
          <cell r="O16">
            <v>-1092.569</v>
          </cell>
          <cell r="S16">
            <v>185.65199999999999</v>
          </cell>
          <cell r="W16">
            <v>99.206000000000003</v>
          </cell>
          <cell r="X16">
            <v>7.8046259999999998</v>
          </cell>
          <cell r="Y16">
            <v>0.65700000000000003</v>
          </cell>
          <cell r="Z16">
            <v>24.59</v>
          </cell>
          <cell r="AB16">
            <v>-23.992999999999999</v>
          </cell>
          <cell r="AD16">
            <v>0</v>
          </cell>
          <cell r="AE16">
            <v>0</v>
          </cell>
          <cell r="AH16">
            <v>100.46</v>
          </cell>
          <cell r="AJ16">
            <v>-1.2809999999999999</v>
          </cell>
          <cell r="AK16">
            <v>-31.074000000000002</v>
          </cell>
          <cell r="AM16">
            <v>-4.1619999999999999</v>
          </cell>
          <cell r="AN16">
            <v>35.074657000000002</v>
          </cell>
          <cell r="AR16">
            <v>0</v>
          </cell>
          <cell r="BB16">
            <v>13.602289000000001</v>
          </cell>
          <cell r="BD16">
            <v>23.484024360903675</v>
          </cell>
          <cell r="BF16">
            <v>11.972156999999999</v>
          </cell>
          <cell r="BI16">
            <v>-13.060320000000001</v>
          </cell>
          <cell r="BJ16">
            <v>-61.065939</v>
          </cell>
          <cell r="BO16">
            <v>0.70561700000000005</v>
          </cell>
          <cell r="BP16">
            <v>1.038656</v>
          </cell>
          <cell r="CH16">
            <v>-51.374000000000002</v>
          </cell>
          <cell r="CI16">
            <v>0</v>
          </cell>
          <cell r="CX16">
            <v>1.0016339999999999</v>
          </cell>
          <cell r="CZ16">
            <v>-1.7731969999999999</v>
          </cell>
          <cell r="DI16">
            <v>54.5</v>
          </cell>
          <cell r="DM16">
            <v>368.90800000000002</v>
          </cell>
          <cell r="DP16">
            <v>0</v>
          </cell>
          <cell r="DS16">
            <v>476.17899999999997</v>
          </cell>
          <cell r="DT16">
            <v>845.08699999999999</v>
          </cell>
          <cell r="DW16">
            <v>102.6</v>
          </cell>
          <cell r="DZ16">
            <v>2.1850000000000001</v>
          </cell>
          <cell r="EB16">
            <v>0</v>
          </cell>
          <cell r="EG16">
            <v>3.6019999999999999</v>
          </cell>
          <cell r="EK16">
            <v>458.78</v>
          </cell>
          <cell r="EL16">
            <v>845.28899999999999</v>
          </cell>
          <cell r="EW16">
            <v>50.567</v>
          </cell>
          <cell r="EX16">
            <v>10.936196000000001</v>
          </cell>
          <cell r="EZ16">
            <v>54.701054999999997</v>
          </cell>
          <cell r="FA16">
            <v>5.1596719999999996</v>
          </cell>
          <cell r="FD16">
            <v>5.5350429999999999</v>
          </cell>
          <cell r="FE16">
            <v>5.5350429999999999</v>
          </cell>
          <cell r="GL16">
            <v>0.5</v>
          </cell>
          <cell r="GO16">
            <v>90.619951</v>
          </cell>
          <cell r="GT16">
            <v>13</v>
          </cell>
          <cell r="HD16">
            <v>12.516174748906279</v>
          </cell>
          <cell r="HF16">
            <v>2.3486719073365827</v>
          </cell>
          <cell r="HJ16">
            <v>12.978792652805318</v>
          </cell>
          <cell r="HL16">
            <v>3.8461538461538463</v>
          </cell>
          <cell r="HN16">
            <v>12.303118902896969</v>
          </cell>
          <cell r="HP16">
            <v>6.594562597620083</v>
          </cell>
          <cell r="HR16">
            <v>0.96657144576664022</v>
          </cell>
          <cell r="HZ16">
            <v>0</v>
          </cell>
          <cell r="IB16">
            <v>23.640999999999998</v>
          </cell>
          <cell r="IP16">
            <v>265.22300000000001</v>
          </cell>
        </row>
        <row r="17">
          <cell r="C17" t="str">
            <v>2003</v>
          </cell>
          <cell r="G17">
            <v>1374.252</v>
          </cell>
          <cell r="I17">
            <v>1377.28</v>
          </cell>
          <cell r="O17">
            <v>-1174.336</v>
          </cell>
          <cell r="S17">
            <v>202.94399999999999</v>
          </cell>
          <cell r="W17">
            <v>101.05500000000001</v>
          </cell>
          <cell r="X17">
            <v>7.3534550000000003</v>
          </cell>
          <cell r="Y17">
            <v>1.641</v>
          </cell>
          <cell r="Z17">
            <v>21.498000000000001</v>
          </cell>
          <cell r="AB17">
            <v>-23.81</v>
          </cell>
          <cell r="AD17">
            <v>0</v>
          </cell>
          <cell r="AE17">
            <v>0</v>
          </cell>
          <cell r="AH17">
            <v>100.384</v>
          </cell>
          <cell r="AJ17">
            <v>-1.1559999999999999</v>
          </cell>
          <cell r="AK17">
            <v>-37.183999999999997</v>
          </cell>
          <cell r="AM17">
            <v>3.1749999999999998</v>
          </cell>
          <cell r="AN17">
            <v>33.878905000000003</v>
          </cell>
          <cell r="AR17">
            <v>0</v>
          </cell>
          <cell r="BB17">
            <v>13.962759</v>
          </cell>
          <cell r="BD17">
            <v>23.037006602591511</v>
          </cell>
          <cell r="BF17">
            <v>8.113645</v>
          </cell>
          <cell r="BI17">
            <v>1.863799</v>
          </cell>
          <cell r="BJ17">
            <v>-7.5651999999999997E-2</v>
          </cell>
          <cell r="BO17">
            <v>0.71969799999999995</v>
          </cell>
          <cell r="BP17">
            <v>1.1674690000000001</v>
          </cell>
          <cell r="CH17">
            <v>-46.314</v>
          </cell>
          <cell r="CI17">
            <v>0</v>
          </cell>
          <cell r="CX17">
            <v>1.819688</v>
          </cell>
          <cell r="CZ17">
            <v>1.078835</v>
          </cell>
          <cell r="DI17">
            <v>45.286000000000001</v>
          </cell>
          <cell r="DM17">
            <v>376.50599999999997</v>
          </cell>
          <cell r="DP17">
            <v>0</v>
          </cell>
          <cell r="DS17">
            <v>431.26299999999998</v>
          </cell>
          <cell r="DT17">
            <v>807.76900000000001</v>
          </cell>
          <cell r="DW17">
            <v>30.942</v>
          </cell>
          <cell r="DZ17">
            <v>0</v>
          </cell>
          <cell r="EB17">
            <v>0</v>
          </cell>
          <cell r="EG17">
            <v>3.605</v>
          </cell>
          <cell r="EK17">
            <v>475.40499999999997</v>
          </cell>
          <cell r="EL17">
            <v>807.68899999999996</v>
          </cell>
          <cell r="EW17">
            <v>-13.692</v>
          </cell>
          <cell r="EX17">
            <v>-2.8583949999999998</v>
          </cell>
          <cell r="EZ17">
            <v>59.306243000000002</v>
          </cell>
          <cell r="FA17">
            <v>5.1471229999999997</v>
          </cell>
          <cell r="FD17">
            <v>5.7356179999999997</v>
          </cell>
          <cell r="FE17">
            <v>5.7356179999999997</v>
          </cell>
          <cell r="GL17">
            <v>0.5</v>
          </cell>
          <cell r="GO17">
            <v>90.619951</v>
          </cell>
          <cell r="GT17">
            <v>21.7</v>
          </cell>
          <cell r="HD17">
            <v>18.587217305127584</v>
          </cell>
          <cell r="HF17">
            <v>3.7833760895512918</v>
          </cell>
          <cell r="HJ17">
            <v>11.925121229573421</v>
          </cell>
          <cell r="HL17">
            <v>2.3041474654377883</v>
          </cell>
          <cell r="HN17">
            <v>19.014965886694711</v>
          </cell>
          <cell r="HP17">
            <v>9.5449858821516731</v>
          </cell>
          <cell r="HR17">
            <v>1.4209627758955419</v>
          </cell>
          <cell r="HZ17">
            <v>0</v>
          </cell>
          <cell r="IB17">
            <v>24.449000000000002</v>
          </cell>
          <cell r="IP17">
            <v>233.08699999999999</v>
          </cell>
        </row>
        <row r="18">
          <cell r="C18" t="str">
            <v>2004</v>
          </cell>
          <cell r="G18">
            <v>1525.1</v>
          </cell>
          <cell r="I18">
            <v>1535.6</v>
          </cell>
          <cell r="O18">
            <v>-1305.9000000000001</v>
          </cell>
          <cell r="S18">
            <v>229.7</v>
          </cell>
          <cell r="W18">
            <v>147.19999999999999</v>
          </cell>
          <cell r="X18">
            <v>9.6518259999999998</v>
          </cell>
          <cell r="Y18">
            <v>1.5</v>
          </cell>
          <cell r="Z18">
            <v>21.009</v>
          </cell>
          <cell r="AB18">
            <v>-25.609000000000002</v>
          </cell>
          <cell r="AD18">
            <v>0</v>
          </cell>
          <cell r="AE18">
            <v>0</v>
          </cell>
          <cell r="AH18">
            <v>158.1</v>
          </cell>
          <cell r="AJ18">
            <v>-1</v>
          </cell>
          <cell r="AK18">
            <v>-21.8</v>
          </cell>
          <cell r="AM18">
            <v>87</v>
          </cell>
          <cell r="AN18">
            <v>-41.239722</v>
          </cell>
          <cell r="AR18">
            <v>0</v>
          </cell>
          <cell r="BB18">
            <v>45.492451000000003</v>
          </cell>
          <cell r="BD18">
            <v>28.249897626601772</v>
          </cell>
          <cell r="BF18">
            <v>10.976735</v>
          </cell>
          <cell r="BI18">
            <v>45.663252999999997</v>
          </cell>
          <cell r="BJ18">
            <v>57.495218000000001</v>
          </cell>
          <cell r="BO18">
            <v>2.7600349999999998</v>
          </cell>
          <cell r="BP18">
            <v>0.569886</v>
          </cell>
          <cell r="CH18">
            <v>-48.1</v>
          </cell>
          <cell r="CI18">
            <v>0</v>
          </cell>
          <cell r="CX18">
            <v>2.3776280000000001</v>
          </cell>
          <cell r="CZ18">
            <v>1.42906</v>
          </cell>
          <cell r="DI18">
            <v>90.7</v>
          </cell>
          <cell r="DM18">
            <v>528.47112400000003</v>
          </cell>
          <cell r="DP18">
            <v>0</v>
          </cell>
          <cell r="DS18">
            <v>559.67999999999995</v>
          </cell>
          <cell r="DT18">
            <v>1088.151124</v>
          </cell>
          <cell r="DW18">
            <v>5.2</v>
          </cell>
          <cell r="DZ18">
            <v>116.7</v>
          </cell>
          <cell r="EB18">
            <v>0</v>
          </cell>
          <cell r="EG18">
            <v>9.5</v>
          </cell>
          <cell r="EK18">
            <v>501.9</v>
          </cell>
          <cell r="EL18">
            <v>1087.7</v>
          </cell>
          <cell r="EW18">
            <v>88.62</v>
          </cell>
          <cell r="EX18">
            <v>17.328900999999998</v>
          </cell>
          <cell r="EZ18">
            <v>47.016641</v>
          </cell>
          <cell r="FA18">
            <v>6.5683550000000004</v>
          </cell>
          <cell r="FD18">
            <v>6.373945</v>
          </cell>
          <cell r="FE18">
            <v>6.373945</v>
          </cell>
          <cell r="GL18">
            <v>1.5</v>
          </cell>
          <cell r="GO18">
            <v>80.542444000000003</v>
          </cell>
          <cell r="GT18">
            <v>23.4</v>
          </cell>
          <cell r="HD18">
            <v>41.060843747696907</v>
          </cell>
          <cell r="HF18">
            <v>3.6711957822039567</v>
          </cell>
          <cell r="HJ18">
            <v>9.8417414330584929</v>
          </cell>
          <cell r="HL18">
            <v>6.4102564102564115</v>
          </cell>
          <cell r="HN18">
            <v>13.270431671822463</v>
          </cell>
          <cell r="HP18">
            <v>8.535091650519032</v>
          </cell>
          <cell r="HR18">
            <v>1.2938910167202151</v>
          </cell>
          <cell r="HZ18">
            <v>0</v>
          </cell>
          <cell r="IB18">
            <v>50.9</v>
          </cell>
          <cell r="IP18">
            <v>286.8</v>
          </cell>
        </row>
        <row r="19">
          <cell r="C19" t="str">
            <v>2005</v>
          </cell>
          <cell r="G19">
            <v>1570.4</v>
          </cell>
          <cell r="I19">
            <v>1581.1</v>
          </cell>
          <cell r="O19">
            <v>-1373</v>
          </cell>
          <cell r="S19">
            <v>208.1</v>
          </cell>
          <cell r="W19">
            <v>151.19999999999999</v>
          </cell>
          <cell r="X19">
            <v>9.6281199999999991</v>
          </cell>
          <cell r="Y19">
            <v>0.2</v>
          </cell>
          <cell r="Z19">
            <v>1.7</v>
          </cell>
          <cell r="AB19">
            <v>-10</v>
          </cell>
          <cell r="AD19">
            <v>-1</v>
          </cell>
          <cell r="AE19">
            <v>-0.4</v>
          </cell>
          <cell r="AH19">
            <v>159.80000000000001</v>
          </cell>
          <cell r="AJ19">
            <v>0</v>
          </cell>
          <cell r="AK19">
            <v>-35.6</v>
          </cell>
          <cell r="AM19">
            <v>0</v>
          </cell>
          <cell r="AN19">
            <v>22.277847000000001</v>
          </cell>
          <cell r="AR19">
            <v>0</v>
          </cell>
          <cell r="BB19">
            <v>25.075711999999999</v>
          </cell>
          <cell r="BD19">
            <v>19.683723322190794</v>
          </cell>
          <cell r="BF19">
            <v>2.970297</v>
          </cell>
          <cell r="BI19">
            <v>2.7173910000000001</v>
          </cell>
          <cell r="BJ19">
            <v>1.075269</v>
          </cell>
          <cell r="BO19">
            <v>1.5551630000000001</v>
          </cell>
          <cell r="BP19">
            <v>1.4957609999999999</v>
          </cell>
          <cell r="CH19">
            <v>-76.2</v>
          </cell>
          <cell r="CI19">
            <v>0</v>
          </cell>
          <cell r="CX19">
            <v>2.586929</v>
          </cell>
          <cell r="CZ19">
            <v>-9.5162999999999998E-2</v>
          </cell>
          <cell r="DI19">
            <v>99.9</v>
          </cell>
          <cell r="DM19">
            <v>584.91272300000003</v>
          </cell>
          <cell r="DP19">
            <v>0</v>
          </cell>
          <cell r="DS19">
            <v>727.5</v>
          </cell>
          <cell r="DT19">
            <v>1312.4127229999999</v>
          </cell>
          <cell r="DW19">
            <v>145.30000000000001</v>
          </cell>
          <cell r="DZ19">
            <v>165.2</v>
          </cell>
          <cell r="EB19">
            <v>0</v>
          </cell>
          <cell r="EG19">
            <v>12.2</v>
          </cell>
          <cell r="EK19">
            <v>488.7</v>
          </cell>
          <cell r="EL19">
            <v>1312</v>
          </cell>
          <cell r="EW19">
            <v>253.2</v>
          </cell>
          <cell r="EX19">
            <v>50.549011999999998</v>
          </cell>
          <cell r="EZ19">
            <v>38.178353999999999</v>
          </cell>
          <cell r="FA19">
            <v>15.29</v>
          </cell>
          <cell r="FD19">
            <v>6.4439390000000003</v>
          </cell>
          <cell r="FE19">
            <v>6.4439390000000003</v>
          </cell>
          <cell r="GL19">
            <v>0.85</v>
          </cell>
          <cell r="GO19">
            <v>77.638711999999998</v>
          </cell>
          <cell r="GT19">
            <v>30.85</v>
          </cell>
          <cell r="HD19">
            <v>20.624952783232082</v>
          </cell>
          <cell r="HF19">
            <v>4.7874444497379631</v>
          </cell>
          <cell r="HJ19">
            <v>11.925336953584733</v>
          </cell>
          <cell r="HL19">
            <v>2.7552674230145864</v>
          </cell>
          <cell r="HN19">
            <v>17.492432398943194</v>
          </cell>
          <cell r="HP19">
            <v>12.71413473451752</v>
          </cell>
          <cell r="HR19">
            <v>1.6864201892511459</v>
          </cell>
          <cell r="HZ19">
            <v>0</v>
          </cell>
          <cell r="IB19">
            <v>73.900000000000006</v>
          </cell>
          <cell r="IP19">
            <v>436.9</v>
          </cell>
        </row>
        <row r="20">
          <cell r="C20" t="str">
            <v>2006</v>
          </cell>
          <cell r="G20">
            <v>1646.5</v>
          </cell>
          <cell r="I20">
            <v>1664.3</v>
          </cell>
          <cell r="O20">
            <v>-1492.9</v>
          </cell>
          <cell r="S20">
            <v>171.4</v>
          </cell>
          <cell r="W20">
            <v>112</v>
          </cell>
          <cell r="X20">
            <v>6.802308</v>
          </cell>
          <cell r="Y20">
            <v>0.2</v>
          </cell>
          <cell r="Z20">
            <v>0</v>
          </cell>
          <cell r="AB20">
            <v>-3.2</v>
          </cell>
          <cell r="AD20">
            <v>0</v>
          </cell>
          <cell r="AE20">
            <v>0</v>
          </cell>
          <cell r="AH20">
            <v>124.5</v>
          </cell>
          <cell r="AJ20">
            <v>0</v>
          </cell>
          <cell r="AK20">
            <v>-37.200000000000003</v>
          </cell>
          <cell r="AM20">
            <v>0</v>
          </cell>
          <cell r="AN20">
            <v>29.879518000000001</v>
          </cell>
          <cell r="AR20">
            <v>0</v>
          </cell>
          <cell r="BB20">
            <v>15.714157</v>
          </cell>
          <cell r="BD20">
            <v>12.588354089532144</v>
          </cell>
          <cell r="BF20">
            <v>4.8458990000000002</v>
          </cell>
          <cell r="BI20">
            <v>-25.925926</v>
          </cell>
          <cell r="BJ20">
            <v>-22.090112999999999</v>
          </cell>
          <cell r="BO20">
            <v>1.1540269999999999</v>
          </cell>
          <cell r="BP20">
            <v>1.0654589999999999</v>
          </cell>
          <cell r="CH20">
            <v>-53.2</v>
          </cell>
          <cell r="CI20">
            <v>0</v>
          </cell>
          <cell r="CX20">
            <v>1.993439</v>
          </cell>
          <cell r="CZ20">
            <v>0.86717200000000005</v>
          </cell>
          <cell r="DI20">
            <v>138.9</v>
          </cell>
          <cell r="DM20">
            <v>664.63272300000006</v>
          </cell>
          <cell r="DP20">
            <v>0</v>
          </cell>
          <cell r="DS20">
            <v>710.5</v>
          </cell>
          <cell r="DT20">
            <v>1375.1327229999999</v>
          </cell>
          <cell r="DW20">
            <v>77.099999999999994</v>
          </cell>
          <cell r="DZ20">
            <v>167.9</v>
          </cell>
          <cell r="EB20">
            <v>0</v>
          </cell>
          <cell r="EG20">
            <v>4</v>
          </cell>
          <cell r="EK20">
            <v>622.4</v>
          </cell>
          <cell r="EL20">
            <v>1374.7</v>
          </cell>
          <cell r="EW20">
            <v>139.80000000000001</v>
          </cell>
          <cell r="EX20">
            <v>22.318007999999999</v>
          </cell>
          <cell r="EZ20">
            <v>45.566305</v>
          </cell>
          <cell r="FA20">
            <v>35</v>
          </cell>
          <cell r="FD20">
            <v>8.4569279999999996</v>
          </cell>
          <cell r="FE20">
            <v>8.4569279999999996</v>
          </cell>
          <cell r="GL20">
            <v>1.2</v>
          </cell>
          <cell r="GO20">
            <v>73.657628000000003</v>
          </cell>
          <cell r="GT20">
            <v>24.44</v>
          </cell>
          <cell r="HD20">
            <v>22.938470649738754</v>
          </cell>
          <cell r="HF20">
            <v>2.88993828491859</v>
          </cell>
          <cell r="HJ20">
            <v>12.260219650563675</v>
          </cell>
          <cell r="HL20">
            <v>4.9099836333878883</v>
          </cell>
          <cell r="HN20">
            <v>17.290485100891267</v>
          </cell>
          <cell r="HP20">
            <v>11.305317181351983</v>
          </cell>
          <cell r="HR20">
            <v>1.1782523099423019</v>
          </cell>
          <cell r="HZ20">
            <v>0</v>
          </cell>
          <cell r="IB20">
            <v>82.6</v>
          </cell>
          <cell r="IP20">
            <v>448.4</v>
          </cell>
        </row>
        <row r="21">
          <cell r="C21" t="str">
            <v>2007E</v>
          </cell>
          <cell r="G21">
            <v>1774.6379999999999</v>
          </cell>
          <cell r="I21">
            <v>1786.6379999999999</v>
          </cell>
          <cell r="O21">
            <v>-1613.7508069999999</v>
          </cell>
          <cell r="S21">
            <v>172.887193</v>
          </cell>
          <cell r="W21">
            <v>104.55936</v>
          </cell>
          <cell r="X21">
            <v>5.8918699999999999</v>
          </cell>
          <cell r="Y21">
            <v>0</v>
          </cell>
          <cell r="Z21">
            <v>3.2425670000000002</v>
          </cell>
          <cell r="AB21">
            <v>-5.4198000000000004</v>
          </cell>
          <cell r="AD21">
            <v>-0.5</v>
          </cell>
          <cell r="AE21">
            <v>0</v>
          </cell>
          <cell r="AH21">
            <v>62.882126999999997</v>
          </cell>
          <cell r="AJ21">
            <v>0</v>
          </cell>
          <cell r="AK21">
            <v>-18.235817000000001</v>
          </cell>
          <cell r="AM21">
            <v>0</v>
          </cell>
          <cell r="AN21">
            <v>29</v>
          </cell>
          <cell r="AR21">
            <v>0</v>
          </cell>
          <cell r="BB21">
            <v>7.9645159999999997</v>
          </cell>
          <cell r="BD21">
            <v>12.453072768387043</v>
          </cell>
          <cell r="BF21">
            <v>7.7824479999999996</v>
          </cell>
          <cell r="BI21">
            <v>-6.6434290000000003</v>
          </cell>
          <cell r="BJ21">
            <v>-49.492268000000003</v>
          </cell>
          <cell r="BO21">
            <v>0.63637100000000002</v>
          </cell>
          <cell r="BP21">
            <v>1.1736709999999999</v>
          </cell>
          <cell r="CH21">
            <v>-53.239139999999999</v>
          </cell>
          <cell r="CI21">
            <v>0</v>
          </cell>
          <cell r="CX21">
            <v>2.1661809999999999</v>
          </cell>
          <cell r="CZ21">
            <v>0.88211200000000001</v>
          </cell>
          <cell r="DI21">
            <v>51.871108</v>
          </cell>
          <cell r="DM21">
            <v>616.78321900000003</v>
          </cell>
          <cell r="DP21">
            <v>0</v>
          </cell>
          <cell r="DS21">
            <v>665.41130699999997</v>
          </cell>
          <cell r="DT21">
            <v>1282.194526</v>
          </cell>
          <cell r="DW21">
            <v>77.099999999999994</v>
          </cell>
          <cell r="DZ21">
            <v>187.3</v>
          </cell>
          <cell r="EB21">
            <v>0</v>
          </cell>
          <cell r="EG21">
            <v>4</v>
          </cell>
          <cell r="EK21">
            <v>498.73055599999998</v>
          </cell>
          <cell r="EL21">
            <v>1281.7618030000001</v>
          </cell>
          <cell r="EW21">
            <v>246.228892</v>
          </cell>
          <cell r="EX21">
            <v>48.978301999999999</v>
          </cell>
          <cell r="EZ21">
            <v>39.221839000000003</v>
          </cell>
          <cell r="FA21">
            <v>19.890388000000002</v>
          </cell>
          <cell r="FD21">
            <v>7.1149180000000003</v>
          </cell>
          <cell r="FE21">
            <v>7.1149180000000003</v>
          </cell>
          <cell r="GL21">
            <v>0.31818600000000002</v>
          </cell>
          <cell r="GO21">
            <v>70.157628000000003</v>
          </cell>
          <cell r="GT21">
            <v>14.44</v>
          </cell>
          <cell r="HD21">
            <v>12.303277494289286</v>
          </cell>
          <cell r="HF21">
            <v>2.0295384992490426</v>
          </cell>
          <cell r="HJ21">
            <v>6.6661096187253053</v>
          </cell>
          <cell r="HL21">
            <v>2.2035041551246541</v>
          </cell>
          <cell r="HN21">
            <v>12.04392452593436</v>
          </cell>
          <cell r="HP21">
            <v>7.2839694974977123</v>
          </cell>
          <cell r="HR21">
            <v>0.70961234929039052</v>
          </cell>
          <cell r="HZ21">
            <v>0</v>
          </cell>
          <cell r="IB21">
            <v>82.6</v>
          </cell>
          <cell r="IP21">
            <v>438.39434999999997</v>
          </cell>
        </row>
        <row r="22">
          <cell r="C22" t="str">
            <v>2008E</v>
          </cell>
          <cell r="G22">
            <v>1909.7485200000001</v>
          </cell>
          <cell r="I22">
            <v>1921.7485200000001</v>
          </cell>
          <cell r="O22">
            <v>-1705.0131210000002</v>
          </cell>
          <cell r="S22">
            <v>216.735399</v>
          </cell>
          <cell r="W22">
            <v>140.82724400000001</v>
          </cell>
          <cell r="X22">
            <v>7.3741250000000003</v>
          </cell>
          <cell r="Y22">
            <v>0</v>
          </cell>
          <cell r="Z22">
            <v>2.9126099999999999</v>
          </cell>
          <cell r="AB22">
            <v>-5.5944000000000003</v>
          </cell>
          <cell r="AD22">
            <v>0</v>
          </cell>
          <cell r="AE22">
            <v>0</v>
          </cell>
          <cell r="AH22">
            <v>138.145454</v>
          </cell>
          <cell r="AJ22">
            <v>0</v>
          </cell>
          <cell r="AK22">
            <v>-40.062182</v>
          </cell>
          <cell r="AM22">
            <v>0</v>
          </cell>
          <cell r="AN22">
            <v>29</v>
          </cell>
          <cell r="AR22">
            <v>0</v>
          </cell>
          <cell r="BB22">
            <v>18.277964000000001</v>
          </cell>
          <cell r="BD22">
            <v>16.882360723431876</v>
          </cell>
          <cell r="BF22">
            <v>7.6134130000000004</v>
          </cell>
          <cell r="BI22">
            <v>34.686405999999998</v>
          </cell>
          <cell r="BJ22">
            <v>119.689539</v>
          </cell>
          <cell r="BO22">
            <v>1.3980410000000001</v>
          </cell>
          <cell r="BP22">
            <v>1.5371090000000001</v>
          </cell>
          <cell r="CH22">
            <v>-57.292456000000001</v>
          </cell>
          <cell r="CI22">
            <v>0</v>
          </cell>
          <cell r="CX22">
            <v>2.4800070000000001</v>
          </cell>
          <cell r="CZ22">
            <v>1.244847</v>
          </cell>
          <cell r="DI22">
            <v>116.902913</v>
          </cell>
          <cell r="DM22">
            <v>723.12632499999995</v>
          </cell>
          <cell r="DP22">
            <v>0</v>
          </cell>
          <cell r="DS22">
            <v>646.79560800000002</v>
          </cell>
          <cell r="DT22">
            <v>1369.9219330000001</v>
          </cell>
          <cell r="DW22">
            <v>77.099999999999994</v>
          </cell>
          <cell r="DZ22">
            <v>187.3</v>
          </cell>
          <cell r="EB22">
            <v>0</v>
          </cell>
          <cell r="EG22">
            <v>4</v>
          </cell>
          <cell r="EK22">
            <v>574.51013499999999</v>
          </cell>
          <cell r="EL22">
            <v>1369.48921</v>
          </cell>
          <cell r="EW22">
            <v>181.19708700000001</v>
          </cell>
          <cell r="EX22">
            <v>31.321332999999999</v>
          </cell>
          <cell r="EZ22">
            <v>42.242767000000001</v>
          </cell>
          <cell r="FA22">
            <v>25.693525000000001</v>
          </cell>
          <cell r="FD22">
            <v>8.1959929999999996</v>
          </cell>
          <cell r="FE22">
            <v>8.1959929999999996</v>
          </cell>
          <cell r="GL22">
            <v>0.699021</v>
          </cell>
          <cell r="GO22">
            <v>70.157628000000003</v>
          </cell>
          <cell r="GT22">
            <v>14.44</v>
          </cell>
          <cell r="HD22">
            <v>9.3942589627671165</v>
          </cell>
          <cell r="HF22">
            <v>1.7618365462244783</v>
          </cell>
          <cell r="HJ22">
            <v>5.8225642105042441</v>
          </cell>
          <cell r="HL22">
            <v>4.8408656509695298</v>
          </cell>
          <cell r="HN22">
            <v>8.4804133163324558</v>
          </cell>
          <cell r="HP22">
            <v>5.5102823111973507</v>
          </cell>
          <cell r="HR22">
            <v>0.62535628267956445</v>
          </cell>
          <cell r="HZ22">
            <v>0</v>
          </cell>
          <cell r="IB22">
            <v>82.6</v>
          </cell>
          <cell r="IP22">
            <v>428.6377</v>
          </cell>
        </row>
        <row r="23">
          <cell r="C23" t="str">
            <v>2009E</v>
          </cell>
          <cell r="G23">
            <v>2048.1705579999998</v>
          </cell>
          <cell r="I23">
            <v>2060.1705579999998</v>
          </cell>
          <cell r="O23">
            <v>-1797.0868139999998</v>
          </cell>
          <cell r="S23">
            <v>263.08374400000002</v>
          </cell>
          <cell r="W23">
            <v>178.76501099999999</v>
          </cell>
          <cell r="X23">
            <v>8.7280329999999999</v>
          </cell>
          <cell r="Y23">
            <v>0</v>
          </cell>
          <cell r="Z23">
            <v>4.941859</v>
          </cell>
          <cell r="AB23">
            <v>-5.5944000000000003</v>
          </cell>
          <cell r="AD23">
            <v>0</v>
          </cell>
          <cell r="AE23">
            <v>0</v>
          </cell>
          <cell r="AH23">
            <v>178.11247</v>
          </cell>
          <cell r="AJ23">
            <v>0</v>
          </cell>
          <cell r="AK23">
            <v>-51.652616000000002</v>
          </cell>
          <cell r="AM23">
            <v>0</v>
          </cell>
          <cell r="AN23">
            <v>29</v>
          </cell>
          <cell r="AR23">
            <v>0</v>
          </cell>
          <cell r="BB23">
            <v>20.621572</v>
          </cell>
          <cell r="BD23">
            <v>19.79513241608943</v>
          </cell>
          <cell r="BF23">
            <v>7.2481809999999998</v>
          </cell>
          <cell r="BI23">
            <v>26.939223999999999</v>
          </cell>
          <cell r="BJ23">
            <v>28.931111999999999</v>
          </cell>
          <cell r="BO23">
            <v>1.8025100000000001</v>
          </cell>
          <cell r="BP23">
            <v>1.941578</v>
          </cell>
          <cell r="CH23">
            <v>-61.445117000000003</v>
          </cell>
          <cell r="CI23">
            <v>0</v>
          </cell>
          <cell r="CX23">
            <v>3.0043570000000002</v>
          </cell>
          <cell r="CZ23">
            <v>1.699748</v>
          </cell>
          <cell r="DI23">
            <v>187.15433999999999</v>
          </cell>
          <cell r="DM23">
            <v>835.70158000000004</v>
          </cell>
          <cell r="DP23">
            <v>0</v>
          </cell>
          <cell r="DS23">
            <v>623.92199200000005</v>
          </cell>
          <cell r="DT23">
            <v>1459.623572</v>
          </cell>
          <cell r="DW23">
            <v>77.099999999999994</v>
          </cell>
          <cell r="DZ23">
            <v>187.3</v>
          </cell>
          <cell r="EB23">
            <v>0</v>
          </cell>
          <cell r="EG23">
            <v>4</v>
          </cell>
          <cell r="EK23">
            <v>651.97110899999996</v>
          </cell>
          <cell r="EL23">
            <v>1459.1908490000001</v>
          </cell>
          <cell r="EW23">
            <v>110.94566</v>
          </cell>
          <cell r="EX23">
            <v>16.913193</v>
          </cell>
          <cell r="EZ23">
            <v>44.954442</v>
          </cell>
          <cell r="FA23">
            <v>32.837636000000003</v>
          </cell>
          <cell r="FD23">
            <v>9.3010560000000009</v>
          </cell>
          <cell r="FE23">
            <v>9.3010560000000009</v>
          </cell>
          <cell r="GL23">
            <v>0.90125500000000003</v>
          </cell>
          <cell r="GO23">
            <v>70.157628000000003</v>
          </cell>
          <cell r="GT23">
            <v>14.44</v>
          </cell>
          <cell r="HD23">
            <v>7.4372494949983983</v>
          </cell>
          <cell r="HF23">
            <v>1.5525118868223133</v>
          </cell>
          <cell r="HJ23">
            <v>4.8063529067950306</v>
          </cell>
          <cell r="HL23">
            <v>6.2413781163434905</v>
          </cell>
          <cell r="HN23">
            <v>6.2877058661104552</v>
          </cell>
          <cell r="HP23">
            <v>4.2724867421683035</v>
          </cell>
          <cell r="HR23">
            <v>0.54879306995682342</v>
          </cell>
          <cell r="HZ23">
            <v>0</v>
          </cell>
          <cell r="IB23">
            <v>82.6</v>
          </cell>
          <cell r="IP23">
            <v>418.88105000000002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"/>
      <sheetName val="Analysis (FIN)"/>
      <sheetName val="LV"/>
      <sheetName val="Analysis (LV)"/>
      <sheetName val="LT"/>
      <sheetName val="Analysis (LT)"/>
      <sheetName val="VS EST"/>
      <sheetName val="Analysis (VS EST)"/>
      <sheetName val="VSM"/>
      <sheetName val="Analysis (VS MÜÜK)"/>
      <sheetName val="ROTO"/>
      <sheetName val="Analysis (ROTO)"/>
      <sheetName val="VSG OÜ"/>
      <sheetName val="Analysis (VSG OÜ)"/>
      <sheetName val="INTRAGROUP TRANS"/>
      <sheetName val="CONSOLIDATED"/>
      <sheetName val="Analysis"/>
      <sheetName val="VSG ACT YEAR"/>
      <sheetName val="VSG ACT JULY"/>
      <sheetName val="VSG ACT 6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3"/>
      <sheetName val="Nordics"/>
      <sheetName val="Emerging Markets"/>
      <sheetName val="USA"/>
      <sheetName val="Japan"/>
      <sheetName val="EU11"/>
      <sheetName val="Denmark"/>
      <sheetName val="Sweden"/>
      <sheetName val="Norway"/>
      <sheetName val="Finland"/>
      <sheetName val="Germany"/>
      <sheetName val="France"/>
      <sheetName val="Spain"/>
      <sheetName val="Italy"/>
      <sheetName val="Data"/>
    </sheetNames>
    <sheetDataSet>
      <sheetData sheetId="0" refreshError="1">
        <row r="4">
          <cell r="H4" t="str">
            <v>0.80</v>
          </cell>
          <cell r="I4">
            <v>21916</v>
          </cell>
          <cell r="J4">
            <v>18295</v>
          </cell>
          <cell r="K4">
            <v>32933</v>
          </cell>
          <cell r="L4">
            <v>43891</v>
          </cell>
        </row>
        <row r="5">
          <cell r="H5">
            <v>29252</v>
          </cell>
          <cell r="I5">
            <v>21916</v>
          </cell>
          <cell r="J5">
            <v>10990</v>
          </cell>
          <cell r="K5">
            <v>25600</v>
          </cell>
          <cell r="L5">
            <v>14671</v>
          </cell>
        </row>
        <row r="6">
          <cell r="H6" t="str">
            <v>-3.50</v>
          </cell>
          <cell r="I6" t="str">
            <v>0.10</v>
          </cell>
          <cell r="J6" t="str">
            <v>0.60</v>
          </cell>
          <cell r="K6">
            <v>38994</v>
          </cell>
          <cell r="L6">
            <v>43891</v>
          </cell>
        </row>
        <row r="8">
          <cell r="H8" t="str">
            <v>0.40</v>
          </cell>
          <cell r="I8" t="str">
            <v>0.10</v>
          </cell>
          <cell r="J8">
            <v>29221</v>
          </cell>
          <cell r="K8">
            <v>10990</v>
          </cell>
          <cell r="L8">
            <v>21947</v>
          </cell>
        </row>
        <row r="9">
          <cell r="H9" t="str">
            <v>-0.80</v>
          </cell>
          <cell r="I9" t="str">
            <v>-0.90</v>
          </cell>
          <cell r="J9" t="str">
            <v>-0.30</v>
          </cell>
          <cell r="K9" t="str">
            <v>0.00</v>
          </cell>
          <cell r="L9" t="str">
            <v>-0.60</v>
          </cell>
        </row>
        <row r="10">
          <cell r="H10" t="str">
            <v>-6.50</v>
          </cell>
          <cell r="I10" t="str">
            <v>-1.00</v>
          </cell>
          <cell r="J10">
            <v>11018</v>
          </cell>
          <cell r="K10">
            <v>11079</v>
          </cell>
          <cell r="L10">
            <v>18264</v>
          </cell>
        </row>
        <row r="12">
          <cell r="H12">
            <v>32874</v>
          </cell>
          <cell r="I12" t="str">
            <v>0.90</v>
          </cell>
          <cell r="J12" t="str">
            <v>0.80</v>
          </cell>
          <cell r="K12">
            <v>25569</v>
          </cell>
          <cell r="L12">
            <v>18264</v>
          </cell>
        </row>
        <row r="13">
          <cell r="H13">
            <v>10990</v>
          </cell>
          <cell r="I13">
            <v>10990</v>
          </cell>
          <cell r="J13">
            <v>38992</v>
          </cell>
          <cell r="K13">
            <v>38992</v>
          </cell>
          <cell r="L13">
            <v>43862</v>
          </cell>
        </row>
        <row r="14">
          <cell r="H14" t="str">
            <v>0.40</v>
          </cell>
          <cell r="I14" t="str">
            <v>-0.50</v>
          </cell>
          <cell r="J14" t="str">
            <v>0.30</v>
          </cell>
          <cell r="K14" t="str">
            <v>2.00</v>
          </cell>
          <cell r="L14">
            <v>43831</v>
          </cell>
        </row>
        <row r="16">
          <cell r="H16">
            <v>38869</v>
          </cell>
          <cell r="I16">
            <v>38749</v>
          </cell>
          <cell r="J16">
            <v>28126</v>
          </cell>
          <cell r="K16">
            <v>28522</v>
          </cell>
          <cell r="L16">
            <v>18295</v>
          </cell>
        </row>
        <row r="17">
          <cell r="H17">
            <v>30317</v>
          </cell>
          <cell r="I17">
            <v>45292</v>
          </cell>
          <cell r="J17">
            <v>23012</v>
          </cell>
          <cell r="K17">
            <v>32143</v>
          </cell>
          <cell r="L17">
            <v>38900</v>
          </cell>
        </row>
        <row r="18">
          <cell r="H18" t="str">
            <v>-2.86</v>
          </cell>
          <cell r="I18" t="str">
            <v>-0.33</v>
          </cell>
          <cell r="J18">
            <v>41275</v>
          </cell>
          <cell r="K18">
            <v>23437</v>
          </cell>
          <cell r="L18">
            <v>42036</v>
          </cell>
        </row>
        <row r="21">
          <cell r="H21">
            <v>36192</v>
          </cell>
          <cell r="I21">
            <v>35462</v>
          </cell>
          <cell r="J21">
            <v>15401</v>
          </cell>
          <cell r="K21">
            <v>38780</v>
          </cell>
          <cell r="L21">
            <v>31472</v>
          </cell>
        </row>
        <row r="22">
          <cell r="H22">
            <v>18323</v>
          </cell>
          <cell r="I22">
            <v>41699</v>
          </cell>
          <cell r="J22">
            <v>13575</v>
          </cell>
          <cell r="K22">
            <v>18323</v>
          </cell>
          <cell r="L22">
            <v>22706</v>
          </cell>
        </row>
        <row r="23">
          <cell r="H23" t="str">
            <v>0.65</v>
          </cell>
          <cell r="I23">
            <v>42767</v>
          </cell>
          <cell r="J23">
            <v>38810</v>
          </cell>
          <cell r="K23">
            <v>21276</v>
          </cell>
          <cell r="L23">
            <v>24532</v>
          </cell>
        </row>
        <row r="26">
          <cell r="C26">
            <v>45778</v>
          </cell>
          <cell r="F26" t="str">
            <v>5.25*</v>
          </cell>
          <cell r="G26" t="str">
            <v>4.50*</v>
          </cell>
          <cell r="H26" t="str">
            <v>4.50*</v>
          </cell>
        </row>
        <row r="27">
          <cell r="C27">
            <v>28581</v>
          </cell>
          <cell r="F27" t="str">
            <v>4.75*</v>
          </cell>
          <cell r="G27" t="str">
            <v>4.50*</v>
          </cell>
          <cell r="H27" t="str">
            <v>4.50*</v>
          </cell>
        </row>
        <row r="28">
          <cell r="C28" t="str">
            <v>0.35</v>
          </cell>
          <cell r="F28" t="str">
            <v>0.35*</v>
          </cell>
          <cell r="G28" t="str">
            <v>0.85*</v>
          </cell>
          <cell r="H28" t="str">
            <v>1.00*</v>
          </cell>
        </row>
        <row r="29">
          <cell r="C29">
            <v>29587</v>
          </cell>
          <cell r="F29" t="str">
            <v>1.75*</v>
          </cell>
          <cell r="G29" t="str">
            <v>2.50*</v>
          </cell>
          <cell r="H29" t="str">
            <v>3.50*</v>
          </cell>
        </row>
        <row r="30">
          <cell r="C30">
            <v>45717</v>
          </cell>
          <cell r="F30" t="str">
            <v>3.25*</v>
          </cell>
          <cell r="G30" t="str">
            <v>4.00*</v>
          </cell>
          <cell r="H30" t="str">
            <v>4.50*</v>
          </cell>
        </row>
        <row r="31">
          <cell r="C31">
            <v>30011</v>
          </cell>
          <cell r="F31" t="str">
            <v>3.75*</v>
          </cell>
          <cell r="G31" t="str">
            <v>4.50*</v>
          </cell>
          <cell r="H31" t="str">
            <v>4.75*</v>
          </cell>
        </row>
        <row r="32">
          <cell r="C32">
            <v>46023</v>
          </cell>
          <cell r="F32" t="str">
            <v>1.25*</v>
          </cell>
          <cell r="G32" t="str">
            <v>1.35*</v>
          </cell>
          <cell r="H32" t="str">
            <v>1.40*</v>
          </cell>
        </row>
        <row r="33">
          <cell r="C33" t="str">
            <v>118.00</v>
          </cell>
          <cell r="F33" t="str">
            <v>115.00*</v>
          </cell>
          <cell r="G33" t="str">
            <v>100.00*</v>
          </cell>
          <cell r="H33" t="str">
            <v>85.00*</v>
          </cell>
        </row>
      </sheetData>
      <sheetData sheetId="1" refreshError="1">
        <row r="4">
          <cell r="H4" t="str">
            <v>0.70</v>
          </cell>
          <cell r="I4" t="str">
            <v>0.60</v>
          </cell>
          <cell r="J4" t="str">
            <v>0.70</v>
          </cell>
          <cell r="K4">
            <v>25569</v>
          </cell>
          <cell r="L4">
            <v>14671</v>
          </cell>
        </row>
        <row r="5">
          <cell r="H5">
            <v>14642</v>
          </cell>
          <cell r="I5">
            <v>14642</v>
          </cell>
          <cell r="J5">
            <v>38992</v>
          </cell>
          <cell r="K5">
            <v>43831</v>
          </cell>
          <cell r="L5">
            <v>29221</v>
          </cell>
        </row>
        <row r="6">
          <cell r="H6" t="str">
            <v>2.00</v>
          </cell>
          <cell r="I6" t="str">
            <v>1.00</v>
          </cell>
          <cell r="J6" t="str">
            <v>-0.60</v>
          </cell>
          <cell r="K6" t="str">
            <v>-0.30</v>
          </cell>
          <cell r="L6">
            <v>29221</v>
          </cell>
        </row>
        <row r="8">
          <cell r="H8">
            <v>43831</v>
          </cell>
          <cell r="I8" t="str">
            <v>2.00</v>
          </cell>
          <cell r="J8">
            <v>29221</v>
          </cell>
          <cell r="K8">
            <v>11018</v>
          </cell>
          <cell r="L8">
            <v>25600</v>
          </cell>
        </row>
        <row r="9">
          <cell r="H9">
            <v>14642</v>
          </cell>
          <cell r="I9">
            <v>43862</v>
          </cell>
          <cell r="J9">
            <v>32874</v>
          </cell>
          <cell r="K9" t="str">
            <v>0.40</v>
          </cell>
          <cell r="L9" t="str">
            <v>0.50</v>
          </cell>
        </row>
        <row r="10">
          <cell r="H10" t="str">
            <v>-0.40</v>
          </cell>
          <cell r="I10">
            <v>10959</v>
          </cell>
          <cell r="J10">
            <v>18295</v>
          </cell>
          <cell r="K10">
            <v>43891</v>
          </cell>
          <cell r="L10">
            <v>21916</v>
          </cell>
        </row>
        <row r="12">
          <cell r="H12">
            <v>25600</v>
          </cell>
          <cell r="I12">
            <v>38991</v>
          </cell>
          <cell r="J12">
            <v>38991</v>
          </cell>
          <cell r="K12">
            <v>38993</v>
          </cell>
          <cell r="L12">
            <v>10990</v>
          </cell>
        </row>
        <row r="13">
          <cell r="H13">
            <v>38992</v>
          </cell>
          <cell r="I13">
            <v>14611</v>
          </cell>
          <cell r="J13">
            <v>14611</v>
          </cell>
          <cell r="K13">
            <v>29281</v>
          </cell>
          <cell r="L13">
            <v>25628</v>
          </cell>
        </row>
        <row r="14">
          <cell r="H14" t="str">
            <v>3.00</v>
          </cell>
          <cell r="I14">
            <v>10959</v>
          </cell>
          <cell r="J14">
            <v>18295</v>
          </cell>
          <cell r="K14" t="str">
            <v>0.40</v>
          </cell>
          <cell r="L14">
            <v>18264</v>
          </cell>
        </row>
        <row r="15">
          <cell r="H15" t="str">
            <v>-1.00</v>
          </cell>
          <cell r="I15" t="str">
            <v>-0.90</v>
          </cell>
          <cell r="J15" t="str">
            <v>-4.20</v>
          </cell>
          <cell r="K15">
            <v>14611</v>
          </cell>
          <cell r="L15">
            <v>38993</v>
          </cell>
        </row>
        <row r="17">
          <cell r="H17">
            <v>18295</v>
          </cell>
          <cell r="I17">
            <v>21916</v>
          </cell>
          <cell r="J17">
            <v>32874</v>
          </cell>
          <cell r="K17">
            <v>11018</v>
          </cell>
          <cell r="L17" t="str">
            <v>3.00</v>
          </cell>
        </row>
        <row r="18">
          <cell r="H18">
            <v>25600</v>
          </cell>
          <cell r="I18" t="str">
            <v>2.00</v>
          </cell>
          <cell r="J18">
            <v>10959</v>
          </cell>
          <cell r="K18" t="str">
            <v>0.10</v>
          </cell>
          <cell r="L18" t="str">
            <v>0.80</v>
          </cell>
        </row>
        <row r="19">
          <cell r="H19" t="str">
            <v>-0.30</v>
          </cell>
          <cell r="I19">
            <v>38992</v>
          </cell>
          <cell r="J19" t="str">
            <v>0.60</v>
          </cell>
          <cell r="K19">
            <v>14732</v>
          </cell>
          <cell r="L19" t="str">
            <v>-1.00</v>
          </cell>
        </row>
        <row r="22">
          <cell r="H22">
            <v>24108</v>
          </cell>
          <cell r="I22">
            <v>13516</v>
          </cell>
          <cell r="J22">
            <v>14611</v>
          </cell>
          <cell r="K22">
            <v>31079</v>
          </cell>
          <cell r="L22">
            <v>29983</v>
          </cell>
        </row>
        <row r="23">
          <cell r="H23">
            <v>21582</v>
          </cell>
          <cell r="I23" t="str">
            <v>2.00</v>
          </cell>
          <cell r="J23">
            <v>35796</v>
          </cell>
          <cell r="K23" t="str">
            <v>0.54</v>
          </cell>
          <cell r="L23">
            <v>38991</v>
          </cell>
        </row>
        <row r="24">
          <cell r="H24" t="str">
            <v>0.07</v>
          </cell>
          <cell r="I24" t="str">
            <v>0.84</v>
          </cell>
          <cell r="J24" t="str">
            <v>-0.13</v>
          </cell>
          <cell r="K24">
            <v>46419</v>
          </cell>
          <cell r="L24">
            <v>18629</v>
          </cell>
        </row>
        <row r="27">
          <cell r="C27">
            <v>18323</v>
          </cell>
          <cell r="F27" t="str">
            <v>3.50*</v>
          </cell>
          <cell r="G27" t="str">
            <v>4.25*</v>
          </cell>
          <cell r="H27" t="str">
            <v>4.50*</v>
          </cell>
        </row>
        <row r="28">
          <cell r="C28">
            <v>32933</v>
          </cell>
          <cell r="F28" t="str">
            <v>3.85*</v>
          </cell>
          <cell r="G28" t="str">
            <v>4.65*</v>
          </cell>
          <cell r="H28" t="str">
            <v>4.75*</v>
          </cell>
        </row>
        <row r="29">
          <cell r="C29">
            <v>18295</v>
          </cell>
          <cell r="F29" t="str">
            <v>3.00*</v>
          </cell>
          <cell r="G29" t="str">
            <v>4.25*</v>
          </cell>
          <cell r="H29" t="str">
            <v>5.00*</v>
          </cell>
        </row>
        <row r="30">
          <cell r="C30">
            <v>27454</v>
          </cell>
          <cell r="F30" t="str">
            <v>3.75*</v>
          </cell>
          <cell r="G30" t="str">
            <v>4.75*</v>
          </cell>
          <cell r="H30" t="str">
            <v>4.75*</v>
          </cell>
        </row>
        <row r="31">
          <cell r="C31" t="str">
            <v>3.00</v>
          </cell>
          <cell r="F31" t="str">
            <v>3.25*</v>
          </cell>
          <cell r="G31" t="str">
            <v>4.75*</v>
          </cell>
          <cell r="H31" t="str">
            <v>4.75*</v>
          </cell>
        </row>
        <row r="32">
          <cell r="C32">
            <v>45383</v>
          </cell>
          <cell r="F32" t="str">
            <v>4.15*</v>
          </cell>
          <cell r="G32" t="str">
            <v>4.75*</v>
          </cell>
          <cell r="H32" t="str">
            <v>5.00*</v>
          </cell>
        </row>
        <row r="33">
          <cell r="C33">
            <v>31472</v>
          </cell>
          <cell r="F33" t="str">
            <v>3.80*</v>
          </cell>
          <cell r="G33" t="str">
            <v>4.55*</v>
          </cell>
          <cell r="H33" t="str">
            <v>4.80*</v>
          </cell>
        </row>
        <row r="35">
          <cell r="C35">
            <v>16984</v>
          </cell>
          <cell r="F35" t="str">
            <v>7.46*</v>
          </cell>
          <cell r="G35" t="str">
            <v>7.45*</v>
          </cell>
          <cell r="H35" t="str">
            <v>7.45*</v>
          </cell>
        </row>
        <row r="36">
          <cell r="C36">
            <v>44440</v>
          </cell>
          <cell r="F36" t="str">
            <v>9.15*</v>
          </cell>
          <cell r="G36" t="str">
            <v>8.80*</v>
          </cell>
          <cell r="H36" t="str">
            <v>8.60*</v>
          </cell>
        </row>
        <row r="37">
          <cell r="C37">
            <v>15189</v>
          </cell>
          <cell r="F37" t="str">
            <v>8.00*</v>
          </cell>
          <cell r="G37" t="str">
            <v>7.90*</v>
          </cell>
          <cell r="H37" t="str">
            <v>8.10*</v>
          </cell>
        </row>
      </sheetData>
      <sheetData sheetId="2" refreshError="1"/>
      <sheetData sheetId="3" refreshError="1">
        <row r="2">
          <cell r="H2">
            <v>18295</v>
          </cell>
          <cell r="I2">
            <v>25600</v>
          </cell>
          <cell r="J2">
            <v>29252</v>
          </cell>
          <cell r="K2">
            <v>32933</v>
          </cell>
          <cell r="L2">
            <v>18323</v>
          </cell>
        </row>
        <row r="3">
          <cell r="H3">
            <v>14671</v>
          </cell>
          <cell r="I3">
            <v>14702</v>
          </cell>
          <cell r="J3">
            <v>18295</v>
          </cell>
          <cell r="K3">
            <v>32874</v>
          </cell>
          <cell r="L3" t="str">
            <v>0.90</v>
          </cell>
        </row>
        <row r="4">
          <cell r="H4" t="str">
            <v>-2.90</v>
          </cell>
          <cell r="I4" t="str">
            <v>-5.20</v>
          </cell>
          <cell r="J4">
            <v>14671</v>
          </cell>
          <cell r="K4">
            <v>11140</v>
          </cell>
          <cell r="L4">
            <v>18445</v>
          </cell>
        </row>
        <row r="5">
          <cell r="H5">
            <v>29221</v>
          </cell>
          <cell r="I5">
            <v>29221</v>
          </cell>
          <cell r="J5">
            <v>29252</v>
          </cell>
          <cell r="K5" t="str">
            <v>4.00</v>
          </cell>
          <cell r="L5">
            <v>21976</v>
          </cell>
        </row>
        <row r="7">
          <cell r="H7" t="str">
            <v>-0.90</v>
          </cell>
          <cell r="I7" t="str">
            <v>0.50</v>
          </cell>
          <cell r="J7" t="str">
            <v>0.10</v>
          </cell>
          <cell r="K7" t="str">
            <v>0.40</v>
          </cell>
          <cell r="L7" t="str">
            <v>-0.30</v>
          </cell>
        </row>
        <row r="9">
          <cell r="H9" t="str">
            <v>-5.30</v>
          </cell>
          <cell r="I9" t="str">
            <v>-2.00</v>
          </cell>
          <cell r="J9">
            <v>10959</v>
          </cell>
          <cell r="K9">
            <v>44075</v>
          </cell>
          <cell r="L9">
            <v>29373</v>
          </cell>
        </row>
        <row r="10">
          <cell r="H10" t="str">
            <v>-2.60</v>
          </cell>
          <cell r="I10">
            <v>18323</v>
          </cell>
          <cell r="J10">
            <v>38994</v>
          </cell>
          <cell r="K10">
            <v>29495</v>
          </cell>
          <cell r="L10">
            <v>38996</v>
          </cell>
        </row>
        <row r="11">
          <cell r="H11" t="str">
            <v>-0.20</v>
          </cell>
          <cell r="I11" t="str">
            <v>-0.70</v>
          </cell>
          <cell r="J11" t="str">
            <v>-0.50</v>
          </cell>
          <cell r="K11" t="str">
            <v>-0.70</v>
          </cell>
          <cell r="L11" t="str">
            <v>-0.30</v>
          </cell>
        </row>
        <row r="13">
          <cell r="H13" t="str">
            <v>0.80</v>
          </cell>
          <cell r="I13">
            <v>21916</v>
          </cell>
          <cell r="J13">
            <v>18295</v>
          </cell>
          <cell r="K13">
            <v>32933</v>
          </cell>
          <cell r="L13">
            <v>43891</v>
          </cell>
        </row>
        <row r="16">
          <cell r="H16" t="str">
            <v>-3.50</v>
          </cell>
          <cell r="I16" t="str">
            <v>0.10</v>
          </cell>
          <cell r="J16" t="str">
            <v>0.60</v>
          </cell>
          <cell r="K16">
            <v>38994</v>
          </cell>
          <cell r="L16">
            <v>43891</v>
          </cell>
        </row>
        <row r="17">
          <cell r="H17">
            <v>25659</v>
          </cell>
          <cell r="I17">
            <v>29342</v>
          </cell>
          <cell r="J17" t="str">
            <v>6.00</v>
          </cell>
          <cell r="K17">
            <v>18384</v>
          </cell>
          <cell r="L17">
            <v>38995</v>
          </cell>
        </row>
        <row r="18">
          <cell r="H18">
            <v>29252</v>
          </cell>
          <cell r="I18">
            <v>21916</v>
          </cell>
          <cell r="J18">
            <v>10990</v>
          </cell>
          <cell r="K18">
            <v>25600</v>
          </cell>
          <cell r="L18">
            <v>14671</v>
          </cell>
        </row>
        <row r="19">
          <cell r="H19">
            <v>11049</v>
          </cell>
          <cell r="I19">
            <v>21976</v>
          </cell>
          <cell r="J19">
            <v>29281</v>
          </cell>
          <cell r="K19">
            <v>25628</v>
          </cell>
          <cell r="L19">
            <v>11018</v>
          </cell>
        </row>
      </sheetData>
      <sheetData sheetId="4" refreshError="1">
        <row r="2">
          <cell r="H2">
            <v>14611</v>
          </cell>
          <cell r="I2">
            <v>38991</v>
          </cell>
          <cell r="J2" t="str">
            <v>0.60</v>
          </cell>
          <cell r="K2">
            <v>32874</v>
          </cell>
          <cell r="L2">
            <v>38992</v>
          </cell>
        </row>
        <row r="3">
          <cell r="H3" t="str">
            <v>3.00</v>
          </cell>
          <cell r="I3">
            <v>14642</v>
          </cell>
          <cell r="J3">
            <v>10990</v>
          </cell>
          <cell r="K3" t="str">
            <v>2.00</v>
          </cell>
          <cell r="L3">
            <v>25569</v>
          </cell>
        </row>
        <row r="4">
          <cell r="H4" t="str">
            <v>-1.00</v>
          </cell>
          <cell r="I4" t="str">
            <v>-4.90</v>
          </cell>
          <cell r="J4" t="str">
            <v>0.50</v>
          </cell>
          <cell r="K4" t="str">
            <v>1.00</v>
          </cell>
          <cell r="L4">
            <v>14671</v>
          </cell>
        </row>
        <row r="5">
          <cell r="H5" t="str">
            <v>1.00</v>
          </cell>
          <cell r="I5" t="str">
            <v>-0.20</v>
          </cell>
          <cell r="J5" t="str">
            <v>0.90</v>
          </cell>
          <cell r="K5">
            <v>25569</v>
          </cell>
          <cell r="L5">
            <v>10990</v>
          </cell>
        </row>
        <row r="7">
          <cell r="H7" t="str">
            <v>0.20</v>
          </cell>
          <cell r="I7" t="str">
            <v>-0.40</v>
          </cell>
          <cell r="J7" t="str">
            <v>0.40</v>
          </cell>
          <cell r="K7" t="str">
            <v>-0.20</v>
          </cell>
          <cell r="L7" t="str">
            <v>0.10</v>
          </cell>
        </row>
        <row r="9">
          <cell r="H9" t="str">
            <v>-6.60</v>
          </cell>
          <cell r="I9">
            <v>25750</v>
          </cell>
          <cell r="J9" t="str">
            <v>9.00</v>
          </cell>
          <cell r="K9" t="str">
            <v>14.00</v>
          </cell>
          <cell r="L9">
            <v>33025</v>
          </cell>
        </row>
        <row r="10">
          <cell r="H10">
            <v>43831</v>
          </cell>
          <cell r="I10" t="str">
            <v>1.00</v>
          </cell>
          <cell r="J10" t="str">
            <v>4.00</v>
          </cell>
          <cell r="K10">
            <v>18476</v>
          </cell>
          <cell r="L10">
            <v>11110</v>
          </cell>
        </row>
        <row r="11">
          <cell r="H11" t="str">
            <v>-0.80</v>
          </cell>
          <cell r="I11" t="str">
            <v>0.70</v>
          </cell>
          <cell r="J11" t="str">
            <v>0.60</v>
          </cell>
          <cell r="K11" t="str">
            <v>0.80</v>
          </cell>
          <cell r="L11" t="str">
            <v>0.30</v>
          </cell>
        </row>
        <row r="13">
          <cell r="H13" t="str">
            <v>0.40</v>
          </cell>
          <cell r="I13" t="str">
            <v>0.10</v>
          </cell>
          <cell r="J13">
            <v>29221</v>
          </cell>
          <cell r="K13">
            <v>10990</v>
          </cell>
          <cell r="L13">
            <v>21947</v>
          </cell>
        </row>
        <row r="16">
          <cell r="H16" t="str">
            <v>-6.50</v>
          </cell>
          <cell r="I16" t="str">
            <v>-1.00</v>
          </cell>
          <cell r="J16">
            <v>11018</v>
          </cell>
          <cell r="K16">
            <v>11079</v>
          </cell>
          <cell r="L16">
            <v>18264</v>
          </cell>
        </row>
        <row r="17">
          <cell r="H17" t="str">
            <v>5.00</v>
          </cell>
          <cell r="I17">
            <v>14732</v>
          </cell>
          <cell r="J17">
            <v>11079</v>
          </cell>
          <cell r="K17">
            <v>25659</v>
          </cell>
          <cell r="L17">
            <v>14702</v>
          </cell>
        </row>
        <row r="18">
          <cell r="H18" t="str">
            <v>-0.80</v>
          </cell>
          <cell r="I18" t="str">
            <v>-0.90</v>
          </cell>
          <cell r="J18" t="str">
            <v>-0.30</v>
          </cell>
          <cell r="K18" t="str">
            <v>0.00</v>
          </cell>
          <cell r="L18" t="str">
            <v>-0.60</v>
          </cell>
        </row>
        <row r="19">
          <cell r="H19">
            <v>43922</v>
          </cell>
          <cell r="I19" t="str">
            <v>-3.10</v>
          </cell>
          <cell r="J19" t="str">
            <v>-3.90</v>
          </cell>
          <cell r="K19" t="str">
            <v>-4.80</v>
          </cell>
          <cell r="L19" t="str">
            <v>-0.80</v>
          </cell>
        </row>
      </sheetData>
      <sheetData sheetId="5" refreshError="1">
        <row r="2">
          <cell r="H2" t="str">
            <v>2.00</v>
          </cell>
          <cell r="I2" t="str">
            <v>0.90</v>
          </cell>
          <cell r="J2">
            <v>43831</v>
          </cell>
          <cell r="K2">
            <v>10959</v>
          </cell>
          <cell r="L2">
            <v>14611</v>
          </cell>
        </row>
        <row r="3">
          <cell r="H3" t="str">
            <v>2.00</v>
          </cell>
          <cell r="I3">
            <v>14642</v>
          </cell>
          <cell r="J3">
            <v>29221</v>
          </cell>
          <cell r="K3">
            <v>38991</v>
          </cell>
          <cell r="L3">
            <v>14611</v>
          </cell>
        </row>
        <row r="4">
          <cell r="H4" t="str">
            <v>0.60</v>
          </cell>
          <cell r="I4" t="str">
            <v>-1.50</v>
          </cell>
          <cell r="J4">
            <v>38991</v>
          </cell>
          <cell r="K4">
            <v>25569</v>
          </cell>
          <cell r="L4">
            <v>29252</v>
          </cell>
        </row>
        <row r="5">
          <cell r="H5">
            <v>25569</v>
          </cell>
          <cell r="I5" t="str">
            <v>0.60</v>
          </cell>
          <cell r="J5">
            <v>10959</v>
          </cell>
          <cell r="K5">
            <v>14611</v>
          </cell>
          <cell r="L5">
            <v>25569</v>
          </cell>
        </row>
        <row r="7">
          <cell r="H7" t="str">
            <v>-0.40</v>
          </cell>
          <cell r="I7" t="str">
            <v>-0.20</v>
          </cell>
          <cell r="J7" t="str">
            <v>0.20</v>
          </cell>
          <cell r="K7" t="str">
            <v>0.20</v>
          </cell>
          <cell r="L7" t="str">
            <v>0.10</v>
          </cell>
        </row>
        <row r="9">
          <cell r="H9">
            <v>32933</v>
          </cell>
          <cell r="I9">
            <v>21916</v>
          </cell>
          <cell r="J9">
            <v>38991</v>
          </cell>
          <cell r="K9">
            <v>11110</v>
          </cell>
          <cell r="L9">
            <v>18354</v>
          </cell>
        </row>
        <row r="10">
          <cell r="H10" t="str">
            <v>2.00</v>
          </cell>
          <cell r="I10" t="str">
            <v>0.30</v>
          </cell>
          <cell r="J10">
            <v>43891</v>
          </cell>
          <cell r="K10">
            <v>43983</v>
          </cell>
          <cell r="L10">
            <v>18384</v>
          </cell>
        </row>
        <row r="11">
          <cell r="H11" t="str">
            <v>0.70</v>
          </cell>
          <cell r="I11" t="str">
            <v>0.50</v>
          </cell>
          <cell r="J11" t="str">
            <v>-0.70</v>
          </cell>
          <cell r="K11" t="str">
            <v>0.20</v>
          </cell>
          <cell r="L11" t="str">
            <v>-0.30</v>
          </cell>
        </row>
        <row r="13">
          <cell r="H13">
            <v>32874</v>
          </cell>
          <cell r="I13" t="str">
            <v>0.90</v>
          </cell>
          <cell r="J13" t="str">
            <v>0.80</v>
          </cell>
          <cell r="K13">
            <v>25569</v>
          </cell>
          <cell r="L13">
            <v>18264</v>
          </cell>
        </row>
        <row r="16">
          <cell r="H16" t="str">
            <v>0.40</v>
          </cell>
          <cell r="I16" t="str">
            <v>-0.50</v>
          </cell>
          <cell r="J16" t="str">
            <v>0.30</v>
          </cell>
          <cell r="K16" t="str">
            <v>2.00</v>
          </cell>
          <cell r="L16">
            <v>43831</v>
          </cell>
        </row>
        <row r="17">
          <cell r="H17">
            <v>33055</v>
          </cell>
          <cell r="I17">
            <v>11171</v>
          </cell>
          <cell r="J17">
            <v>29434</v>
          </cell>
          <cell r="K17">
            <v>33086</v>
          </cell>
          <cell r="L17">
            <v>22129</v>
          </cell>
        </row>
        <row r="18">
          <cell r="H18">
            <v>10990</v>
          </cell>
          <cell r="I18">
            <v>10990</v>
          </cell>
          <cell r="J18">
            <v>38992</v>
          </cell>
          <cell r="K18">
            <v>38992</v>
          </cell>
          <cell r="L18">
            <v>43862</v>
          </cell>
        </row>
        <row r="19">
          <cell r="H19">
            <v>21947</v>
          </cell>
          <cell r="I19">
            <v>21947</v>
          </cell>
          <cell r="J19" t="str">
            <v>2.00</v>
          </cell>
          <cell r="K19">
            <v>38992</v>
          </cell>
          <cell r="L19">
            <v>21916</v>
          </cell>
        </row>
      </sheetData>
      <sheetData sheetId="6" refreshError="1">
        <row r="2">
          <cell r="H2" t="str">
            <v>0.10</v>
          </cell>
          <cell r="I2">
            <v>21916</v>
          </cell>
          <cell r="J2">
            <v>21916</v>
          </cell>
          <cell r="K2">
            <v>25628</v>
          </cell>
          <cell r="L2" t="str">
            <v>4.00</v>
          </cell>
        </row>
        <row r="3">
          <cell r="H3">
            <v>43862</v>
          </cell>
          <cell r="I3">
            <v>10990</v>
          </cell>
          <cell r="J3" t="str">
            <v>0.20</v>
          </cell>
          <cell r="K3">
            <v>25569</v>
          </cell>
          <cell r="L3">
            <v>43831</v>
          </cell>
        </row>
        <row r="4">
          <cell r="H4" t="str">
            <v>-1.20</v>
          </cell>
          <cell r="I4" t="str">
            <v>0.30</v>
          </cell>
          <cell r="J4" t="str">
            <v>2.00</v>
          </cell>
          <cell r="K4">
            <v>14702</v>
          </cell>
          <cell r="L4">
            <v>33086</v>
          </cell>
        </row>
        <row r="5">
          <cell r="H5" t="str">
            <v>0.30</v>
          </cell>
          <cell r="I5">
            <v>18264</v>
          </cell>
          <cell r="J5">
            <v>10959</v>
          </cell>
          <cell r="K5">
            <v>11018</v>
          </cell>
          <cell r="L5">
            <v>11049</v>
          </cell>
        </row>
        <row r="7">
          <cell r="H7" t="str">
            <v>-0.30</v>
          </cell>
          <cell r="I7" t="str">
            <v>0.30</v>
          </cell>
          <cell r="J7" t="str">
            <v>-0.70</v>
          </cell>
          <cell r="K7" t="str">
            <v>0.10</v>
          </cell>
          <cell r="L7" t="str">
            <v>0.10</v>
          </cell>
        </row>
        <row r="9">
          <cell r="H9">
            <v>18323</v>
          </cell>
          <cell r="I9">
            <v>22007</v>
          </cell>
          <cell r="J9" t="str">
            <v>-1.10</v>
          </cell>
          <cell r="K9">
            <v>21947</v>
          </cell>
          <cell r="L9">
            <v>11202</v>
          </cell>
        </row>
        <row r="10">
          <cell r="H10" t="str">
            <v>2.00</v>
          </cell>
          <cell r="I10" t="str">
            <v>8.00</v>
          </cell>
          <cell r="J10" t="str">
            <v>-1.70</v>
          </cell>
          <cell r="K10">
            <v>18415</v>
          </cell>
          <cell r="L10" t="str">
            <v>12.00</v>
          </cell>
        </row>
        <row r="11">
          <cell r="H11" t="str">
            <v>0.70</v>
          </cell>
          <cell r="I11" t="str">
            <v>-1.10</v>
          </cell>
          <cell r="J11" t="str">
            <v>0.20</v>
          </cell>
          <cell r="K11" t="str">
            <v>-1.50</v>
          </cell>
          <cell r="L11" t="str">
            <v>-0.90</v>
          </cell>
        </row>
        <row r="13">
          <cell r="H13" t="str">
            <v>0.70</v>
          </cell>
          <cell r="I13" t="str">
            <v>0.60</v>
          </cell>
          <cell r="J13" t="str">
            <v>0.70</v>
          </cell>
          <cell r="K13">
            <v>25569</v>
          </cell>
          <cell r="L13">
            <v>14671</v>
          </cell>
        </row>
        <row r="16">
          <cell r="H16" t="str">
            <v>2.00</v>
          </cell>
          <cell r="I16" t="str">
            <v>1.00</v>
          </cell>
          <cell r="J16" t="str">
            <v>-0.60</v>
          </cell>
          <cell r="K16" t="str">
            <v>-0.30</v>
          </cell>
          <cell r="L16">
            <v>29221</v>
          </cell>
        </row>
        <row r="17">
          <cell r="H17">
            <v>43952</v>
          </cell>
          <cell r="I17">
            <v>43952</v>
          </cell>
          <cell r="J17">
            <v>43983</v>
          </cell>
          <cell r="K17">
            <v>14763</v>
          </cell>
          <cell r="L17">
            <v>25689</v>
          </cell>
        </row>
        <row r="18">
          <cell r="H18">
            <v>14642</v>
          </cell>
          <cell r="I18">
            <v>14642</v>
          </cell>
          <cell r="J18">
            <v>38992</v>
          </cell>
          <cell r="K18">
            <v>43831</v>
          </cell>
          <cell r="L18">
            <v>29221</v>
          </cell>
        </row>
        <row r="19">
          <cell r="H19">
            <v>43922</v>
          </cell>
          <cell r="I19">
            <v>32933</v>
          </cell>
          <cell r="J19">
            <v>25628</v>
          </cell>
          <cell r="K19">
            <v>38993</v>
          </cell>
          <cell r="L19">
            <v>32905</v>
          </cell>
        </row>
      </sheetData>
      <sheetData sheetId="7" refreshError="1">
        <row r="2">
          <cell r="H2" t="str">
            <v>0.50</v>
          </cell>
          <cell r="I2">
            <v>18264</v>
          </cell>
          <cell r="J2">
            <v>29221</v>
          </cell>
          <cell r="K2">
            <v>29221</v>
          </cell>
          <cell r="L2">
            <v>10990</v>
          </cell>
        </row>
        <row r="3">
          <cell r="H3" t="str">
            <v>0.90</v>
          </cell>
          <cell r="I3">
            <v>10990</v>
          </cell>
          <cell r="J3" t="str">
            <v>0.70</v>
          </cell>
          <cell r="K3" t="str">
            <v>0.10</v>
          </cell>
          <cell r="L3" t="str">
            <v>0.70</v>
          </cell>
        </row>
        <row r="4">
          <cell r="H4" t="str">
            <v>-1.00</v>
          </cell>
          <cell r="I4" t="str">
            <v>-2.60</v>
          </cell>
          <cell r="J4">
            <v>38991</v>
          </cell>
          <cell r="K4">
            <v>38995</v>
          </cell>
          <cell r="L4">
            <v>22129</v>
          </cell>
        </row>
        <row r="5">
          <cell r="H5" t="str">
            <v>0.30</v>
          </cell>
          <cell r="I5" t="str">
            <v>0.90</v>
          </cell>
          <cell r="J5">
            <v>10959</v>
          </cell>
          <cell r="K5">
            <v>32874</v>
          </cell>
          <cell r="L5" t="str">
            <v>3.00</v>
          </cell>
        </row>
        <row r="7">
          <cell r="H7" t="str">
            <v>-0.50</v>
          </cell>
          <cell r="I7" t="str">
            <v>0.00</v>
          </cell>
          <cell r="J7" t="str">
            <v>0.50</v>
          </cell>
          <cell r="K7" t="str">
            <v>-0.80</v>
          </cell>
          <cell r="L7" t="str">
            <v>-0.70</v>
          </cell>
        </row>
        <row r="9">
          <cell r="H9" t="str">
            <v>0.90</v>
          </cell>
          <cell r="I9" t="str">
            <v>0.90</v>
          </cell>
          <cell r="J9">
            <v>14702</v>
          </cell>
          <cell r="K9">
            <v>25842</v>
          </cell>
          <cell r="L9">
            <v>22068</v>
          </cell>
        </row>
        <row r="10">
          <cell r="H10" t="str">
            <v>-2.50</v>
          </cell>
          <cell r="I10" t="str">
            <v>-1.90</v>
          </cell>
          <cell r="J10">
            <v>38995</v>
          </cell>
          <cell r="K10">
            <v>29373</v>
          </cell>
          <cell r="L10">
            <v>18415</v>
          </cell>
        </row>
        <row r="11">
          <cell r="H11">
            <v>14611</v>
          </cell>
          <cell r="I11">
            <v>38991</v>
          </cell>
          <cell r="J11" t="str">
            <v>0.10</v>
          </cell>
          <cell r="K11">
            <v>10990</v>
          </cell>
          <cell r="L11" t="str">
            <v>0.70</v>
          </cell>
        </row>
        <row r="13">
          <cell r="H13">
            <v>43831</v>
          </cell>
          <cell r="I13" t="str">
            <v>2.00</v>
          </cell>
          <cell r="J13">
            <v>29221</v>
          </cell>
          <cell r="K13">
            <v>11018</v>
          </cell>
          <cell r="L13">
            <v>25600</v>
          </cell>
        </row>
        <row r="16">
          <cell r="H16" t="str">
            <v>-0.40</v>
          </cell>
          <cell r="I16">
            <v>10959</v>
          </cell>
          <cell r="J16">
            <v>18295</v>
          </cell>
          <cell r="K16">
            <v>43891</v>
          </cell>
          <cell r="L16">
            <v>21916</v>
          </cell>
        </row>
        <row r="17">
          <cell r="H17">
            <v>32933</v>
          </cell>
          <cell r="I17" t="str">
            <v>4.00</v>
          </cell>
          <cell r="J17">
            <v>29312</v>
          </cell>
          <cell r="K17">
            <v>29342</v>
          </cell>
          <cell r="L17">
            <v>32994</v>
          </cell>
        </row>
        <row r="18">
          <cell r="H18">
            <v>14642</v>
          </cell>
          <cell r="I18">
            <v>43862</v>
          </cell>
          <cell r="J18">
            <v>32874</v>
          </cell>
          <cell r="K18" t="str">
            <v>0.40</v>
          </cell>
          <cell r="L18" t="str">
            <v>0.50</v>
          </cell>
        </row>
        <row r="19">
          <cell r="H19">
            <v>32905</v>
          </cell>
          <cell r="I19">
            <v>14671</v>
          </cell>
          <cell r="J19">
            <v>32905</v>
          </cell>
          <cell r="K19">
            <v>25600</v>
          </cell>
          <cell r="L19" t="str">
            <v>3.00</v>
          </cell>
        </row>
      </sheetData>
      <sheetData sheetId="8" refreshError="1">
        <row r="2">
          <cell r="H2">
            <v>29221</v>
          </cell>
          <cell r="I2" t="str">
            <v>3.00</v>
          </cell>
          <cell r="J2">
            <v>32905</v>
          </cell>
          <cell r="K2">
            <v>25659</v>
          </cell>
          <cell r="L2">
            <v>14671</v>
          </cell>
        </row>
        <row r="3">
          <cell r="H3">
            <v>29342</v>
          </cell>
          <cell r="I3">
            <v>25628</v>
          </cell>
          <cell r="J3">
            <v>10959</v>
          </cell>
          <cell r="K3">
            <v>43862</v>
          </cell>
          <cell r="L3">
            <v>18264</v>
          </cell>
        </row>
        <row r="4">
          <cell r="H4" t="str">
            <v>-0.70</v>
          </cell>
          <cell r="I4" t="str">
            <v>-1.00</v>
          </cell>
          <cell r="J4" t="str">
            <v>0.20</v>
          </cell>
          <cell r="K4">
            <v>38998</v>
          </cell>
          <cell r="L4">
            <v>33147</v>
          </cell>
        </row>
        <row r="5">
          <cell r="H5">
            <v>10990</v>
          </cell>
          <cell r="I5">
            <v>10990</v>
          </cell>
          <cell r="J5" t="str">
            <v>2.00</v>
          </cell>
          <cell r="K5">
            <v>29312</v>
          </cell>
          <cell r="L5">
            <v>18354</v>
          </cell>
        </row>
        <row r="7">
          <cell r="H7" t="str">
            <v>41437.00</v>
          </cell>
          <cell r="I7" t="str">
            <v>22627.00</v>
          </cell>
          <cell r="J7" t="str">
            <v>19460.00</v>
          </cell>
          <cell r="K7" t="str">
            <v>14276.00</v>
          </cell>
          <cell r="L7" t="str">
            <v>33109.00</v>
          </cell>
        </row>
        <row r="9">
          <cell r="H9" t="str">
            <v>5.00</v>
          </cell>
          <cell r="I9" t="str">
            <v>-0.80</v>
          </cell>
          <cell r="J9" t="str">
            <v>0.20</v>
          </cell>
          <cell r="K9" t="str">
            <v>0.60</v>
          </cell>
          <cell r="L9" t="str">
            <v>0.80</v>
          </cell>
        </row>
        <row r="10">
          <cell r="H10" t="str">
            <v>0.90</v>
          </cell>
          <cell r="I10" t="str">
            <v>0.70</v>
          </cell>
          <cell r="J10">
            <v>38991</v>
          </cell>
          <cell r="K10">
            <v>33086</v>
          </cell>
          <cell r="L10">
            <v>11140</v>
          </cell>
        </row>
        <row r="11">
          <cell r="H11">
            <v>25569</v>
          </cell>
          <cell r="I11" t="str">
            <v>-0.50</v>
          </cell>
          <cell r="J11" t="str">
            <v>-0.20</v>
          </cell>
          <cell r="K11" t="str">
            <v>-2.10</v>
          </cell>
          <cell r="L11" t="str">
            <v>-1.80</v>
          </cell>
        </row>
        <row r="13">
          <cell r="H13">
            <v>25600</v>
          </cell>
          <cell r="I13">
            <v>38991</v>
          </cell>
          <cell r="J13">
            <v>38991</v>
          </cell>
          <cell r="K13">
            <v>38993</v>
          </cell>
          <cell r="L13">
            <v>10990</v>
          </cell>
        </row>
        <row r="16">
          <cell r="H16" t="str">
            <v>-1.00</v>
          </cell>
          <cell r="I16" t="str">
            <v>-0.90</v>
          </cell>
          <cell r="J16" t="str">
            <v>-4.20</v>
          </cell>
          <cell r="K16">
            <v>14611</v>
          </cell>
          <cell r="L16">
            <v>38993</v>
          </cell>
        </row>
        <row r="17">
          <cell r="H17">
            <v>18323</v>
          </cell>
          <cell r="I17">
            <v>32933</v>
          </cell>
          <cell r="J17">
            <v>18354</v>
          </cell>
          <cell r="K17">
            <v>18354</v>
          </cell>
          <cell r="L17">
            <v>22007</v>
          </cell>
        </row>
        <row r="18">
          <cell r="H18" t="str">
            <v>3.00</v>
          </cell>
          <cell r="I18">
            <v>10959</v>
          </cell>
          <cell r="J18">
            <v>18295</v>
          </cell>
          <cell r="K18" t="str">
            <v>0.40</v>
          </cell>
          <cell r="L18">
            <v>18264</v>
          </cell>
        </row>
        <row r="19">
          <cell r="H19">
            <v>29312</v>
          </cell>
          <cell r="I19">
            <v>25689</v>
          </cell>
          <cell r="J19">
            <v>18354</v>
          </cell>
          <cell r="K19">
            <v>18323</v>
          </cell>
          <cell r="L19">
            <v>11018</v>
          </cell>
        </row>
      </sheetData>
      <sheetData sheetId="9" refreshError="1">
        <row r="2">
          <cell r="H2">
            <v>29252</v>
          </cell>
          <cell r="I2">
            <v>10990</v>
          </cell>
          <cell r="J2">
            <v>25659</v>
          </cell>
          <cell r="K2">
            <v>38993</v>
          </cell>
          <cell r="L2">
            <v>38994</v>
          </cell>
        </row>
        <row r="3">
          <cell r="H3">
            <v>10959</v>
          </cell>
          <cell r="I3">
            <v>21947</v>
          </cell>
          <cell r="J3">
            <v>21916</v>
          </cell>
          <cell r="K3">
            <v>29221</v>
          </cell>
          <cell r="L3">
            <v>18264</v>
          </cell>
        </row>
        <row r="4">
          <cell r="H4">
            <v>38994</v>
          </cell>
          <cell r="I4" t="str">
            <v>-2.70</v>
          </cell>
          <cell r="J4" t="str">
            <v>4.00</v>
          </cell>
          <cell r="K4">
            <v>38994</v>
          </cell>
          <cell r="L4">
            <v>14671</v>
          </cell>
        </row>
        <row r="5">
          <cell r="H5">
            <v>25600</v>
          </cell>
          <cell r="I5">
            <v>10959</v>
          </cell>
          <cell r="J5">
            <v>32933</v>
          </cell>
          <cell r="K5" t="str">
            <v>3.00</v>
          </cell>
          <cell r="L5">
            <v>14671</v>
          </cell>
        </row>
        <row r="7">
          <cell r="H7" t="str">
            <v>-0.60</v>
          </cell>
          <cell r="I7" t="str">
            <v>0.10</v>
          </cell>
          <cell r="J7" t="str">
            <v>0.30</v>
          </cell>
          <cell r="K7" t="str">
            <v>-0.20</v>
          </cell>
          <cell r="L7" t="str">
            <v>1.00</v>
          </cell>
        </row>
        <row r="9">
          <cell r="H9">
            <v>25600</v>
          </cell>
          <cell r="I9">
            <v>32905</v>
          </cell>
          <cell r="J9" t="str">
            <v>-1.70</v>
          </cell>
          <cell r="K9">
            <v>29403</v>
          </cell>
          <cell r="L9">
            <v>11140</v>
          </cell>
        </row>
        <row r="10">
          <cell r="H10">
            <v>43831</v>
          </cell>
          <cell r="I10">
            <v>18295</v>
          </cell>
          <cell r="J10">
            <v>11018</v>
          </cell>
          <cell r="K10">
            <v>14793</v>
          </cell>
          <cell r="L10">
            <v>11293</v>
          </cell>
        </row>
        <row r="11">
          <cell r="H11" t="str">
            <v>0.80</v>
          </cell>
          <cell r="I11" t="str">
            <v>0.40</v>
          </cell>
          <cell r="J11" t="str">
            <v>-1.80</v>
          </cell>
          <cell r="K11" t="str">
            <v>0.80</v>
          </cell>
          <cell r="L11" t="str">
            <v>-1.10</v>
          </cell>
        </row>
        <row r="13">
          <cell r="H13">
            <v>18295</v>
          </cell>
          <cell r="I13">
            <v>21916</v>
          </cell>
          <cell r="J13">
            <v>32874</v>
          </cell>
          <cell r="K13">
            <v>11018</v>
          </cell>
          <cell r="L13" t="str">
            <v>3.00</v>
          </cell>
        </row>
        <row r="16">
          <cell r="H16" t="str">
            <v>-0.30</v>
          </cell>
          <cell r="I16">
            <v>38992</v>
          </cell>
          <cell r="J16" t="str">
            <v>0.60</v>
          </cell>
          <cell r="K16">
            <v>14732</v>
          </cell>
          <cell r="L16" t="str">
            <v>-1.00</v>
          </cell>
        </row>
        <row r="17">
          <cell r="H17">
            <v>38999</v>
          </cell>
          <cell r="I17">
            <v>38999</v>
          </cell>
          <cell r="J17" t="str">
            <v>9.00</v>
          </cell>
          <cell r="K17">
            <v>33086</v>
          </cell>
          <cell r="L17">
            <v>14824</v>
          </cell>
        </row>
        <row r="18">
          <cell r="H18">
            <v>25600</v>
          </cell>
          <cell r="I18" t="str">
            <v>2.00</v>
          </cell>
          <cell r="J18">
            <v>10959</v>
          </cell>
          <cell r="K18" t="str">
            <v>0.10</v>
          </cell>
          <cell r="L18" t="str">
            <v>0.80</v>
          </cell>
        </row>
        <row r="19">
          <cell r="H19">
            <v>29312</v>
          </cell>
          <cell r="I19">
            <v>29281</v>
          </cell>
          <cell r="J19">
            <v>11049</v>
          </cell>
          <cell r="K19">
            <v>38994</v>
          </cell>
          <cell r="L19" t="str">
            <v>4.00</v>
          </cell>
        </row>
      </sheetData>
      <sheetData sheetId="10" refreshError="1">
        <row r="2">
          <cell r="H2">
            <v>32874</v>
          </cell>
          <cell r="I2" t="str">
            <v>-0.50</v>
          </cell>
          <cell r="J2" t="str">
            <v>0.10</v>
          </cell>
          <cell r="K2" t="str">
            <v>0.20</v>
          </cell>
          <cell r="L2" t="str">
            <v>0.00*</v>
          </cell>
        </row>
        <row r="3">
          <cell r="H3" t="str">
            <v>0.50</v>
          </cell>
          <cell r="I3">
            <v>14611</v>
          </cell>
          <cell r="J3" t="str">
            <v>0.10</v>
          </cell>
          <cell r="K3" t="str">
            <v>-1.60</v>
          </cell>
          <cell r="L3" t="str">
            <v>0.10*</v>
          </cell>
        </row>
        <row r="4">
          <cell r="H4" t="str">
            <v>-3.30</v>
          </cell>
          <cell r="I4" t="str">
            <v>-5.90</v>
          </cell>
          <cell r="J4" t="str">
            <v>-0.70</v>
          </cell>
          <cell r="K4" t="str">
            <v>-1.40</v>
          </cell>
          <cell r="L4" t="str">
            <v>0.60*</v>
          </cell>
        </row>
        <row r="5">
          <cell r="H5" t="str">
            <v>0.50</v>
          </cell>
          <cell r="I5" t="str">
            <v>-1.30</v>
          </cell>
          <cell r="J5" t="str">
            <v>0.00</v>
          </cell>
          <cell r="K5" t="str">
            <v>-0.50</v>
          </cell>
          <cell r="L5" t="str">
            <v>0.10*</v>
          </cell>
        </row>
        <row r="7">
          <cell r="H7" t="str">
            <v>-0.90</v>
          </cell>
          <cell r="I7" t="str">
            <v>-0.60</v>
          </cell>
          <cell r="J7" t="str">
            <v>0.60</v>
          </cell>
          <cell r="K7" t="str">
            <v>0.50</v>
          </cell>
          <cell r="L7" t="str">
            <v>0.20*</v>
          </cell>
        </row>
        <row r="9">
          <cell r="H9" t="str">
            <v>7.00</v>
          </cell>
          <cell r="I9">
            <v>11049</v>
          </cell>
          <cell r="J9">
            <v>10990</v>
          </cell>
          <cell r="K9">
            <v>11171</v>
          </cell>
          <cell r="L9" t="str">
            <v>6.70*</v>
          </cell>
        </row>
        <row r="10">
          <cell r="H10">
            <v>25569</v>
          </cell>
          <cell r="I10" t="str">
            <v>-1.30</v>
          </cell>
          <cell r="J10" t="str">
            <v>5.00</v>
          </cell>
          <cell r="K10">
            <v>38996</v>
          </cell>
          <cell r="L10" t="str">
            <v>5.20*</v>
          </cell>
        </row>
        <row r="11">
          <cell r="H11">
            <v>25569</v>
          </cell>
          <cell r="I11">
            <v>32874</v>
          </cell>
          <cell r="J11" t="str">
            <v>-0.80</v>
          </cell>
          <cell r="K11" t="str">
            <v>1.00</v>
          </cell>
          <cell r="L11" t="str">
            <v>0.80*</v>
          </cell>
        </row>
        <row r="13">
          <cell r="H13">
            <v>14611</v>
          </cell>
          <cell r="I13" t="str">
            <v>0.10</v>
          </cell>
          <cell r="J13" t="str">
            <v>-0.20</v>
          </cell>
          <cell r="K13">
            <v>38991</v>
          </cell>
          <cell r="L13" t="str">
            <v>1.10*</v>
          </cell>
        </row>
        <row r="16">
          <cell r="H16" t="str">
            <v>0.70</v>
          </cell>
          <cell r="I16" t="str">
            <v>-1.10</v>
          </cell>
          <cell r="J16" t="str">
            <v>0.20</v>
          </cell>
          <cell r="K16">
            <v>38993</v>
          </cell>
          <cell r="L16" t="str">
            <v>3.60*</v>
          </cell>
        </row>
        <row r="17">
          <cell r="H17">
            <v>14855</v>
          </cell>
          <cell r="I17">
            <v>29465</v>
          </cell>
          <cell r="J17">
            <v>18537</v>
          </cell>
          <cell r="K17">
            <v>22190</v>
          </cell>
          <cell r="L17" t="str">
            <v>11.80*</v>
          </cell>
        </row>
        <row r="18">
          <cell r="H18" t="str">
            <v>2.00</v>
          </cell>
          <cell r="I18">
            <v>14611</v>
          </cell>
          <cell r="J18">
            <v>38991</v>
          </cell>
          <cell r="K18">
            <v>25569</v>
          </cell>
          <cell r="L18" t="str">
            <v>1.90*</v>
          </cell>
        </row>
        <row r="19">
          <cell r="H19">
            <v>11018</v>
          </cell>
          <cell r="I19">
            <v>38993</v>
          </cell>
          <cell r="J19">
            <v>14611</v>
          </cell>
          <cell r="K19">
            <v>32874</v>
          </cell>
          <cell r="L19" t="str">
            <v>1.20*</v>
          </cell>
        </row>
      </sheetData>
      <sheetData sheetId="11" refreshError="1">
        <row r="2">
          <cell r="H2">
            <v>14642</v>
          </cell>
          <cell r="I2">
            <v>10990</v>
          </cell>
          <cell r="J2">
            <v>21916</v>
          </cell>
          <cell r="K2">
            <v>10990</v>
          </cell>
          <cell r="L2" t="str">
            <v>2.00*</v>
          </cell>
        </row>
        <row r="3">
          <cell r="H3">
            <v>32874</v>
          </cell>
          <cell r="I3">
            <v>32905</v>
          </cell>
          <cell r="J3">
            <v>38992</v>
          </cell>
          <cell r="K3">
            <v>25600</v>
          </cell>
          <cell r="L3" t="str">
            <v>1.50*</v>
          </cell>
        </row>
        <row r="4">
          <cell r="H4">
            <v>10990</v>
          </cell>
          <cell r="I4" t="str">
            <v>-1.60</v>
          </cell>
          <cell r="J4">
            <v>25600</v>
          </cell>
          <cell r="K4">
            <v>38992</v>
          </cell>
          <cell r="L4" t="str">
            <v>3.40*</v>
          </cell>
        </row>
        <row r="5">
          <cell r="H5">
            <v>10990</v>
          </cell>
          <cell r="I5">
            <v>21916</v>
          </cell>
          <cell r="J5">
            <v>32874</v>
          </cell>
          <cell r="K5">
            <v>10990</v>
          </cell>
          <cell r="L5" t="str">
            <v>2.20*</v>
          </cell>
        </row>
        <row r="7">
          <cell r="F7" t="str">
            <v>-0.10</v>
          </cell>
          <cell r="G7" t="str">
            <v>0.30</v>
          </cell>
          <cell r="H7" t="str">
            <v>-0.20</v>
          </cell>
          <cell r="I7" t="str">
            <v>-0.30</v>
          </cell>
          <cell r="J7" t="str">
            <v>-0.10</v>
          </cell>
          <cell r="K7" t="str">
            <v>0.80</v>
          </cell>
          <cell r="L7" t="str">
            <v>0.30*</v>
          </cell>
        </row>
        <row r="9">
          <cell r="F9">
            <v>32933</v>
          </cell>
          <cell r="G9" t="str">
            <v>13.80</v>
          </cell>
          <cell r="H9">
            <v>29252</v>
          </cell>
          <cell r="I9">
            <v>18264</v>
          </cell>
          <cell r="J9" t="str">
            <v>-1.70</v>
          </cell>
          <cell r="K9">
            <v>38992</v>
          </cell>
          <cell r="L9" t="str">
            <v>3.40*</v>
          </cell>
        </row>
        <row r="10">
          <cell r="F10">
            <v>29342</v>
          </cell>
          <cell r="G10" t="str">
            <v>14.90</v>
          </cell>
          <cell r="H10">
            <v>25600</v>
          </cell>
          <cell r="I10">
            <v>18264</v>
          </cell>
          <cell r="J10">
            <v>10959</v>
          </cell>
          <cell r="K10">
            <v>38996</v>
          </cell>
          <cell r="L10" t="str">
            <v>6.20*</v>
          </cell>
        </row>
        <row r="11">
          <cell r="F11" t="str">
            <v>-0.40</v>
          </cell>
          <cell r="G11" t="str">
            <v>-0.10</v>
          </cell>
          <cell r="H11" t="str">
            <v>0.10</v>
          </cell>
          <cell r="I11" t="str">
            <v>0.00</v>
          </cell>
          <cell r="J11" t="str">
            <v>-0.80</v>
          </cell>
          <cell r="K11" t="str">
            <v>-1.10</v>
          </cell>
          <cell r="L11" t="str">
            <v>-0.80*</v>
          </cell>
        </row>
        <row r="13">
          <cell r="F13">
            <v>43891</v>
          </cell>
          <cell r="G13">
            <v>38994</v>
          </cell>
          <cell r="H13">
            <v>38992</v>
          </cell>
          <cell r="I13">
            <v>10959</v>
          </cell>
          <cell r="J13" t="str">
            <v>0.90</v>
          </cell>
          <cell r="K13">
            <v>38992</v>
          </cell>
          <cell r="L13" t="str">
            <v>1.60*</v>
          </cell>
        </row>
        <row r="16">
          <cell r="F16">
            <v>43862</v>
          </cell>
          <cell r="G16">
            <v>43922</v>
          </cell>
          <cell r="H16">
            <v>43831</v>
          </cell>
          <cell r="I16" t="str">
            <v>-1.40</v>
          </cell>
          <cell r="J16" t="str">
            <v>-0.30</v>
          </cell>
          <cell r="K16">
            <v>29221</v>
          </cell>
          <cell r="L16" t="str">
            <v>0.20*</v>
          </cell>
        </row>
        <row r="17">
          <cell r="F17">
            <v>29495</v>
          </cell>
          <cell r="G17">
            <v>18507</v>
          </cell>
          <cell r="H17">
            <v>25781</v>
          </cell>
          <cell r="I17">
            <v>38999</v>
          </cell>
          <cell r="J17">
            <v>29465</v>
          </cell>
          <cell r="K17" t="str">
            <v>10.00</v>
          </cell>
          <cell r="L17" t="str">
            <v>10.00*</v>
          </cell>
        </row>
        <row r="18">
          <cell r="F18" t="str">
            <v>0.50</v>
          </cell>
          <cell r="G18">
            <v>25569</v>
          </cell>
          <cell r="H18">
            <v>25569</v>
          </cell>
          <cell r="I18">
            <v>32874</v>
          </cell>
          <cell r="J18">
            <v>38992</v>
          </cell>
          <cell r="K18">
            <v>38992</v>
          </cell>
          <cell r="L18" t="str">
            <v>1.80*</v>
          </cell>
        </row>
        <row r="19">
          <cell r="F19">
            <v>21916</v>
          </cell>
          <cell r="G19">
            <v>29221</v>
          </cell>
          <cell r="H19">
            <v>18295</v>
          </cell>
          <cell r="I19">
            <v>18295</v>
          </cell>
          <cell r="J19">
            <v>14642</v>
          </cell>
          <cell r="K19">
            <v>18295</v>
          </cell>
          <cell r="L19" t="str">
            <v>2.80*</v>
          </cell>
        </row>
      </sheetData>
      <sheetData sheetId="12" refreshError="1">
        <row r="2">
          <cell r="H2">
            <v>43891</v>
          </cell>
          <cell r="I2">
            <v>32905</v>
          </cell>
          <cell r="J2">
            <v>21947</v>
          </cell>
          <cell r="K2">
            <v>14702</v>
          </cell>
          <cell r="L2" t="str">
            <v>4.30*</v>
          </cell>
        </row>
        <row r="3">
          <cell r="H3">
            <v>32933</v>
          </cell>
          <cell r="I3">
            <v>18354</v>
          </cell>
          <cell r="J3">
            <v>29312</v>
          </cell>
          <cell r="K3" t="str">
            <v>6.00</v>
          </cell>
          <cell r="L3" t="str">
            <v>5.00*</v>
          </cell>
        </row>
        <row r="4">
          <cell r="H4">
            <v>22007</v>
          </cell>
          <cell r="I4">
            <v>11018</v>
          </cell>
          <cell r="J4">
            <v>22037</v>
          </cell>
          <cell r="K4">
            <v>29312</v>
          </cell>
          <cell r="L4" t="str">
            <v>6.90*</v>
          </cell>
        </row>
        <row r="5">
          <cell r="H5">
            <v>25628</v>
          </cell>
          <cell r="I5">
            <v>11018</v>
          </cell>
          <cell r="J5">
            <v>25628</v>
          </cell>
          <cell r="K5">
            <v>29312</v>
          </cell>
          <cell r="L5" t="str">
            <v>5.10*</v>
          </cell>
        </row>
        <row r="7">
          <cell r="H7" t="str">
            <v>-0.10</v>
          </cell>
          <cell r="I7" t="str">
            <v>0.10</v>
          </cell>
          <cell r="J7" t="str">
            <v>0.10</v>
          </cell>
          <cell r="K7" t="str">
            <v>0.30</v>
          </cell>
          <cell r="L7" t="str">
            <v>0.30*</v>
          </cell>
        </row>
        <row r="9">
          <cell r="H9">
            <v>38994</v>
          </cell>
          <cell r="I9">
            <v>29221</v>
          </cell>
          <cell r="J9">
            <v>21976</v>
          </cell>
          <cell r="K9">
            <v>11018</v>
          </cell>
          <cell r="L9" t="str">
            <v>1.20*</v>
          </cell>
        </row>
        <row r="10">
          <cell r="H10">
            <v>43922</v>
          </cell>
          <cell r="I10">
            <v>32933</v>
          </cell>
          <cell r="J10" t="str">
            <v>6.00</v>
          </cell>
          <cell r="K10">
            <v>11202</v>
          </cell>
          <cell r="L10" t="str">
            <v>7.50*</v>
          </cell>
        </row>
        <row r="11">
          <cell r="H11" t="str">
            <v>-0.20</v>
          </cell>
          <cell r="I11" t="str">
            <v>-0.70</v>
          </cell>
          <cell r="J11" t="str">
            <v>-0.90</v>
          </cell>
          <cell r="K11" t="str">
            <v>-2.10</v>
          </cell>
          <cell r="L11" t="str">
            <v>-2.30*</v>
          </cell>
        </row>
        <row r="13">
          <cell r="H13">
            <v>18323</v>
          </cell>
          <cell r="I13">
            <v>25600</v>
          </cell>
          <cell r="J13" t="str">
            <v>3.00</v>
          </cell>
          <cell r="K13">
            <v>38993</v>
          </cell>
          <cell r="L13" t="str">
            <v>3.30*</v>
          </cell>
        </row>
        <row r="16">
          <cell r="H16" t="str">
            <v>-1.30</v>
          </cell>
          <cell r="I16" t="str">
            <v>0.10</v>
          </cell>
          <cell r="J16">
            <v>14611</v>
          </cell>
          <cell r="K16">
            <v>18264</v>
          </cell>
          <cell r="L16" t="str">
            <v>0.70*</v>
          </cell>
        </row>
        <row r="17">
          <cell r="H17">
            <v>22190</v>
          </cell>
          <cell r="I17">
            <v>18568</v>
          </cell>
          <cell r="J17">
            <v>18568</v>
          </cell>
          <cell r="K17" t="str">
            <v>11.00</v>
          </cell>
          <cell r="L17" t="str">
            <v>9.10*</v>
          </cell>
        </row>
        <row r="18">
          <cell r="H18">
            <v>21976</v>
          </cell>
          <cell r="I18">
            <v>18323</v>
          </cell>
          <cell r="J18" t="str">
            <v>3.00</v>
          </cell>
          <cell r="K18">
            <v>38993</v>
          </cell>
          <cell r="L18" t="str">
            <v>3.30*</v>
          </cell>
        </row>
        <row r="19">
          <cell r="H19">
            <v>29281</v>
          </cell>
          <cell r="I19">
            <v>43922</v>
          </cell>
          <cell r="J19">
            <v>11049</v>
          </cell>
          <cell r="K19">
            <v>18323</v>
          </cell>
          <cell r="L19" t="str">
            <v>2.40*</v>
          </cell>
        </row>
      </sheetData>
      <sheetData sheetId="13" refreshError="1">
        <row r="2">
          <cell r="H2" t="str">
            <v>0.80</v>
          </cell>
          <cell r="I2" t="str">
            <v>0.40</v>
          </cell>
          <cell r="J2">
            <v>14611</v>
          </cell>
          <cell r="K2" t="str">
            <v>1.00</v>
          </cell>
          <cell r="L2" t="str">
            <v>0.90*</v>
          </cell>
        </row>
        <row r="3">
          <cell r="H3">
            <v>29281</v>
          </cell>
          <cell r="I3">
            <v>32874</v>
          </cell>
          <cell r="J3">
            <v>10990</v>
          </cell>
          <cell r="K3" t="str">
            <v>0.70</v>
          </cell>
          <cell r="L3" t="str">
            <v>0.90*</v>
          </cell>
        </row>
        <row r="4">
          <cell r="H4">
            <v>32874</v>
          </cell>
          <cell r="I4">
            <v>43831</v>
          </cell>
          <cell r="J4" t="str">
            <v>-1.70</v>
          </cell>
          <cell r="K4" t="str">
            <v>2.10*</v>
          </cell>
          <cell r="L4" t="str">
            <v>-0.50*</v>
          </cell>
        </row>
        <row r="5">
          <cell r="H5">
            <v>21916</v>
          </cell>
          <cell r="I5" t="str">
            <v>0.80</v>
          </cell>
          <cell r="J5" t="str">
            <v>0.90</v>
          </cell>
          <cell r="K5">
            <v>38991</v>
          </cell>
          <cell r="L5" t="str">
            <v>0.60*</v>
          </cell>
        </row>
        <row r="7">
          <cell r="H7" t="str">
            <v>-0.10</v>
          </cell>
          <cell r="I7" t="str">
            <v>0.40</v>
          </cell>
          <cell r="J7" t="str">
            <v>0.30</v>
          </cell>
          <cell r="K7" t="str">
            <v>-0.10</v>
          </cell>
          <cell r="L7" t="str">
            <v>0.00*</v>
          </cell>
        </row>
        <row r="9">
          <cell r="H9">
            <v>25569</v>
          </cell>
          <cell r="I9" t="str">
            <v>-3.20</v>
          </cell>
          <cell r="J9" t="str">
            <v>-1.90</v>
          </cell>
          <cell r="K9">
            <v>43891</v>
          </cell>
          <cell r="L9" t="str">
            <v>0.50*</v>
          </cell>
        </row>
        <row r="10">
          <cell r="H10" t="str">
            <v>0.50</v>
          </cell>
          <cell r="I10" t="str">
            <v>-0.40</v>
          </cell>
          <cell r="J10">
            <v>10959</v>
          </cell>
          <cell r="K10">
            <v>18295</v>
          </cell>
          <cell r="L10" t="str">
            <v>2.20*</v>
          </cell>
        </row>
        <row r="11">
          <cell r="H11" t="str">
            <v>0.30</v>
          </cell>
          <cell r="I11" t="str">
            <v>-0.80</v>
          </cell>
          <cell r="J11" t="str">
            <v>-0.90</v>
          </cell>
          <cell r="K11" t="str">
            <v>0.20</v>
          </cell>
          <cell r="L11" t="str">
            <v>-0.50*</v>
          </cell>
        </row>
        <row r="13">
          <cell r="H13">
            <v>29221</v>
          </cell>
          <cell r="I13" t="str">
            <v>0.40</v>
          </cell>
          <cell r="J13" t="str">
            <v>0.30</v>
          </cell>
          <cell r="K13">
            <v>43831</v>
          </cell>
          <cell r="L13" t="str">
            <v>0.20*</v>
          </cell>
        </row>
        <row r="16">
          <cell r="H16" t="str">
            <v>-0.90</v>
          </cell>
          <cell r="I16" t="str">
            <v>-1.60</v>
          </cell>
          <cell r="J16" t="str">
            <v>-0.60</v>
          </cell>
          <cell r="K16" t="str">
            <v>-0.60</v>
          </cell>
          <cell r="L16" t="str">
            <v>-0.70*</v>
          </cell>
        </row>
        <row r="17">
          <cell r="H17">
            <v>38999</v>
          </cell>
          <cell r="I17">
            <v>22129</v>
          </cell>
          <cell r="J17">
            <v>14824</v>
          </cell>
          <cell r="K17" t="str">
            <v>8.00</v>
          </cell>
          <cell r="L17" t="str">
            <v>7.70*</v>
          </cell>
        </row>
        <row r="18">
          <cell r="H18">
            <v>25600</v>
          </cell>
          <cell r="I18">
            <v>14642</v>
          </cell>
          <cell r="J18">
            <v>21947</v>
          </cell>
          <cell r="K18">
            <v>43862</v>
          </cell>
          <cell r="L18" t="str">
            <v>1.90*</v>
          </cell>
        </row>
        <row r="19">
          <cell r="H19">
            <v>32874</v>
          </cell>
          <cell r="I19">
            <v>25600</v>
          </cell>
          <cell r="J19">
            <v>21947</v>
          </cell>
          <cell r="K19">
            <v>32905</v>
          </cell>
          <cell r="L19" t="str">
            <v>2.70*</v>
          </cell>
        </row>
      </sheetData>
      <sheetData sheetId="14" refreshError="1">
        <row r="1">
          <cell r="A1" t="str">
            <v>Id</v>
          </cell>
          <cell r="B1" t="str">
            <v>Observation</v>
          </cell>
          <cell r="C1" t="str">
            <v>Forecast</v>
          </cell>
          <cell r="H1">
            <v>1996</v>
          </cell>
        </row>
        <row r="2">
          <cell r="A2" t="str">
            <v>CPIXASIA1996</v>
          </cell>
          <cell r="B2">
            <v>18415</v>
          </cell>
          <cell r="C2">
            <v>0</v>
          </cell>
          <cell r="H2">
            <v>1997</v>
          </cell>
        </row>
        <row r="3">
          <cell r="A3" t="str">
            <v>CPIXASIA1997</v>
          </cell>
          <cell r="B3">
            <v>21976</v>
          </cell>
          <cell r="C3">
            <v>0</v>
          </cell>
          <cell r="H3">
            <v>1998</v>
          </cell>
        </row>
        <row r="4">
          <cell r="A4" t="str">
            <v>CPIXASIA1998</v>
          </cell>
          <cell r="B4">
            <v>29403</v>
          </cell>
          <cell r="C4">
            <v>0</v>
          </cell>
          <cell r="H4">
            <v>1999</v>
          </cell>
        </row>
        <row r="5">
          <cell r="A5" t="str">
            <v>CPIXASIA1999</v>
          </cell>
          <cell r="B5">
            <v>20455</v>
          </cell>
          <cell r="C5">
            <v>0</v>
          </cell>
          <cell r="H5">
            <v>2000</v>
          </cell>
        </row>
        <row r="6">
          <cell r="A6" t="str">
            <v>CPIXASIA2000</v>
          </cell>
          <cell r="B6">
            <v>20090</v>
          </cell>
          <cell r="C6">
            <v>0</v>
          </cell>
          <cell r="H6">
            <v>2001</v>
          </cell>
        </row>
        <row r="7">
          <cell r="A7" t="str">
            <v>CPIXASIA2001</v>
          </cell>
          <cell r="B7">
            <v>10990</v>
          </cell>
          <cell r="C7">
            <v>0</v>
          </cell>
          <cell r="H7">
            <v>2002</v>
          </cell>
        </row>
        <row r="8">
          <cell r="A8" t="str">
            <v>CPIXASIA2002</v>
          </cell>
          <cell r="B8">
            <v>15707</v>
          </cell>
          <cell r="C8">
            <v>0</v>
          </cell>
          <cell r="H8">
            <v>2003</v>
          </cell>
        </row>
        <row r="9">
          <cell r="A9" t="str">
            <v>CPIXASIA2003</v>
          </cell>
          <cell r="B9">
            <v>38992</v>
          </cell>
          <cell r="C9">
            <v>0</v>
          </cell>
          <cell r="H9">
            <v>2004</v>
          </cell>
        </row>
        <row r="10">
          <cell r="A10" t="str">
            <v>CPIXASIA2004</v>
          </cell>
          <cell r="B10">
            <v>28550</v>
          </cell>
          <cell r="C10">
            <v>0</v>
          </cell>
          <cell r="H10">
            <v>2005</v>
          </cell>
        </row>
        <row r="11">
          <cell r="A11" t="str">
            <v>CPIXASIA2005</v>
          </cell>
          <cell r="B11">
            <v>39054</v>
          </cell>
          <cell r="C11">
            <v>0</v>
          </cell>
          <cell r="H11">
            <v>2006</v>
          </cell>
        </row>
        <row r="12">
          <cell r="A12" t="str">
            <v>CPIXASIA2006</v>
          </cell>
          <cell r="B12" t="str">
            <v>3.00*</v>
          </cell>
          <cell r="C12">
            <v>1</v>
          </cell>
          <cell r="H12">
            <v>2007</v>
          </cell>
        </row>
        <row r="13">
          <cell r="A13" t="str">
            <v>CPIXASIA2007</v>
          </cell>
          <cell r="B13" t="str">
            <v>2.85*</v>
          </cell>
          <cell r="C13">
            <v>1</v>
          </cell>
          <cell r="H13">
            <v>2008</v>
          </cell>
        </row>
        <row r="14">
          <cell r="A14" t="str">
            <v>CPIXASIA2008</v>
          </cell>
          <cell r="B14" t="str">
            <v>3.04*</v>
          </cell>
          <cell r="C14">
            <v>1</v>
          </cell>
        </row>
        <row r="15">
          <cell r="A15" t="str">
            <v>CPIXCCCP1996</v>
          </cell>
          <cell r="B15" t="str">
            <v>47.80</v>
          </cell>
          <cell r="C15">
            <v>0</v>
          </cell>
        </row>
        <row r="16">
          <cell r="A16" t="str">
            <v>CPIXCCCP1997</v>
          </cell>
          <cell r="B16" t="str">
            <v>14.70</v>
          </cell>
          <cell r="C16">
            <v>0</v>
          </cell>
        </row>
        <row r="17">
          <cell r="A17" t="str">
            <v>CPIXCCCP1998</v>
          </cell>
          <cell r="B17" t="str">
            <v>27.30</v>
          </cell>
          <cell r="C17">
            <v>0</v>
          </cell>
        </row>
        <row r="18">
          <cell r="A18" t="str">
            <v>CPIXCCCP1999</v>
          </cell>
          <cell r="B18" t="str">
            <v>85.69</v>
          </cell>
          <cell r="C18">
            <v>0</v>
          </cell>
        </row>
        <row r="19">
          <cell r="A19" t="str">
            <v>CPIXCCCP2000</v>
          </cell>
          <cell r="B19" t="str">
            <v>20.80</v>
          </cell>
          <cell r="C19">
            <v>0</v>
          </cell>
        </row>
        <row r="20">
          <cell r="A20" t="str">
            <v>CPIXCCCP2001</v>
          </cell>
          <cell r="B20" t="str">
            <v>21.47</v>
          </cell>
          <cell r="C20">
            <v>0</v>
          </cell>
        </row>
        <row r="21">
          <cell r="A21" t="str">
            <v>CPIXCCCP2002</v>
          </cell>
          <cell r="B21" t="str">
            <v>15.79</v>
          </cell>
          <cell r="C21">
            <v>0</v>
          </cell>
        </row>
        <row r="22">
          <cell r="A22" t="str">
            <v>CPIXCCCP2003</v>
          </cell>
          <cell r="B22" t="str">
            <v>13.65</v>
          </cell>
          <cell r="C22">
            <v>0</v>
          </cell>
        </row>
        <row r="23">
          <cell r="A23" t="str">
            <v>CPIXCCCP2004</v>
          </cell>
          <cell r="B23">
            <v>33512</v>
          </cell>
          <cell r="C23">
            <v>0</v>
          </cell>
        </row>
        <row r="24">
          <cell r="A24" t="str">
            <v>CPIXCCCP2005</v>
          </cell>
          <cell r="B24">
            <v>25903</v>
          </cell>
          <cell r="C24">
            <v>0</v>
          </cell>
        </row>
        <row r="25">
          <cell r="A25" t="str">
            <v>CPIXCCCP2006</v>
          </cell>
          <cell r="B25" t="str">
            <v>10.00*</v>
          </cell>
          <cell r="C25">
            <v>1</v>
          </cell>
        </row>
        <row r="26">
          <cell r="A26" t="str">
            <v>CPIXCCCP2007</v>
          </cell>
          <cell r="B26" t="str">
            <v>9.26*</v>
          </cell>
          <cell r="C26">
            <v>1</v>
          </cell>
        </row>
        <row r="27">
          <cell r="A27" t="str">
            <v>CPIXCCCP2008</v>
          </cell>
          <cell r="B27" t="str">
            <v>8.13*</v>
          </cell>
          <cell r="C27">
            <v>1</v>
          </cell>
        </row>
        <row r="28">
          <cell r="A28" t="str">
            <v>CPIXDE1996</v>
          </cell>
          <cell r="B28">
            <v>18264</v>
          </cell>
          <cell r="C28">
            <v>0</v>
          </cell>
        </row>
        <row r="29">
          <cell r="A29" t="str">
            <v>CPIXDE1997</v>
          </cell>
          <cell r="B29">
            <v>32874</v>
          </cell>
          <cell r="C29">
            <v>0</v>
          </cell>
        </row>
        <row r="30">
          <cell r="A30" t="str">
            <v>CPIXDE1998</v>
          </cell>
          <cell r="B30" t="str">
            <v>1.00</v>
          </cell>
          <cell r="C30">
            <v>0</v>
          </cell>
        </row>
        <row r="31">
          <cell r="A31" t="str">
            <v>CPIXDE1999</v>
          </cell>
          <cell r="B31" t="str">
            <v>0.50</v>
          </cell>
          <cell r="C31">
            <v>0</v>
          </cell>
        </row>
        <row r="32">
          <cell r="A32" t="str">
            <v>CPIXDE2000</v>
          </cell>
          <cell r="B32">
            <v>18264</v>
          </cell>
          <cell r="C32">
            <v>0</v>
          </cell>
        </row>
        <row r="33">
          <cell r="A33" t="str">
            <v>CPIXDE2001</v>
          </cell>
          <cell r="B33" t="str">
            <v>2.00</v>
          </cell>
          <cell r="C33">
            <v>0</v>
          </cell>
        </row>
        <row r="34">
          <cell r="A34" t="str">
            <v>CPIXDE2002</v>
          </cell>
          <cell r="B34">
            <v>14611</v>
          </cell>
          <cell r="C34">
            <v>0</v>
          </cell>
        </row>
        <row r="35">
          <cell r="A35" t="str">
            <v>CPIXDE2003</v>
          </cell>
          <cell r="B35">
            <v>38991</v>
          </cell>
          <cell r="C35">
            <v>0</v>
          </cell>
        </row>
        <row r="36">
          <cell r="A36" t="str">
            <v>CPIXDE2004</v>
          </cell>
          <cell r="B36">
            <v>25569</v>
          </cell>
          <cell r="C36">
            <v>0</v>
          </cell>
        </row>
        <row r="37">
          <cell r="A37" t="str">
            <v>CPIXDE2005</v>
          </cell>
          <cell r="B37" t="str">
            <v>1.90*</v>
          </cell>
          <cell r="C37">
            <v>1</v>
          </cell>
        </row>
        <row r="38">
          <cell r="A38" t="str">
            <v>CPIXDE2006</v>
          </cell>
          <cell r="B38" t="str">
            <v>2.10*</v>
          </cell>
          <cell r="C38">
            <v>1</v>
          </cell>
        </row>
        <row r="39">
          <cell r="A39" t="str">
            <v>CPIXDE2007</v>
          </cell>
          <cell r="B39" t="str">
            <v>2.20*</v>
          </cell>
          <cell r="C39">
            <v>1</v>
          </cell>
        </row>
        <row r="40">
          <cell r="A40" t="str">
            <v>CPIXDE2008</v>
          </cell>
          <cell r="B40" t="str">
            <v>2.20*</v>
          </cell>
          <cell r="C40">
            <v>1</v>
          </cell>
        </row>
        <row r="41">
          <cell r="A41" t="str">
            <v>CPIXDK1996</v>
          </cell>
          <cell r="B41">
            <v>38992</v>
          </cell>
          <cell r="C41">
            <v>0</v>
          </cell>
        </row>
        <row r="42">
          <cell r="A42" t="str">
            <v>CPIXDK1997</v>
          </cell>
          <cell r="B42">
            <v>43862</v>
          </cell>
          <cell r="C42">
            <v>0</v>
          </cell>
        </row>
        <row r="43">
          <cell r="A43" t="str">
            <v>CPIXDK1998</v>
          </cell>
          <cell r="B43">
            <v>32874</v>
          </cell>
          <cell r="C43">
            <v>0</v>
          </cell>
        </row>
        <row r="44">
          <cell r="A44" t="str">
            <v>CPIXDK1999</v>
          </cell>
          <cell r="B44">
            <v>18295</v>
          </cell>
          <cell r="C44">
            <v>0</v>
          </cell>
        </row>
        <row r="45">
          <cell r="A45" t="str">
            <v>CPIXDK2000</v>
          </cell>
          <cell r="B45">
            <v>32905</v>
          </cell>
          <cell r="C45">
            <v>0</v>
          </cell>
        </row>
        <row r="46">
          <cell r="A46" t="str">
            <v>CPIXDK2001</v>
          </cell>
          <cell r="B46">
            <v>14642</v>
          </cell>
          <cell r="C46">
            <v>0</v>
          </cell>
        </row>
        <row r="47">
          <cell r="A47" t="str">
            <v>CPIXDK2002</v>
          </cell>
          <cell r="B47">
            <v>14642</v>
          </cell>
          <cell r="C47">
            <v>0</v>
          </cell>
        </row>
        <row r="48">
          <cell r="A48" t="str">
            <v>CPIXDK2003</v>
          </cell>
          <cell r="B48">
            <v>38992</v>
          </cell>
          <cell r="C48">
            <v>0</v>
          </cell>
        </row>
        <row r="49">
          <cell r="A49" t="str">
            <v>CPIXDK2004</v>
          </cell>
          <cell r="B49">
            <v>43831</v>
          </cell>
          <cell r="C49">
            <v>0</v>
          </cell>
        </row>
        <row r="50">
          <cell r="A50" t="str">
            <v>CPIXDK2005</v>
          </cell>
          <cell r="B50">
            <v>29221</v>
          </cell>
          <cell r="C50">
            <v>0</v>
          </cell>
        </row>
        <row r="51">
          <cell r="A51" t="str">
            <v>CPIXDK2006</v>
          </cell>
          <cell r="B51" t="str">
            <v>1.90*</v>
          </cell>
          <cell r="C51">
            <v>1</v>
          </cell>
        </row>
        <row r="52">
          <cell r="A52" t="str">
            <v>CPIXDK2007</v>
          </cell>
          <cell r="B52" t="str">
            <v>1.90*</v>
          </cell>
          <cell r="C52">
            <v>1</v>
          </cell>
        </row>
        <row r="53">
          <cell r="A53" t="str">
            <v>CPIXDK2008</v>
          </cell>
          <cell r="B53" t="str">
            <v>2.50*</v>
          </cell>
          <cell r="C53">
            <v>1</v>
          </cell>
        </row>
        <row r="54">
          <cell r="A54" t="str">
            <v>CPIXEEUR1996</v>
          </cell>
          <cell r="B54" t="str">
            <v>22.30</v>
          </cell>
          <cell r="C54">
            <v>0</v>
          </cell>
        </row>
        <row r="55">
          <cell r="A55" t="str">
            <v>CPIXEEUR1997</v>
          </cell>
          <cell r="B55" t="str">
            <v>29.60</v>
          </cell>
          <cell r="C55">
            <v>0</v>
          </cell>
        </row>
        <row r="56">
          <cell r="A56" t="str">
            <v>CPIXEEUR1998</v>
          </cell>
          <cell r="B56" t="str">
            <v>15.80</v>
          </cell>
          <cell r="C56">
            <v>0</v>
          </cell>
        </row>
        <row r="57">
          <cell r="A57" t="str">
            <v>CPIXEEUR1999</v>
          </cell>
          <cell r="B57">
            <v>26816</v>
          </cell>
          <cell r="C57">
            <v>0</v>
          </cell>
        </row>
        <row r="58">
          <cell r="A58" t="str">
            <v>CPIXEEUR2000</v>
          </cell>
          <cell r="B58">
            <v>25781</v>
          </cell>
          <cell r="C58">
            <v>0</v>
          </cell>
        </row>
        <row r="59">
          <cell r="A59" t="str">
            <v>CPIXEEUR2001</v>
          </cell>
          <cell r="B59">
            <v>38874</v>
          </cell>
          <cell r="C59">
            <v>0</v>
          </cell>
        </row>
        <row r="60">
          <cell r="A60" t="str">
            <v>CPIXEEUR2002</v>
          </cell>
          <cell r="B60">
            <v>20121</v>
          </cell>
          <cell r="C60">
            <v>0</v>
          </cell>
        </row>
        <row r="61">
          <cell r="A61" t="str">
            <v>CPIXEEUR2003</v>
          </cell>
          <cell r="B61">
            <v>15342</v>
          </cell>
          <cell r="C61">
            <v>0</v>
          </cell>
        </row>
        <row r="62">
          <cell r="A62" t="str">
            <v>CPIXEEUR2004</v>
          </cell>
          <cell r="B62" t="str">
            <v>4.00</v>
          </cell>
          <cell r="C62">
            <v>0</v>
          </cell>
        </row>
        <row r="63">
          <cell r="A63" t="str">
            <v>CPIXEEUR2005</v>
          </cell>
          <cell r="B63">
            <v>12816</v>
          </cell>
          <cell r="C63">
            <v>0</v>
          </cell>
        </row>
        <row r="64">
          <cell r="A64" t="str">
            <v>CPIXEEUR2006</v>
          </cell>
          <cell r="B64" t="str">
            <v>2.17*</v>
          </cell>
          <cell r="C64">
            <v>1</v>
          </cell>
        </row>
        <row r="65">
          <cell r="A65" t="str">
            <v>CPIXEEUR2007</v>
          </cell>
          <cell r="B65" t="str">
            <v>2.41*</v>
          </cell>
          <cell r="C65">
            <v>1</v>
          </cell>
        </row>
        <row r="66">
          <cell r="A66" t="str">
            <v>CPIXEEUR2008</v>
          </cell>
          <cell r="B66" t="str">
            <v>2.29*</v>
          </cell>
          <cell r="C66">
            <v>1</v>
          </cell>
        </row>
        <row r="67">
          <cell r="A67" t="str">
            <v>CPIXEMER1996</v>
          </cell>
          <cell r="B67">
            <v>29526</v>
          </cell>
          <cell r="C67">
            <v>0</v>
          </cell>
        </row>
        <row r="68">
          <cell r="A68" t="str">
            <v>CPIXEMER1997</v>
          </cell>
          <cell r="B68">
            <v>33055</v>
          </cell>
          <cell r="C68">
            <v>0</v>
          </cell>
        </row>
        <row r="69">
          <cell r="A69" t="str">
            <v>CPIXEMER1998</v>
          </cell>
          <cell r="B69">
            <v>44044</v>
          </cell>
          <cell r="C69">
            <v>0</v>
          </cell>
        </row>
        <row r="70">
          <cell r="A70" t="str">
            <v>CPIXEMER1999</v>
          </cell>
          <cell r="B70">
            <v>15554</v>
          </cell>
          <cell r="C70">
            <v>0</v>
          </cell>
        </row>
        <row r="71">
          <cell r="A71" t="str">
            <v>CPIXEMER2000</v>
          </cell>
          <cell r="B71">
            <v>30742</v>
          </cell>
          <cell r="C71">
            <v>0</v>
          </cell>
        </row>
        <row r="72">
          <cell r="A72" t="str">
            <v>CPIXEMER2001</v>
          </cell>
          <cell r="B72">
            <v>43556</v>
          </cell>
          <cell r="C72">
            <v>0</v>
          </cell>
        </row>
        <row r="73">
          <cell r="A73" t="str">
            <v>CPIXEMER2002</v>
          </cell>
          <cell r="B73">
            <v>25263</v>
          </cell>
          <cell r="C73">
            <v>0</v>
          </cell>
        </row>
        <row r="74">
          <cell r="A74" t="str">
            <v>CPIXEMER2003</v>
          </cell>
          <cell r="B74">
            <v>39055</v>
          </cell>
          <cell r="C74">
            <v>0</v>
          </cell>
        </row>
        <row r="75">
          <cell r="A75" t="str">
            <v>CPIXEMER2004</v>
          </cell>
          <cell r="B75">
            <v>19450</v>
          </cell>
          <cell r="C75">
            <v>0</v>
          </cell>
        </row>
        <row r="76">
          <cell r="A76" t="str">
            <v>CPIXEMER2005</v>
          </cell>
          <cell r="B76">
            <v>44287</v>
          </cell>
          <cell r="C76">
            <v>0</v>
          </cell>
        </row>
        <row r="77">
          <cell r="A77" t="str">
            <v>CPIXEMER2006</v>
          </cell>
          <cell r="B77" t="str">
            <v>3.79*</v>
          </cell>
          <cell r="C77">
            <v>1</v>
          </cell>
        </row>
        <row r="78">
          <cell r="A78" t="str">
            <v>CPIXEMER2007</v>
          </cell>
          <cell r="B78" t="str">
            <v>3.51*</v>
          </cell>
          <cell r="C78">
            <v>1</v>
          </cell>
        </row>
        <row r="79">
          <cell r="A79" t="str">
            <v>CPIXEMER2008</v>
          </cell>
          <cell r="B79" t="str">
            <v>3.50*</v>
          </cell>
          <cell r="C79">
            <v>1</v>
          </cell>
        </row>
        <row r="80">
          <cell r="A80" t="str">
            <v>CPIXEU111996</v>
          </cell>
          <cell r="B80">
            <v>43862</v>
          </cell>
          <cell r="C80">
            <v>0</v>
          </cell>
        </row>
        <row r="81">
          <cell r="A81" t="str">
            <v>CPIXEU111997</v>
          </cell>
          <cell r="B81">
            <v>21916</v>
          </cell>
          <cell r="C81">
            <v>0</v>
          </cell>
        </row>
        <row r="82">
          <cell r="A82" t="str">
            <v>CPIXEU111998</v>
          </cell>
          <cell r="B82">
            <v>38991</v>
          </cell>
          <cell r="C82">
            <v>0</v>
          </cell>
        </row>
        <row r="83">
          <cell r="A83" t="str">
            <v>CPIXEU111999</v>
          </cell>
          <cell r="B83">
            <v>38991</v>
          </cell>
          <cell r="C83">
            <v>0</v>
          </cell>
        </row>
        <row r="84">
          <cell r="A84" t="str">
            <v>CPIXEU112000</v>
          </cell>
          <cell r="B84">
            <v>38992</v>
          </cell>
          <cell r="C84">
            <v>0</v>
          </cell>
        </row>
        <row r="85">
          <cell r="A85" t="str">
            <v>CPIXEU112001</v>
          </cell>
          <cell r="B85">
            <v>10990</v>
          </cell>
          <cell r="C85">
            <v>0</v>
          </cell>
        </row>
        <row r="86">
          <cell r="A86" t="str">
            <v>CPIXEU112002</v>
          </cell>
          <cell r="B86">
            <v>10990</v>
          </cell>
          <cell r="C86">
            <v>0</v>
          </cell>
        </row>
        <row r="87">
          <cell r="A87" t="str">
            <v>CPIXEU112003</v>
          </cell>
          <cell r="B87">
            <v>38992</v>
          </cell>
          <cell r="C87">
            <v>0</v>
          </cell>
        </row>
        <row r="88">
          <cell r="A88" t="str">
            <v>CPIXEU112004</v>
          </cell>
          <cell r="B88">
            <v>38992</v>
          </cell>
          <cell r="C88">
            <v>0</v>
          </cell>
        </row>
        <row r="89">
          <cell r="A89" t="str">
            <v>CPIXEU112005</v>
          </cell>
          <cell r="B89">
            <v>43862</v>
          </cell>
          <cell r="C89">
            <v>0</v>
          </cell>
        </row>
        <row r="90">
          <cell r="A90" t="str">
            <v>CPIXEU112006</v>
          </cell>
          <cell r="B90" t="str">
            <v>2.20*</v>
          </cell>
          <cell r="C90">
            <v>1</v>
          </cell>
        </row>
        <row r="91">
          <cell r="A91" t="str">
            <v>CPIXEU112007</v>
          </cell>
          <cell r="B91" t="str">
            <v>1.70*</v>
          </cell>
          <cell r="C91">
            <v>1</v>
          </cell>
        </row>
        <row r="92">
          <cell r="A92" t="str">
            <v>CPIXEU112008</v>
          </cell>
          <cell r="B92" t="str">
            <v>2.00*</v>
          </cell>
          <cell r="C92">
            <v>1</v>
          </cell>
        </row>
        <row r="93">
          <cell r="A93" t="str">
            <v>CPIXFI1996</v>
          </cell>
          <cell r="B93" t="str">
            <v>0.60</v>
          </cell>
          <cell r="C93">
            <v>0</v>
          </cell>
        </row>
        <row r="94">
          <cell r="A94" t="str">
            <v>CPIXFI1997</v>
          </cell>
          <cell r="B94">
            <v>43831</v>
          </cell>
          <cell r="C94">
            <v>0</v>
          </cell>
        </row>
        <row r="95">
          <cell r="A95" t="str">
            <v>CPIXFI1998</v>
          </cell>
          <cell r="B95">
            <v>14611</v>
          </cell>
          <cell r="C95">
            <v>0</v>
          </cell>
        </row>
        <row r="96">
          <cell r="A96" t="str">
            <v>CPIXFI1999</v>
          </cell>
          <cell r="B96">
            <v>10959</v>
          </cell>
          <cell r="C96">
            <v>0</v>
          </cell>
        </row>
        <row r="97">
          <cell r="A97" t="str">
            <v>CPIXFI2000</v>
          </cell>
          <cell r="B97" t="str">
            <v>3.00</v>
          </cell>
          <cell r="C97">
            <v>0</v>
          </cell>
        </row>
        <row r="98">
          <cell r="A98" t="str">
            <v>CPIXFI2001</v>
          </cell>
          <cell r="B98">
            <v>25600</v>
          </cell>
          <cell r="C98">
            <v>0</v>
          </cell>
        </row>
        <row r="99">
          <cell r="A99" t="str">
            <v>CPIXFI2002</v>
          </cell>
          <cell r="B99" t="str">
            <v>2.00</v>
          </cell>
          <cell r="C99">
            <v>0</v>
          </cell>
        </row>
        <row r="100">
          <cell r="A100" t="str">
            <v>CPIXFI2003</v>
          </cell>
          <cell r="B100">
            <v>10959</v>
          </cell>
          <cell r="C100">
            <v>0</v>
          </cell>
        </row>
        <row r="101">
          <cell r="A101" t="str">
            <v>CPIXFI2004</v>
          </cell>
          <cell r="B101" t="str">
            <v>0.10</v>
          </cell>
          <cell r="C101">
            <v>0</v>
          </cell>
        </row>
        <row r="102">
          <cell r="A102" t="str">
            <v>CPIXFI2005</v>
          </cell>
          <cell r="B102" t="str">
            <v>0.80</v>
          </cell>
          <cell r="C102">
            <v>0</v>
          </cell>
        </row>
        <row r="103">
          <cell r="A103" t="str">
            <v>CPIXFI2006</v>
          </cell>
          <cell r="B103" t="str">
            <v>1.30*</v>
          </cell>
          <cell r="C103">
            <v>1</v>
          </cell>
        </row>
        <row r="104">
          <cell r="A104" t="str">
            <v>CPIXFI2007</v>
          </cell>
          <cell r="B104" t="str">
            <v>1.90*</v>
          </cell>
          <cell r="C104">
            <v>1</v>
          </cell>
        </row>
        <row r="105">
          <cell r="A105" t="str">
            <v>CPIXFI2008</v>
          </cell>
          <cell r="B105" t="str">
            <v>2.00*</v>
          </cell>
          <cell r="C105">
            <v>1</v>
          </cell>
        </row>
        <row r="106">
          <cell r="A106" t="str">
            <v>CPIXFR1996</v>
          </cell>
          <cell r="B106" t="str">
            <v>2.00</v>
          </cell>
          <cell r="C106">
            <v>0</v>
          </cell>
        </row>
        <row r="107">
          <cell r="A107" t="str">
            <v>CPIXFR1997</v>
          </cell>
          <cell r="B107">
            <v>43831</v>
          </cell>
          <cell r="C107">
            <v>0</v>
          </cell>
        </row>
        <row r="108">
          <cell r="A108" t="str">
            <v>CPIXFR1998</v>
          </cell>
          <cell r="B108" t="str">
            <v>0.60</v>
          </cell>
          <cell r="C108">
            <v>0</v>
          </cell>
        </row>
        <row r="109">
          <cell r="A109" t="str">
            <v>CPIXFR1999</v>
          </cell>
          <cell r="B109" t="str">
            <v>0.50</v>
          </cell>
          <cell r="C109">
            <v>0</v>
          </cell>
        </row>
        <row r="110">
          <cell r="A110" t="str">
            <v>CPIXFR2000</v>
          </cell>
          <cell r="B110">
            <v>25569</v>
          </cell>
          <cell r="C110">
            <v>0</v>
          </cell>
        </row>
        <row r="111">
          <cell r="A111" t="str">
            <v>CPIXFR2001</v>
          </cell>
          <cell r="B111">
            <v>25569</v>
          </cell>
          <cell r="C111">
            <v>0</v>
          </cell>
        </row>
        <row r="112">
          <cell r="A112" t="str">
            <v>CPIXFR2002</v>
          </cell>
          <cell r="B112">
            <v>32874</v>
          </cell>
          <cell r="C112">
            <v>0</v>
          </cell>
        </row>
        <row r="113">
          <cell r="A113" t="str">
            <v>CPIXFR2003</v>
          </cell>
          <cell r="B113">
            <v>38992</v>
          </cell>
          <cell r="C113">
            <v>0</v>
          </cell>
        </row>
        <row r="114">
          <cell r="A114" t="str">
            <v>CPIXFR2004</v>
          </cell>
          <cell r="B114">
            <v>38992</v>
          </cell>
          <cell r="C114">
            <v>0</v>
          </cell>
        </row>
        <row r="115">
          <cell r="A115" t="str">
            <v>CPIXFR2005</v>
          </cell>
          <cell r="B115" t="str">
            <v>1.80*</v>
          </cell>
          <cell r="C115">
            <v>1</v>
          </cell>
        </row>
        <row r="116">
          <cell r="A116" t="str">
            <v>CPIXFR2006</v>
          </cell>
          <cell r="B116" t="str">
            <v>2.00*</v>
          </cell>
          <cell r="C116">
            <v>1</v>
          </cell>
        </row>
        <row r="117">
          <cell r="A117" t="str">
            <v>CPIXFR2007</v>
          </cell>
          <cell r="B117" t="str">
            <v>2.10*</v>
          </cell>
          <cell r="C117">
            <v>1</v>
          </cell>
        </row>
        <row r="118">
          <cell r="A118" t="str">
            <v>CPIXFR2008</v>
          </cell>
          <cell r="B118" t="str">
            <v>2.30*</v>
          </cell>
          <cell r="C118">
            <v>1</v>
          </cell>
        </row>
        <row r="119">
          <cell r="A119" t="str">
            <v>CPIXG3XX1996</v>
          </cell>
          <cell r="B119" t="str">
            <v>2.00</v>
          </cell>
          <cell r="C119">
            <v>0</v>
          </cell>
        </row>
        <row r="120">
          <cell r="A120" t="str">
            <v>CPIXG3XX1997</v>
          </cell>
          <cell r="B120">
            <v>32874</v>
          </cell>
          <cell r="C120">
            <v>0</v>
          </cell>
        </row>
        <row r="121">
          <cell r="A121" t="str">
            <v>CPIXG3XX1998</v>
          </cell>
          <cell r="B121">
            <v>43831</v>
          </cell>
          <cell r="C121">
            <v>0</v>
          </cell>
        </row>
        <row r="122">
          <cell r="A122" t="str">
            <v>CPIXG3XX1999</v>
          </cell>
          <cell r="B122">
            <v>38961</v>
          </cell>
          <cell r="C122">
            <v>0</v>
          </cell>
        </row>
        <row r="123">
          <cell r="A123" t="str">
            <v>CPIXG3XX2000</v>
          </cell>
          <cell r="B123">
            <v>34335</v>
          </cell>
          <cell r="C123">
            <v>0</v>
          </cell>
        </row>
        <row r="124">
          <cell r="A124" t="str">
            <v>CPIXG3XX2001</v>
          </cell>
          <cell r="B124">
            <v>30317</v>
          </cell>
          <cell r="C124">
            <v>0</v>
          </cell>
        </row>
        <row r="125">
          <cell r="A125" t="str">
            <v>CPIXG3XX2002</v>
          </cell>
          <cell r="B125">
            <v>45292</v>
          </cell>
          <cell r="C125">
            <v>0</v>
          </cell>
        </row>
        <row r="126">
          <cell r="A126" t="str">
            <v>CPIXG3XX2003</v>
          </cell>
          <cell r="B126">
            <v>23012</v>
          </cell>
          <cell r="C126">
            <v>0</v>
          </cell>
        </row>
        <row r="127">
          <cell r="A127" t="str">
            <v>CPIXG3XX2004</v>
          </cell>
          <cell r="B127">
            <v>32143</v>
          </cell>
          <cell r="C127">
            <v>0</v>
          </cell>
        </row>
        <row r="128">
          <cell r="A128" t="str">
            <v>CPIXG3XX2005</v>
          </cell>
          <cell r="B128">
            <v>38900</v>
          </cell>
          <cell r="C128">
            <v>0</v>
          </cell>
        </row>
        <row r="129">
          <cell r="A129" t="str">
            <v>CPIXG3XX2006</v>
          </cell>
          <cell r="B129" t="str">
            <v>2.30*</v>
          </cell>
          <cell r="C129">
            <v>1</v>
          </cell>
        </row>
        <row r="130">
          <cell r="A130" t="str">
            <v>CPIXG3XX2007</v>
          </cell>
          <cell r="B130" t="str">
            <v>1.72*</v>
          </cell>
          <cell r="C130">
            <v>1</v>
          </cell>
        </row>
        <row r="131">
          <cell r="A131" t="str">
            <v>CPIXG3XX2008</v>
          </cell>
          <cell r="B131" t="str">
            <v>2.10*</v>
          </cell>
          <cell r="C131">
            <v>1</v>
          </cell>
        </row>
        <row r="132">
          <cell r="A132" t="str">
            <v>CPIXIT1996</v>
          </cell>
          <cell r="B132">
            <v>32933</v>
          </cell>
          <cell r="C132">
            <v>0</v>
          </cell>
        </row>
        <row r="133">
          <cell r="A133" t="str">
            <v>CPIXIT1997</v>
          </cell>
          <cell r="B133">
            <v>29221</v>
          </cell>
          <cell r="C133">
            <v>0</v>
          </cell>
        </row>
        <row r="134">
          <cell r="A134" t="str">
            <v>CPIXIT1998</v>
          </cell>
          <cell r="B134">
            <v>32874</v>
          </cell>
          <cell r="C134">
            <v>0</v>
          </cell>
        </row>
        <row r="135">
          <cell r="A135" t="str">
            <v>CPIXIT1999</v>
          </cell>
          <cell r="B135">
            <v>21916</v>
          </cell>
          <cell r="C135">
            <v>0</v>
          </cell>
        </row>
        <row r="136">
          <cell r="A136" t="str">
            <v>CPIXIT2000</v>
          </cell>
          <cell r="B136">
            <v>18295</v>
          </cell>
          <cell r="C136">
            <v>0</v>
          </cell>
        </row>
        <row r="137">
          <cell r="A137" t="str">
            <v>CPIXIT2001</v>
          </cell>
          <cell r="B137">
            <v>25600</v>
          </cell>
          <cell r="C137">
            <v>0</v>
          </cell>
        </row>
        <row r="138">
          <cell r="A138" t="str">
            <v>CPIXIT2002</v>
          </cell>
          <cell r="B138">
            <v>14642</v>
          </cell>
          <cell r="C138">
            <v>0</v>
          </cell>
        </row>
        <row r="139">
          <cell r="A139" t="str">
            <v>CPIXIT2003</v>
          </cell>
          <cell r="B139">
            <v>21947</v>
          </cell>
          <cell r="C139">
            <v>0</v>
          </cell>
        </row>
        <row r="140">
          <cell r="A140" t="str">
            <v>CPIXIT2004</v>
          </cell>
          <cell r="B140">
            <v>43862</v>
          </cell>
          <cell r="C140">
            <v>0</v>
          </cell>
        </row>
        <row r="141">
          <cell r="A141" t="str">
            <v>CPIXIT2005</v>
          </cell>
          <cell r="B141" t="str">
            <v>1.90*</v>
          </cell>
          <cell r="C141">
            <v>1</v>
          </cell>
        </row>
        <row r="142">
          <cell r="A142" t="str">
            <v>CPIXIT2006</v>
          </cell>
          <cell r="B142" t="str">
            <v>2.00*</v>
          </cell>
          <cell r="C142">
            <v>1</v>
          </cell>
        </row>
        <row r="143">
          <cell r="A143" t="str">
            <v>CPIXIT2007</v>
          </cell>
          <cell r="B143" t="str">
            <v>2.10*</v>
          </cell>
          <cell r="C143">
            <v>1</v>
          </cell>
        </row>
        <row r="144">
          <cell r="A144" t="str">
            <v>CPIXIT2008</v>
          </cell>
          <cell r="B144" t="str">
            <v>2.40*</v>
          </cell>
          <cell r="C144">
            <v>1</v>
          </cell>
        </row>
        <row r="145">
          <cell r="A145" t="str">
            <v>CPIXJP1996</v>
          </cell>
          <cell r="B145" t="str">
            <v>0.10</v>
          </cell>
          <cell r="C145">
            <v>0</v>
          </cell>
        </row>
        <row r="146">
          <cell r="A146" t="str">
            <v>CPIXJP1997</v>
          </cell>
          <cell r="B146">
            <v>25569</v>
          </cell>
          <cell r="C146">
            <v>0</v>
          </cell>
        </row>
        <row r="147">
          <cell r="A147" t="str">
            <v>CPIXJP1998</v>
          </cell>
          <cell r="B147" t="str">
            <v>0.60</v>
          </cell>
          <cell r="C147">
            <v>0</v>
          </cell>
        </row>
        <row r="148">
          <cell r="A148" t="str">
            <v>CPIXJP1999</v>
          </cell>
          <cell r="B148" t="str">
            <v>-0.30</v>
          </cell>
          <cell r="C148">
            <v>0</v>
          </cell>
        </row>
        <row r="149">
          <cell r="A149" t="str">
            <v>CPIXJP2000</v>
          </cell>
          <cell r="B149" t="str">
            <v>-0.50</v>
          </cell>
          <cell r="C149">
            <v>0</v>
          </cell>
        </row>
        <row r="150">
          <cell r="A150" t="str">
            <v>CPIXJP2001</v>
          </cell>
          <cell r="B150" t="str">
            <v>-0.80</v>
          </cell>
          <cell r="C150">
            <v>0</v>
          </cell>
        </row>
        <row r="151">
          <cell r="A151" t="str">
            <v>CPIXJP2002</v>
          </cell>
          <cell r="B151" t="str">
            <v>-0.90</v>
          </cell>
          <cell r="C151">
            <v>0</v>
          </cell>
        </row>
        <row r="152">
          <cell r="A152" t="str">
            <v>CPIXJP2003</v>
          </cell>
          <cell r="B152" t="str">
            <v>-0.30</v>
          </cell>
          <cell r="C152">
            <v>0</v>
          </cell>
        </row>
        <row r="153">
          <cell r="A153" t="str">
            <v>CPIXJP2004</v>
          </cell>
          <cell r="B153" t="str">
            <v>0.00</v>
          </cell>
          <cell r="C153">
            <v>0</v>
          </cell>
        </row>
        <row r="154">
          <cell r="A154" t="str">
            <v>CPIXJP2005</v>
          </cell>
          <cell r="B154" t="str">
            <v>-0.60</v>
          </cell>
          <cell r="C154">
            <v>0</v>
          </cell>
        </row>
        <row r="155">
          <cell r="A155" t="str">
            <v>CPIXJP2006</v>
          </cell>
          <cell r="B155" t="str">
            <v>0.40*</v>
          </cell>
          <cell r="C155">
            <v>1</v>
          </cell>
        </row>
        <row r="156">
          <cell r="A156" t="str">
            <v>CPIXJP2007</v>
          </cell>
          <cell r="B156" t="str">
            <v>1.00*</v>
          </cell>
          <cell r="C156">
            <v>1</v>
          </cell>
        </row>
        <row r="157">
          <cell r="A157" t="str">
            <v>CPIXJP2008</v>
          </cell>
          <cell r="B157" t="str">
            <v>1.80*</v>
          </cell>
          <cell r="C157">
            <v>1</v>
          </cell>
        </row>
        <row r="158">
          <cell r="A158" t="str">
            <v>CPIXLATA1996</v>
          </cell>
          <cell r="B158" t="str">
            <v>17.50</v>
          </cell>
          <cell r="C158">
            <v>0</v>
          </cell>
        </row>
        <row r="159">
          <cell r="A159" t="str">
            <v>CPIXLATA1997</v>
          </cell>
          <cell r="B159">
            <v>44075</v>
          </cell>
          <cell r="C159">
            <v>0</v>
          </cell>
        </row>
        <row r="160">
          <cell r="A160" t="str">
            <v>CPIXLATA1998</v>
          </cell>
          <cell r="B160">
            <v>38996</v>
          </cell>
          <cell r="C160">
            <v>0</v>
          </cell>
        </row>
        <row r="161">
          <cell r="A161" t="str">
            <v>CPIXLATA1999</v>
          </cell>
          <cell r="B161">
            <v>29403</v>
          </cell>
          <cell r="C161">
            <v>0</v>
          </cell>
        </row>
        <row r="162">
          <cell r="A162" t="str">
            <v>CPIXLATA2000</v>
          </cell>
          <cell r="B162">
            <v>19511</v>
          </cell>
          <cell r="C162">
            <v>0</v>
          </cell>
        </row>
        <row r="163">
          <cell r="A163" t="str">
            <v>CPIXLATA2001</v>
          </cell>
          <cell r="B163">
            <v>13271</v>
          </cell>
          <cell r="C163">
            <v>0</v>
          </cell>
        </row>
        <row r="164">
          <cell r="A164" t="str">
            <v>CPIXLATA2002</v>
          </cell>
          <cell r="B164">
            <v>44835</v>
          </cell>
          <cell r="C164">
            <v>0</v>
          </cell>
        </row>
        <row r="165">
          <cell r="A165" t="str">
            <v>CPIXLATA2003</v>
          </cell>
          <cell r="B165">
            <v>38909</v>
          </cell>
          <cell r="C165">
            <v>0</v>
          </cell>
        </row>
        <row r="166">
          <cell r="A166" t="str">
            <v>CPIXLATA2004</v>
          </cell>
          <cell r="B166">
            <v>21671</v>
          </cell>
          <cell r="C166">
            <v>0</v>
          </cell>
        </row>
        <row r="167">
          <cell r="A167" t="str">
            <v>CPIXLATA2005</v>
          </cell>
          <cell r="B167">
            <v>13302</v>
          </cell>
          <cell r="C167">
            <v>0</v>
          </cell>
        </row>
        <row r="168">
          <cell r="A168" t="str">
            <v>CPIXLATA2006</v>
          </cell>
          <cell r="B168" t="str">
            <v>5.39*</v>
          </cell>
          <cell r="C168">
            <v>1</v>
          </cell>
        </row>
        <row r="169">
          <cell r="A169" t="str">
            <v>CPIXLATA2007</v>
          </cell>
          <cell r="B169" t="str">
            <v>4.59*</v>
          </cell>
          <cell r="C169">
            <v>1</v>
          </cell>
        </row>
        <row r="170">
          <cell r="A170" t="str">
            <v>CPIXLATA2008</v>
          </cell>
          <cell r="B170" t="str">
            <v>4.01*</v>
          </cell>
          <cell r="C170">
            <v>1</v>
          </cell>
        </row>
        <row r="171">
          <cell r="A171" t="str">
            <v>CPIXNO1996</v>
          </cell>
          <cell r="B171">
            <v>43831</v>
          </cell>
          <cell r="C171">
            <v>0</v>
          </cell>
        </row>
        <row r="172">
          <cell r="A172" t="str">
            <v>CPIXNO1997</v>
          </cell>
          <cell r="B172">
            <v>21947</v>
          </cell>
          <cell r="C172">
            <v>0</v>
          </cell>
        </row>
        <row r="173">
          <cell r="A173" t="str">
            <v>CPIXNO1998</v>
          </cell>
          <cell r="B173">
            <v>10990</v>
          </cell>
          <cell r="C173">
            <v>0</v>
          </cell>
        </row>
        <row r="174">
          <cell r="A174" t="str">
            <v>CPIXNO1999</v>
          </cell>
          <cell r="B174">
            <v>10990</v>
          </cell>
          <cell r="C174">
            <v>0</v>
          </cell>
        </row>
        <row r="175">
          <cell r="A175" t="str">
            <v>CPIXNO2000</v>
          </cell>
          <cell r="B175">
            <v>38993</v>
          </cell>
          <cell r="C175">
            <v>0</v>
          </cell>
        </row>
        <row r="176">
          <cell r="A176" t="str">
            <v>CPIXNO2001</v>
          </cell>
          <cell r="B176" t="str">
            <v>3.00</v>
          </cell>
          <cell r="C176">
            <v>0</v>
          </cell>
        </row>
        <row r="177">
          <cell r="A177" t="str">
            <v>CPIXNO2002</v>
          </cell>
          <cell r="B177">
            <v>10959</v>
          </cell>
          <cell r="C177">
            <v>0</v>
          </cell>
        </row>
        <row r="178">
          <cell r="A178" t="str">
            <v>CPIXNO2003</v>
          </cell>
          <cell r="B178">
            <v>18295</v>
          </cell>
          <cell r="C178">
            <v>0</v>
          </cell>
        </row>
        <row r="179">
          <cell r="A179" t="str">
            <v>CPIXNO2004</v>
          </cell>
          <cell r="B179" t="str">
            <v>0.40</v>
          </cell>
          <cell r="C179">
            <v>0</v>
          </cell>
        </row>
        <row r="180">
          <cell r="A180" t="str">
            <v>CPIXNO2005</v>
          </cell>
          <cell r="B180">
            <v>18264</v>
          </cell>
          <cell r="C180">
            <v>0</v>
          </cell>
        </row>
        <row r="181">
          <cell r="A181" t="str">
            <v>CPIXNO2006</v>
          </cell>
          <cell r="B181" t="str">
            <v>2.40*</v>
          </cell>
          <cell r="C181">
            <v>1</v>
          </cell>
        </row>
        <row r="182">
          <cell r="A182" t="str">
            <v>CPIXNO2007</v>
          </cell>
          <cell r="B182" t="str">
            <v>2.00*</v>
          </cell>
          <cell r="C182">
            <v>1</v>
          </cell>
        </row>
        <row r="183">
          <cell r="A183" t="str">
            <v>CPIXNO2008</v>
          </cell>
          <cell r="B183" t="str">
            <v>2.30*</v>
          </cell>
          <cell r="C183">
            <v>1</v>
          </cell>
        </row>
        <row r="184">
          <cell r="A184" t="str">
            <v>CPIXNORD1996</v>
          </cell>
          <cell r="B184">
            <v>38991</v>
          </cell>
          <cell r="C184">
            <v>0</v>
          </cell>
        </row>
        <row r="185">
          <cell r="A185" t="str">
            <v>CPIXNORD1997</v>
          </cell>
          <cell r="B185">
            <v>21916</v>
          </cell>
          <cell r="C185">
            <v>0</v>
          </cell>
        </row>
        <row r="186">
          <cell r="A186" t="str">
            <v>CPIXNORD1998</v>
          </cell>
          <cell r="B186">
            <v>38991</v>
          </cell>
          <cell r="C186">
            <v>0</v>
          </cell>
        </row>
        <row r="187">
          <cell r="A187" t="str">
            <v>CPIXNORD1999</v>
          </cell>
          <cell r="B187">
            <v>19725</v>
          </cell>
          <cell r="C187">
            <v>0</v>
          </cell>
        </row>
        <row r="188">
          <cell r="A188" t="str">
            <v>CPIXNORD2000</v>
          </cell>
          <cell r="B188">
            <v>46054</v>
          </cell>
          <cell r="C188">
            <v>0</v>
          </cell>
        </row>
        <row r="189">
          <cell r="A189" t="str">
            <v>CPIXNORD2001</v>
          </cell>
          <cell r="B189">
            <v>21582</v>
          </cell>
          <cell r="C189">
            <v>0</v>
          </cell>
        </row>
        <row r="190">
          <cell r="A190" t="str">
            <v>CPIXNORD2002</v>
          </cell>
          <cell r="B190" t="str">
            <v>2.00</v>
          </cell>
          <cell r="C190">
            <v>0</v>
          </cell>
        </row>
        <row r="191">
          <cell r="A191" t="str">
            <v>CPIXNORD2003</v>
          </cell>
          <cell r="B191">
            <v>35796</v>
          </cell>
          <cell r="C191">
            <v>0</v>
          </cell>
        </row>
        <row r="192">
          <cell r="A192" t="str">
            <v>CPIXNORD2004</v>
          </cell>
          <cell r="B192" t="str">
            <v>0.54</v>
          </cell>
          <cell r="C192">
            <v>0</v>
          </cell>
        </row>
        <row r="193">
          <cell r="A193" t="str">
            <v>CPIXNORD2005</v>
          </cell>
          <cell r="B193">
            <v>38991</v>
          </cell>
          <cell r="C193">
            <v>0</v>
          </cell>
        </row>
        <row r="194">
          <cell r="A194" t="str">
            <v>CPIXNORD2006</v>
          </cell>
          <cell r="B194" t="str">
            <v>1.71*</v>
          </cell>
          <cell r="C194">
            <v>1</v>
          </cell>
        </row>
        <row r="195">
          <cell r="A195" t="str">
            <v>CPIXNORD2007</v>
          </cell>
          <cell r="B195" t="str">
            <v>1.88*</v>
          </cell>
          <cell r="C195">
            <v>1</v>
          </cell>
        </row>
        <row r="196">
          <cell r="A196" t="str">
            <v>CPIXNORD2008</v>
          </cell>
          <cell r="B196" t="str">
            <v>2.15*</v>
          </cell>
          <cell r="C196">
            <v>1</v>
          </cell>
        </row>
        <row r="197">
          <cell r="A197" t="str">
            <v>CPIXSE1996</v>
          </cell>
          <cell r="B197" t="str">
            <v>0.50</v>
          </cell>
          <cell r="C197">
            <v>0</v>
          </cell>
        </row>
        <row r="198">
          <cell r="A198" t="str">
            <v>CPIXSE1997</v>
          </cell>
          <cell r="B198" t="str">
            <v>0.70</v>
          </cell>
          <cell r="C198">
            <v>0</v>
          </cell>
        </row>
        <row r="199">
          <cell r="A199" t="str">
            <v>CPIXSE1998</v>
          </cell>
          <cell r="B199" t="str">
            <v>-0.30</v>
          </cell>
          <cell r="C199">
            <v>0</v>
          </cell>
        </row>
        <row r="200">
          <cell r="A200" t="str">
            <v>CPIXSE1999</v>
          </cell>
          <cell r="B200" t="str">
            <v>0.50</v>
          </cell>
          <cell r="C200">
            <v>0</v>
          </cell>
        </row>
        <row r="201">
          <cell r="A201" t="str">
            <v>CPIXSE2000</v>
          </cell>
          <cell r="B201" t="str">
            <v>0.90</v>
          </cell>
          <cell r="C201">
            <v>0</v>
          </cell>
        </row>
        <row r="202">
          <cell r="A202" t="str">
            <v>CPIXSE2001</v>
          </cell>
          <cell r="B202">
            <v>14642</v>
          </cell>
          <cell r="C202">
            <v>0</v>
          </cell>
        </row>
        <row r="203">
          <cell r="A203" t="str">
            <v>CPIXSE2002</v>
          </cell>
          <cell r="B203">
            <v>43862</v>
          </cell>
          <cell r="C203">
            <v>0</v>
          </cell>
        </row>
        <row r="204">
          <cell r="A204" t="str">
            <v>CPIXSE2003</v>
          </cell>
          <cell r="B204">
            <v>32874</v>
          </cell>
          <cell r="C204">
            <v>0</v>
          </cell>
        </row>
        <row r="205">
          <cell r="A205" t="str">
            <v>CPIXSE2004</v>
          </cell>
          <cell r="B205" t="str">
            <v>0.40</v>
          </cell>
          <cell r="C205">
            <v>0</v>
          </cell>
        </row>
        <row r="206">
          <cell r="A206" t="str">
            <v>CPIXSE2005</v>
          </cell>
          <cell r="B206" t="str">
            <v>0.50</v>
          </cell>
          <cell r="C206">
            <v>0</v>
          </cell>
        </row>
        <row r="207">
          <cell r="A207" t="str">
            <v>CPIXSE2006</v>
          </cell>
          <cell r="B207" t="str">
            <v>1.30*</v>
          </cell>
          <cell r="C207">
            <v>1</v>
          </cell>
        </row>
        <row r="208">
          <cell r="A208" t="str">
            <v>CPIXSE2007</v>
          </cell>
          <cell r="B208" t="str">
            <v>1.80*</v>
          </cell>
          <cell r="C208">
            <v>1</v>
          </cell>
        </row>
        <row r="209">
          <cell r="A209" t="str">
            <v>CPIXSE2008</v>
          </cell>
          <cell r="B209" t="str">
            <v>1.90*</v>
          </cell>
          <cell r="C209">
            <v>1</v>
          </cell>
        </row>
        <row r="210">
          <cell r="A210" t="str">
            <v>CPIXSP1996</v>
          </cell>
          <cell r="B210">
            <v>21976</v>
          </cell>
          <cell r="C210">
            <v>0</v>
          </cell>
        </row>
        <row r="211">
          <cell r="A211" t="str">
            <v>CPIXSP1997</v>
          </cell>
          <cell r="B211" t="str">
            <v>2.00</v>
          </cell>
          <cell r="C211">
            <v>0</v>
          </cell>
        </row>
        <row r="212">
          <cell r="A212" t="str">
            <v>CPIXSP1998</v>
          </cell>
          <cell r="B212">
            <v>29221</v>
          </cell>
          <cell r="C212">
            <v>0</v>
          </cell>
        </row>
        <row r="213">
          <cell r="A213" t="str">
            <v>CPIXSP1999</v>
          </cell>
          <cell r="B213">
            <v>10990</v>
          </cell>
          <cell r="C213">
            <v>0</v>
          </cell>
        </row>
        <row r="214">
          <cell r="A214" t="str">
            <v>CPIXSP2000</v>
          </cell>
          <cell r="B214">
            <v>14671</v>
          </cell>
          <cell r="C214">
            <v>0</v>
          </cell>
        </row>
        <row r="215">
          <cell r="A215" t="str">
            <v>CPIXSP2001</v>
          </cell>
          <cell r="B215">
            <v>21976</v>
          </cell>
          <cell r="C215">
            <v>0</v>
          </cell>
        </row>
        <row r="216">
          <cell r="A216" t="str">
            <v>CPIXSP2002</v>
          </cell>
          <cell r="B216">
            <v>18323</v>
          </cell>
          <cell r="C216">
            <v>0</v>
          </cell>
        </row>
        <row r="217">
          <cell r="A217" t="str">
            <v>CPIXSP2003</v>
          </cell>
          <cell r="B217" t="str">
            <v>3.00</v>
          </cell>
          <cell r="C217">
            <v>0</v>
          </cell>
        </row>
        <row r="218">
          <cell r="A218" t="str">
            <v>CPIXSP2004</v>
          </cell>
          <cell r="B218">
            <v>38993</v>
          </cell>
          <cell r="C218">
            <v>0</v>
          </cell>
        </row>
        <row r="219">
          <cell r="A219" t="str">
            <v>CPIXSP2005</v>
          </cell>
          <cell r="B219" t="str">
            <v>3.30*</v>
          </cell>
          <cell r="C219">
            <v>1</v>
          </cell>
        </row>
        <row r="220">
          <cell r="A220" t="str">
            <v>CPIXSP2006</v>
          </cell>
          <cell r="B220" t="str">
            <v>3.50*</v>
          </cell>
          <cell r="C220">
            <v>1</v>
          </cell>
        </row>
        <row r="221">
          <cell r="A221" t="str">
            <v>CPIXSP2007</v>
          </cell>
          <cell r="B221" t="str">
            <v>3.30*</v>
          </cell>
          <cell r="C221">
            <v>1</v>
          </cell>
        </row>
        <row r="222">
          <cell r="A222" t="str">
            <v>CPIXSP2008</v>
          </cell>
          <cell r="B222" t="str">
            <v>3.60*</v>
          </cell>
          <cell r="C222">
            <v>1</v>
          </cell>
        </row>
        <row r="223">
          <cell r="A223" t="str">
            <v>CPIXUK1996</v>
          </cell>
          <cell r="B223">
            <v>14642</v>
          </cell>
          <cell r="C223">
            <v>0</v>
          </cell>
        </row>
        <row r="224">
          <cell r="A224" t="str">
            <v>CPIXUK1997</v>
          </cell>
          <cell r="B224">
            <v>38993</v>
          </cell>
          <cell r="C224">
            <v>0</v>
          </cell>
        </row>
        <row r="225">
          <cell r="A225" t="str">
            <v>CPIXUK1998</v>
          </cell>
          <cell r="B225">
            <v>29281</v>
          </cell>
          <cell r="C225">
            <v>0</v>
          </cell>
        </row>
        <row r="226">
          <cell r="A226" t="str">
            <v>CPIXUK1999</v>
          </cell>
          <cell r="B226" t="str">
            <v>2.60*</v>
          </cell>
          <cell r="C226">
            <v>1</v>
          </cell>
        </row>
        <row r="227">
          <cell r="A227" t="str">
            <v>CPIXUK2000</v>
          </cell>
          <cell r="B227" t="str">
            <v>2.70*</v>
          </cell>
          <cell r="C227">
            <v>1</v>
          </cell>
        </row>
        <row r="228">
          <cell r="A228" t="str">
            <v>CPIXUK2001</v>
          </cell>
          <cell r="B228" t="str">
            <v>2.40*</v>
          </cell>
          <cell r="C228">
            <v>1</v>
          </cell>
        </row>
        <row r="229">
          <cell r="A229" t="str">
            <v>CPIXUS1996</v>
          </cell>
          <cell r="B229">
            <v>32905</v>
          </cell>
          <cell r="C229">
            <v>0</v>
          </cell>
        </row>
        <row r="230">
          <cell r="A230" t="str">
            <v>CPIXUS1997</v>
          </cell>
          <cell r="B230">
            <v>10990</v>
          </cell>
          <cell r="C230">
            <v>0</v>
          </cell>
        </row>
        <row r="231">
          <cell r="A231" t="str">
            <v>CPIXUS1998</v>
          </cell>
          <cell r="B231">
            <v>18264</v>
          </cell>
          <cell r="C231">
            <v>0</v>
          </cell>
        </row>
        <row r="232">
          <cell r="A232" t="str">
            <v>CPIXUS1999</v>
          </cell>
          <cell r="B232">
            <v>43862</v>
          </cell>
          <cell r="C232">
            <v>0</v>
          </cell>
        </row>
        <row r="233">
          <cell r="A233" t="str">
            <v>CPIXUS2000</v>
          </cell>
          <cell r="B233">
            <v>14671</v>
          </cell>
          <cell r="C233">
            <v>0</v>
          </cell>
        </row>
        <row r="234">
          <cell r="A234" t="str">
            <v>CPIXUS2001</v>
          </cell>
          <cell r="B234">
            <v>29252</v>
          </cell>
          <cell r="C234">
            <v>0</v>
          </cell>
        </row>
        <row r="235">
          <cell r="A235" t="str">
            <v>CPIXUS2002</v>
          </cell>
          <cell r="B235">
            <v>21916</v>
          </cell>
          <cell r="C235">
            <v>0</v>
          </cell>
        </row>
        <row r="236">
          <cell r="A236" t="str">
            <v>CPIXUS2003</v>
          </cell>
          <cell r="B236">
            <v>10990</v>
          </cell>
          <cell r="C236">
            <v>0</v>
          </cell>
        </row>
        <row r="237">
          <cell r="A237" t="str">
            <v>CPIXUS2004</v>
          </cell>
          <cell r="B237">
            <v>25600</v>
          </cell>
          <cell r="C237">
            <v>0</v>
          </cell>
        </row>
        <row r="238">
          <cell r="A238" t="str">
            <v>CPIXUS2005</v>
          </cell>
          <cell r="B238">
            <v>14671</v>
          </cell>
          <cell r="C238">
            <v>0</v>
          </cell>
        </row>
        <row r="239">
          <cell r="A239" t="str">
            <v>CPIXUS2006</v>
          </cell>
          <cell r="B239" t="str">
            <v>3.40*</v>
          </cell>
          <cell r="C239">
            <v>1</v>
          </cell>
        </row>
        <row r="240">
          <cell r="A240" t="str">
            <v>CPIXUS2007</v>
          </cell>
          <cell r="B240" t="str">
            <v>2.10*</v>
          </cell>
          <cell r="C240">
            <v>1</v>
          </cell>
        </row>
        <row r="241">
          <cell r="A241" t="str">
            <v>CPIXUS2008</v>
          </cell>
          <cell r="B241" t="str">
            <v>2.30*</v>
          </cell>
          <cell r="C241">
            <v>1</v>
          </cell>
        </row>
        <row r="242">
          <cell r="A242" t="str">
            <v>CPIXWRLD1996</v>
          </cell>
          <cell r="B242" t="str">
            <v>4.00</v>
          </cell>
          <cell r="C242">
            <v>0</v>
          </cell>
        </row>
        <row r="243">
          <cell r="A243" t="str">
            <v>CPIXWRLD1997</v>
          </cell>
          <cell r="B243">
            <v>38993</v>
          </cell>
          <cell r="C243">
            <v>0</v>
          </cell>
        </row>
        <row r="244">
          <cell r="A244" t="str">
            <v>CPIXWRLD1998</v>
          </cell>
          <cell r="B244">
            <v>18384</v>
          </cell>
          <cell r="C244">
            <v>0</v>
          </cell>
        </row>
        <row r="245">
          <cell r="A245" t="str">
            <v>CPIXWRLD1999</v>
          </cell>
          <cell r="B245">
            <v>38810</v>
          </cell>
          <cell r="C245">
            <v>0</v>
          </cell>
        </row>
        <row r="246">
          <cell r="A246" t="str">
            <v>CPIXWRLD2000</v>
          </cell>
          <cell r="B246">
            <v>20515</v>
          </cell>
          <cell r="C246">
            <v>0</v>
          </cell>
        </row>
        <row r="247">
          <cell r="A247" t="str">
            <v>CPIXWRLD2001</v>
          </cell>
          <cell r="B247">
            <v>18323</v>
          </cell>
          <cell r="C247">
            <v>0</v>
          </cell>
        </row>
        <row r="248">
          <cell r="A248" t="str">
            <v>CPIXWRLD2002</v>
          </cell>
          <cell r="B248">
            <v>41699</v>
          </cell>
          <cell r="C248">
            <v>0</v>
          </cell>
        </row>
        <row r="249">
          <cell r="A249" t="str">
            <v>CPIXWRLD2003</v>
          </cell>
          <cell r="B249">
            <v>13575</v>
          </cell>
          <cell r="C249">
            <v>0</v>
          </cell>
        </row>
        <row r="250">
          <cell r="A250" t="str">
            <v>CPIXWRLD2004</v>
          </cell>
          <cell r="B250">
            <v>18323</v>
          </cell>
          <cell r="C250">
            <v>0</v>
          </cell>
        </row>
        <row r="251">
          <cell r="A251" t="str">
            <v>CPIXWRLD2005</v>
          </cell>
          <cell r="B251">
            <v>22706</v>
          </cell>
          <cell r="C251">
            <v>0</v>
          </cell>
        </row>
        <row r="252">
          <cell r="A252" t="str">
            <v>CPIXWRLD2006</v>
          </cell>
          <cell r="B252" t="str">
            <v>3.77*</v>
          </cell>
          <cell r="C252">
            <v>1</v>
          </cell>
        </row>
        <row r="253">
          <cell r="A253" t="str">
            <v>CPIXWRLD2007</v>
          </cell>
          <cell r="B253" t="str">
            <v>3.42*</v>
          </cell>
          <cell r="C253">
            <v>1</v>
          </cell>
        </row>
        <row r="254">
          <cell r="A254" t="str">
            <v>CPIXWRLD2008</v>
          </cell>
          <cell r="B254" t="str">
            <v>3.65*</v>
          </cell>
          <cell r="C254">
            <v>1</v>
          </cell>
        </row>
        <row r="255">
          <cell r="A255" t="str">
            <v>DDEMDE1996</v>
          </cell>
          <cell r="B255" t="str">
            <v>0.70</v>
          </cell>
          <cell r="C255">
            <v>0</v>
          </cell>
        </row>
        <row r="256">
          <cell r="A256" t="str">
            <v>DDEMDE1997</v>
          </cell>
          <cell r="B256" t="str">
            <v>0.60</v>
          </cell>
          <cell r="C256">
            <v>0</v>
          </cell>
        </row>
        <row r="257">
          <cell r="A257" t="str">
            <v>DDEMDE1998</v>
          </cell>
          <cell r="B257">
            <v>29221</v>
          </cell>
          <cell r="C257">
            <v>0</v>
          </cell>
        </row>
        <row r="258">
          <cell r="A258" t="str">
            <v>DDEMDE1999</v>
          </cell>
          <cell r="B258">
            <v>29252</v>
          </cell>
          <cell r="C258">
            <v>0</v>
          </cell>
        </row>
        <row r="259">
          <cell r="A259" t="str">
            <v>DDEMDE2000</v>
          </cell>
          <cell r="B259">
            <v>18295</v>
          </cell>
          <cell r="C259">
            <v>0</v>
          </cell>
        </row>
        <row r="260">
          <cell r="A260" t="str">
            <v>DDEMDE2001</v>
          </cell>
          <cell r="B260" t="str">
            <v>0.50</v>
          </cell>
          <cell r="C260">
            <v>0</v>
          </cell>
        </row>
        <row r="261">
          <cell r="A261" t="str">
            <v>DDEMDE2002</v>
          </cell>
          <cell r="B261" t="str">
            <v>-1.30</v>
          </cell>
          <cell r="C261">
            <v>0</v>
          </cell>
        </row>
        <row r="262">
          <cell r="A262" t="str">
            <v>DDEMDE2003</v>
          </cell>
          <cell r="B262" t="str">
            <v>0.00</v>
          </cell>
          <cell r="C262">
            <v>0</v>
          </cell>
        </row>
        <row r="263">
          <cell r="A263" t="str">
            <v>DDEMDE2004</v>
          </cell>
          <cell r="B263" t="str">
            <v>-0.50</v>
          </cell>
          <cell r="C263">
            <v>0</v>
          </cell>
        </row>
        <row r="264">
          <cell r="A264" t="str">
            <v>DDEMDE2005</v>
          </cell>
          <cell r="B264" t="str">
            <v>0.10*</v>
          </cell>
          <cell r="C264">
            <v>1</v>
          </cell>
        </row>
        <row r="265">
          <cell r="A265" t="str">
            <v>DDEMDE2006</v>
          </cell>
          <cell r="B265" t="str">
            <v>2.30*</v>
          </cell>
          <cell r="C265">
            <v>1</v>
          </cell>
        </row>
        <row r="266">
          <cell r="A266" t="str">
            <v>DDEMDE2007</v>
          </cell>
          <cell r="B266" t="str">
            <v>2.80*</v>
          </cell>
          <cell r="C266">
            <v>1</v>
          </cell>
        </row>
        <row r="267">
          <cell r="A267" t="str">
            <v>DDEMDE2008</v>
          </cell>
          <cell r="B267" t="str">
            <v>3.20*</v>
          </cell>
          <cell r="C267">
            <v>1</v>
          </cell>
        </row>
        <row r="268">
          <cell r="A268" t="str">
            <v>DDEMDK1996</v>
          </cell>
          <cell r="B268" t="str">
            <v>3.00</v>
          </cell>
          <cell r="C268">
            <v>0</v>
          </cell>
        </row>
        <row r="269">
          <cell r="A269" t="str">
            <v>DDEMDK1997</v>
          </cell>
          <cell r="B269">
            <v>32933</v>
          </cell>
          <cell r="C269">
            <v>0</v>
          </cell>
        </row>
        <row r="270">
          <cell r="A270" t="str">
            <v>DDEMDK1998</v>
          </cell>
          <cell r="B270">
            <v>43922</v>
          </cell>
          <cell r="C270">
            <v>0</v>
          </cell>
        </row>
        <row r="271">
          <cell r="A271" t="str">
            <v>DDEMDK1999</v>
          </cell>
          <cell r="B271" t="str">
            <v>0.10</v>
          </cell>
          <cell r="C271">
            <v>0</v>
          </cell>
        </row>
        <row r="272">
          <cell r="A272" t="str">
            <v>DDEMDK2000</v>
          </cell>
          <cell r="B272">
            <v>32874</v>
          </cell>
          <cell r="C272">
            <v>0</v>
          </cell>
        </row>
        <row r="273">
          <cell r="A273" t="str">
            <v>DDEMDK2001</v>
          </cell>
          <cell r="B273" t="str">
            <v>0.30</v>
          </cell>
          <cell r="C273">
            <v>0</v>
          </cell>
        </row>
        <row r="274">
          <cell r="A274" t="str">
            <v>DDEMDK2002</v>
          </cell>
          <cell r="B274">
            <v>18264</v>
          </cell>
          <cell r="C274">
            <v>0</v>
          </cell>
        </row>
        <row r="275">
          <cell r="A275" t="str">
            <v>DDEMDK2003</v>
          </cell>
          <cell r="B275">
            <v>10959</v>
          </cell>
          <cell r="C275">
            <v>0</v>
          </cell>
        </row>
        <row r="276">
          <cell r="A276" t="str">
            <v>DDEMDK2004</v>
          </cell>
          <cell r="B276">
            <v>11018</v>
          </cell>
          <cell r="C276">
            <v>0</v>
          </cell>
        </row>
        <row r="277">
          <cell r="A277" t="str">
            <v>DDEMDK2005</v>
          </cell>
          <cell r="B277">
            <v>11049</v>
          </cell>
          <cell r="C277">
            <v>0</v>
          </cell>
        </row>
        <row r="278">
          <cell r="A278" t="str">
            <v>DDEMDK2006</v>
          </cell>
          <cell r="B278" t="str">
            <v>5.40*</v>
          </cell>
          <cell r="C278">
            <v>1</v>
          </cell>
        </row>
        <row r="279">
          <cell r="A279" t="str">
            <v>DDEMDK2007</v>
          </cell>
          <cell r="B279" t="str">
            <v>3.40*</v>
          </cell>
          <cell r="C279">
            <v>1</v>
          </cell>
        </row>
        <row r="280">
          <cell r="A280" t="str">
            <v>DDEMDK2008</v>
          </cell>
          <cell r="B280" t="str">
            <v>3.00*</v>
          </cell>
          <cell r="C280">
            <v>1</v>
          </cell>
        </row>
        <row r="281">
          <cell r="A281" t="str">
            <v>DDEMEU111996</v>
          </cell>
          <cell r="B281">
            <v>21916</v>
          </cell>
          <cell r="C281">
            <v>0</v>
          </cell>
        </row>
        <row r="282">
          <cell r="A282" t="str">
            <v>DDEMEU111997</v>
          </cell>
          <cell r="B282">
            <v>25569</v>
          </cell>
          <cell r="C282">
            <v>0</v>
          </cell>
        </row>
        <row r="283">
          <cell r="A283" t="str">
            <v>DDEMEU111998</v>
          </cell>
          <cell r="B283">
            <v>38993</v>
          </cell>
          <cell r="C283">
            <v>0</v>
          </cell>
        </row>
        <row r="284">
          <cell r="A284" t="str">
            <v>DDEMEU111999</v>
          </cell>
          <cell r="B284">
            <v>21976</v>
          </cell>
          <cell r="C284">
            <v>0</v>
          </cell>
        </row>
        <row r="285">
          <cell r="A285" t="str">
            <v>DDEMEU112000</v>
          </cell>
          <cell r="B285">
            <v>18323</v>
          </cell>
          <cell r="C285">
            <v>0</v>
          </cell>
        </row>
        <row r="286">
          <cell r="A286" t="str">
            <v>DDEMEU112001</v>
          </cell>
          <cell r="B286">
            <v>25569</v>
          </cell>
          <cell r="C286">
            <v>0</v>
          </cell>
        </row>
        <row r="287">
          <cell r="A287" t="str">
            <v>DDEMEU112002</v>
          </cell>
          <cell r="B287" t="str">
            <v>0.60</v>
          </cell>
          <cell r="C287">
            <v>0</v>
          </cell>
        </row>
        <row r="288">
          <cell r="A288" t="str">
            <v>DDEMEU112003</v>
          </cell>
          <cell r="B288">
            <v>10959</v>
          </cell>
          <cell r="C288">
            <v>0</v>
          </cell>
        </row>
        <row r="289">
          <cell r="A289" t="str">
            <v>DDEMEU112004</v>
          </cell>
          <cell r="B289">
            <v>14611</v>
          </cell>
          <cell r="C289">
            <v>0</v>
          </cell>
        </row>
        <row r="290">
          <cell r="A290" t="str">
            <v>DDEMEU112005</v>
          </cell>
          <cell r="B290">
            <v>25569</v>
          </cell>
          <cell r="C290">
            <v>0</v>
          </cell>
        </row>
        <row r="291">
          <cell r="A291" t="str">
            <v>DDEMEU112006</v>
          </cell>
          <cell r="B291" t="str">
            <v>2.70*</v>
          </cell>
          <cell r="C291">
            <v>1</v>
          </cell>
        </row>
        <row r="292">
          <cell r="A292" t="str">
            <v>DDEMEU112007</v>
          </cell>
          <cell r="B292" t="str">
            <v>2.50*</v>
          </cell>
          <cell r="C292">
            <v>1</v>
          </cell>
        </row>
        <row r="293">
          <cell r="A293" t="str">
            <v>DDEMEU112008</v>
          </cell>
          <cell r="B293" t="str">
            <v>3.20*</v>
          </cell>
          <cell r="C293">
            <v>1</v>
          </cell>
        </row>
        <row r="294">
          <cell r="A294" t="str">
            <v>DDEMFI1996</v>
          </cell>
          <cell r="B294" t="str">
            <v>4.00</v>
          </cell>
          <cell r="C294">
            <v>0</v>
          </cell>
        </row>
        <row r="295">
          <cell r="A295" t="str">
            <v>DDEMFI1997</v>
          </cell>
          <cell r="B295">
            <v>18384</v>
          </cell>
          <cell r="C295">
            <v>0</v>
          </cell>
        </row>
        <row r="296">
          <cell r="A296" t="str">
            <v>DDEMFI1998</v>
          </cell>
          <cell r="B296">
            <v>25659</v>
          </cell>
          <cell r="C296">
            <v>0</v>
          </cell>
        </row>
        <row r="297">
          <cell r="A297" t="str">
            <v>DDEMFI1999</v>
          </cell>
          <cell r="B297">
            <v>18295</v>
          </cell>
          <cell r="C297">
            <v>0</v>
          </cell>
        </row>
        <row r="298">
          <cell r="A298" t="str">
            <v>DDEMFI2000</v>
          </cell>
          <cell r="B298">
            <v>25600</v>
          </cell>
          <cell r="C298">
            <v>0</v>
          </cell>
        </row>
        <row r="299">
          <cell r="A299" t="str">
            <v>DDEMFI2001</v>
          </cell>
          <cell r="B299">
            <v>25600</v>
          </cell>
          <cell r="C299">
            <v>0</v>
          </cell>
        </row>
        <row r="300">
          <cell r="A300" t="str">
            <v>DDEMFI2002</v>
          </cell>
          <cell r="B300">
            <v>10959</v>
          </cell>
          <cell r="C300">
            <v>0</v>
          </cell>
        </row>
        <row r="301">
          <cell r="A301" t="str">
            <v>DDEMFI2003</v>
          </cell>
          <cell r="B301">
            <v>32933</v>
          </cell>
          <cell r="C301">
            <v>0</v>
          </cell>
        </row>
        <row r="302">
          <cell r="A302" t="str">
            <v>DDEMFI2004</v>
          </cell>
          <cell r="B302" t="str">
            <v>3.00</v>
          </cell>
          <cell r="C302">
            <v>0</v>
          </cell>
        </row>
        <row r="303">
          <cell r="A303" t="str">
            <v>DDEMFI2005</v>
          </cell>
          <cell r="B303">
            <v>14671</v>
          </cell>
          <cell r="C303">
            <v>0</v>
          </cell>
        </row>
        <row r="304">
          <cell r="A304" t="str">
            <v>DDEMFI2006</v>
          </cell>
          <cell r="B304" t="str">
            <v>3.20*</v>
          </cell>
          <cell r="C304">
            <v>1</v>
          </cell>
        </row>
        <row r="305">
          <cell r="A305" t="str">
            <v>DDEMFI2007</v>
          </cell>
          <cell r="B305" t="str">
            <v>2.80*</v>
          </cell>
          <cell r="C305">
            <v>1</v>
          </cell>
        </row>
        <row r="306">
          <cell r="A306" t="str">
            <v>DDEMFI2008</v>
          </cell>
          <cell r="B306" t="str">
            <v>2.60*</v>
          </cell>
          <cell r="C306">
            <v>1</v>
          </cell>
        </row>
        <row r="307">
          <cell r="A307" t="str">
            <v>DDEMFR1996</v>
          </cell>
          <cell r="B307">
            <v>10959</v>
          </cell>
          <cell r="C307">
            <v>0</v>
          </cell>
        </row>
        <row r="308">
          <cell r="A308" t="str">
            <v>DDEMFR1997</v>
          </cell>
          <cell r="B308" t="str">
            <v>0.60</v>
          </cell>
          <cell r="C308">
            <v>0</v>
          </cell>
        </row>
        <row r="309">
          <cell r="A309" t="str">
            <v>DDEMFR1998</v>
          </cell>
          <cell r="B309">
            <v>43891</v>
          </cell>
          <cell r="C309">
            <v>0</v>
          </cell>
        </row>
        <row r="310">
          <cell r="A310" t="str">
            <v>DDEMFR1999</v>
          </cell>
          <cell r="B310">
            <v>29281</v>
          </cell>
          <cell r="C310">
            <v>0</v>
          </cell>
        </row>
        <row r="311">
          <cell r="A311" t="str">
            <v>DDEMFR2000</v>
          </cell>
          <cell r="B311" t="str">
            <v>4.00</v>
          </cell>
          <cell r="C311">
            <v>0</v>
          </cell>
        </row>
        <row r="312">
          <cell r="A312" t="str">
            <v>DDEMFR2001</v>
          </cell>
          <cell r="B312">
            <v>10990</v>
          </cell>
          <cell r="C312">
            <v>0</v>
          </cell>
        </row>
        <row r="313">
          <cell r="A313" t="str">
            <v>DDEMFR2002</v>
          </cell>
          <cell r="B313">
            <v>21916</v>
          </cell>
          <cell r="C313">
            <v>0</v>
          </cell>
        </row>
        <row r="314">
          <cell r="A314" t="str">
            <v>DDEMFR2003</v>
          </cell>
          <cell r="B314">
            <v>32874</v>
          </cell>
          <cell r="C314">
            <v>0</v>
          </cell>
        </row>
        <row r="315">
          <cell r="A315" t="str">
            <v>DDEMFR2004</v>
          </cell>
          <cell r="B315">
            <v>10990</v>
          </cell>
          <cell r="C315">
            <v>0</v>
          </cell>
        </row>
        <row r="316">
          <cell r="A316" t="str">
            <v>DDEMFR2005</v>
          </cell>
          <cell r="B316" t="str">
            <v>2.20*</v>
          </cell>
          <cell r="C316">
            <v>1</v>
          </cell>
        </row>
        <row r="317">
          <cell r="A317" t="str">
            <v>DDEMFR2006</v>
          </cell>
          <cell r="B317" t="str">
            <v>2.60*</v>
          </cell>
          <cell r="C317">
            <v>1</v>
          </cell>
        </row>
        <row r="318">
          <cell r="A318" t="str">
            <v>DDEMFR2007</v>
          </cell>
          <cell r="B318" t="str">
            <v>2.90*</v>
          </cell>
          <cell r="C318">
            <v>1</v>
          </cell>
        </row>
        <row r="319">
          <cell r="A319" t="str">
            <v>DDEMFR2008</v>
          </cell>
          <cell r="B319" t="str">
            <v>2.70*</v>
          </cell>
          <cell r="C319">
            <v>1</v>
          </cell>
        </row>
        <row r="320">
          <cell r="A320" t="str">
            <v>DDEMIT1996</v>
          </cell>
          <cell r="B320">
            <v>25569</v>
          </cell>
          <cell r="C320">
            <v>0</v>
          </cell>
        </row>
        <row r="321">
          <cell r="A321" t="str">
            <v>DDEMIT1997</v>
          </cell>
          <cell r="B321">
            <v>14642</v>
          </cell>
          <cell r="C321">
            <v>0</v>
          </cell>
        </row>
        <row r="322">
          <cell r="A322" t="str">
            <v>DDEMIT1998</v>
          </cell>
          <cell r="B322">
            <v>29252</v>
          </cell>
          <cell r="C322">
            <v>0</v>
          </cell>
        </row>
        <row r="323">
          <cell r="A323" t="str">
            <v>DDEMIT1999</v>
          </cell>
          <cell r="B323">
            <v>32905</v>
          </cell>
          <cell r="C323">
            <v>0</v>
          </cell>
        </row>
        <row r="324">
          <cell r="A324" t="str">
            <v>DDEMIT2000</v>
          </cell>
          <cell r="B324">
            <v>14671</v>
          </cell>
          <cell r="C324">
            <v>0</v>
          </cell>
        </row>
        <row r="325">
          <cell r="A325" t="str">
            <v>DDEMIT2001</v>
          </cell>
          <cell r="B325">
            <v>21916</v>
          </cell>
          <cell r="C325">
            <v>0</v>
          </cell>
        </row>
        <row r="326">
          <cell r="A326" t="str">
            <v>DDEMIT2002</v>
          </cell>
          <cell r="B326" t="str">
            <v>0.80</v>
          </cell>
          <cell r="C326">
            <v>0</v>
          </cell>
        </row>
        <row r="327">
          <cell r="A327" t="str">
            <v>DDEMIT2003</v>
          </cell>
          <cell r="B327" t="str">
            <v>0.90</v>
          </cell>
          <cell r="C327">
            <v>0</v>
          </cell>
        </row>
        <row r="328">
          <cell r="A328" t="str">
            <v>DDEMIT2004</v>
          </cell>
          <cell r="B328">
            <v>38991</v>
          </cell>
          <cell r="C328">
            <v>0</v>
          </cell>
        </row>
        <row r="329">
          <cell r="A329" t="str">
            <v>DDEMIT2005</v>
          </cell>
          <cell r="B329" t="str">
            <v>0.60*</v>
          </cell>
          <cell r="C329">
            <v>1</v>
          </cell>
        </row>
        <row r="330">
          <cell r="A330" t="str">
            <v>DDEMIT2006</v>
          </cell>
          <cell r="B330" t="str">
            <v>2.20*</v>
          </cell>
          <cell r="C330">
            <v>1</v>
          </cell>
        </row>
        <row r="331">
          <cell r="A331" t="str">
            <v>DDEMIT2007</v>
          </cell>
          <cell r="B331" t="str">
            <v>2.20*</v>
          </cell>
          <cell r="C331">
            <v>1</v>
          </cell>
        </row>
        <row r="332">
          <cell r="A332" t="str">
            <v>DDEMIT2008</v>
          </cell>
          <cell r="B332" t="str">
            <v>2.20*</v>
          </cell>
          <cell r="C332">
            <v>1</v>
          </cell>
        </row>
        <row r="333">
          <cell r="A333" t="str">
            <v>DDEMJP1996</v>
          </cell>
          <cell r="B333">
            <v>25628</v>
          </cell>
          <cell r="C333">
            <v>0</v>
          </cell>
        </row>
        <row r="334">
          <cell r="A334" t="str">
            <v>DDEMJP1997</v>
          </cell>
          <cell r="B334" t="str">
            <v>0.90</v>
          </cell>
          <cell r="C334">
            <v>0</v>
          </cell>
        </row>
        <row r="335">
          <cell r="A335" t="str">
            <v>DDEMJP1998</v>
          </cell>
          <cell r="B335" t="str">
            <v>-0.90</v>
          </cell>
          <cell r="C335">
            <v>0</v>
          </cell>
        </row>
        <row r="336">
          <cell r="A336" t="str">
            <v>DDEMJP1999</v>
          </cell>
          <cell r="B336">
            <v>43831</v>
          </cell>
          <cell r="C336">
            <v>0</v>
          </cell>
        </row>
        <row r="337">
          <cell r="A337" t="str">
            <v>DDEMJP2000</v>
          </cell>
          <cell r="B337">
            <v>21916</v>
          </cell>
          <cell r="C337">
            <v>0</v>
          </cell>
        </row>
        <row r="338">
          <cell r="A338" t="str">
            <v>DDEMJP2001</v>
          </cell>
          <cell r="B338" t="str">
            <v>1.00</v>
          </cell>
          <cell r="C338">
            <v>0</v>
          </cell>
        </row>
        <row r="339">
          <cell r="A339" t="str">
            <v>DDEMJP2002</v>
          </cell>
          <cell r="B339" t="str">
            <v>-0.20</v>
          </cell>
          <cell r="C339">
            <v>0</v>
          </cell>
        </row>
        <row r="340">
          <cell r="A340" t="str">
            <v>DDEMJP2003</v>
          </cell>
          <cell r="B340" t="str">
            <v>0.90</v>
          </cell>
          <cell r="C340">
            <v>0</v>
          </cell>
        </row>
        <row r="341">
          <cell r="A341" t="str">
            <v>DDEMJP2004</v>
          </cell>
          <cell r="B341">
            <v>25569</v>
          </cell>
          <cell r="C341">
            <v>0</v>
          </cell>
        </row>
        <row r="342">
          <cell r="A342" t="str">
            <v>DDEMJP2005</v>
          </cell>
          <cell r="B342">
            <v>10990</v>
          </cell>
          <cell r="C342">
            <v>0</v>
          </cell>
        </row>
        <row r="343">
          <cell r="A343" t="str">
            <v>DDEMJP2006</v>
          </cell>
          <cell r="B343" t="str">
            <v>2.10*</v>
          </cell>
          <cell r="C343">
            <v>1</v>
          </cell>
        </row>
        <row r="344">
          <cell r="A344" t="str">
            <v>DDEMJP2007</v>
          </cell>
          <cell r="B344" t="str">
            <v>2.20*</v>
          </cell>
          <cell r="C344">
            <v>1</v>
          </cell>
        </row>
        <row r="345">
          <cell r="A345" t="str">
            <v>DDEMJP2008</v>
          </cell>
          <cell r="B345" t="str">
            <v>2.40*</v>
          </cell>
          <cell r="C345">
            <v>1</v>
          </cell>
        </row>
        <row r="346">
          <cell r="A346" t="str">
            <v>DDEMNO1996</v>
          </cell>
          <cell r="B346">
            <v>33025</v>
          </cell>
          <cell r="C346">
            <v>0</v>
          </cell>
        </row>
        <row r="347">
          <cell r="A347" t="str">
            <v>DDEMNO1997</v>
          </cell>
          <cell r="B347">
            <v>25689</v>
          </cell>
          <cell r="C347">
            <v>0</v>
          </cell>
        </row>
        <row r="348">
          <cell r="A348" t="str">
            <v>DDEMNO1998</v>
          </cell>
          <cell r="B348">
            <v>11079</v>
          </cell>
          <cell r="C348">
            <v>0</v>
          </cell>
        </row>
        <row r="349">
          <cell r="A349" t="str">
            <v>DDEMNO1999</v>
          </cell>
          <cell r="B349">
            <v>38991</v>
          </cell>
          <cell r="C349">
            <v>0</v>
          </cell>
        </row>
        <row r="350">
          <cell r="A350" t="str">
            <v>DDEMNO2000</v>
          </cell>
          <cell r="B350">
            <v>10959</v>
          </cell>
          <cell r="C350">
            <v>0</v>
          </cell>
        </row>
        <row r="351">
          <cell r="A351" t="str">
            <v>DDEMNO2001</v>
          </cell>
          <cell r="B351">
            <v>10990</v>
          </cell>
          <cell r="C351">
            <v>0</v>
          </cell>
        </row>
        <row r="352">
          <cell r="A352" t="str">
            <v>DDEMNO2002</v>
          </cell>
          <cell r="B352">
            <v>10990</v>
          </cell>
          <cell r="C352">
            <v>0</v>
          </cell>
        </row>
        <row r="353">
          <cell r="A353" t="str">
            <v>DDEMNO2003</v>
          </cell>
          <cell r="B353" t="str">
            <v>2.00</v>
          </cell>
          <cell r="C353">
            <v>0</v>
          </cell>
        </row>
        <row r="354">
          <cell r="A354" t="str">
            <v>DDEMNO2004</v>
          </cell>
          <cell r="B354">
            <v>29312</v>
          </cell>
          <cell r="C354">
            <v>0</v>
          </cell>
        </row>
        <row r="355">
          <cell r="A355" t="str">
            <v>DDEMNO2005</v>
          </cell>
          <cell r="B355">
            <v>18354</v>
          </cell>
          <cell r="C355">
            <v>0</v>
          </cell>
        </row>
        <row r="356">
          <cell r="A356" t="str">
            <v>DDEMNO2006</v>
          </cell>
          <cell r="B356" t="str">
            <v>4.10*</v>
          </cell>
          <cell r="C356">
            <v>1</v>
          </cell>
        </row>
        <row r="357">
          <cell r="A357" t="str">
            <v>DDEMNO2007</v>
          </cell>
          <cell r="B357" t="str">
            <v>3.30*</v>
          </cell>
          <cell r="C357">
            <v>1</v>
          </cell>
        </row>
        <row r="358">
          <cell r="A358" t="str">
            <v>DDEMNO2008</v>
          </cell>
          <cell r="B358" t="str">
            <v>2.00*</v>
          </cell>
          <cell r="C358">
            <v>1</v>
          </cell>
        </row>
        <row r="359">
          <cell r="A359" t="str">
            <v>DDEMSE1996</v>
          </cell>
          <cell r="B359">
            <v>29221</v>
          </cell>
          <cell r="C359">
            <v>0</v>
          </cell>
        </row>
        <row r="360">
          <cell r="A360" t="str">
            <v>DDEMSE1997</v>
          </cell>
          <cell r="B360" t="str">
            <v>1.00</v>
          </cell>
          <cell r="C360">
            <v>0</v>
          </cell>
        </row>
        <row r="361">
          <cell r="A361" t="str">
            <v>DDEMSE1998</v>
          </cell>
          <cell r="B361">
            <v>32933</v>
          </cell>
          <cell r="C361">
            <v>0</v>
          </cell>
        </row>
        <row r="362">
          <cell r="A362" t="str">
            <v>DDEMSE1999</v>
          </cell>
          <cell r="B362">
            <v>32933</v>
          </cell>
          <cell r="C362">
            <v>0</v>
          </cell>
        </row>
        <row r="363">
          <cell r="A363" t="str">
            <v>DDEMSE2000</v>
          </cell>
          <cell r="B363">
            <v>11018</v>
          </cell>
          <cell r="C363">
            <v>0</v>
          </cell>
        </row>
        <row r="364">
          <cell r="A364" t="str">
            <v>DDEMSE2001</v>
          </cell>
          <cell r="B364" t="str">
            <v>0.30</v>
          </cell>
          <cell r="C364">
            <v>0</v>
          </cell>
        </row>
        <row r="365">
          <cell r="A365" t="str">
            <v>DDEMSE2002</v>
          </cell>
          <cell r="B365" t="str">
            <v>0.90</v>
          </cell>
          <cell r="C365">
            <v>0</v>
          </cell>
        </row>
        <row r="366">
          <cell r="A366" t="str">
            <v>DDEMSE2003</v>
          </cell>
          <cell r="B366">
            <v>10959</v>
          </cell>
          <cell r="C366">
            <v>0</v>
          </cell>
        </row>
        <row r="367">
          <cell r="A367" t="str">
            <v>DDEMSE2004</v>
          </cell>
          <cell r="B367">
            <v>32874</v>
          </cell>
          <cell r="C367">
            <v>0</v>
          </cell>
        </row>
        <row r="368">
          <cell r="A368" t="str">
            <v>DDEMSE2005</v>
          </cell>
          <cell r="B368" t="str">
            <v>3.00</v>
          </cell>
          <cell r="C368">
            <v>0</v>
          </cell>
        </row>
        <row r="369">
          <cell r="A369" t="str">
            <v>DDEMSE2006</v>
          </cell>
          <cell r="B369" t="str">
            <v>3.70*</v>
          </cell>
          <cell r="C369">
            <v>1</v>
          </cell>
        </row>
        <row r="370">
          <cell r="A370" t="str">
            <v>DDEMSE2007</v>
          </cell>
          <cell r="B370" t="str">
            <v>3.60*</v>
          </cell>
          <cell r="C370">
            <v>1</v>
          </cell>
        </row>
        <row r="371">
          <cell r="A371" t="str">
            <v>DDEMSE2008</v>
          </cell>
          <cell r="B371" t="str">
            <v>3.00*</v>
          </cell>
          <cell r="C371">
            <v>1</v>
          </cell>
        </row>
        <row r="372">
          <cell r="A372" t="str">
            <v>DDEMSP1996</v>
          </cell>
          <cell r="B372" t="str">
            <v>2.00</v>
          </cell>
          <cell r="C372">
            <v>0</v>
          </cell>
        </row>
        <row r="373">
          <cell r="A373" t="str">
            <v>DDEMSP1997</v>
          </cell>
          <cell r="B373">
            <v>18323</v>
          </cell>
          <cell r="C373">
            <v>0</v>
          </cell>
        </row>
        <row r="374">
          <cell r="A374" t="str">
            <v>DDEMSP1998</v>
          </cell>
          <cell r="B374">
            <v>18384</v>
          </cell>
          <cell r="C374">
            <v>0</v>
          </cell>
        </row>
        <row r="375">
          <cell r="A375" t="str">
            <v>DDEMSP1999</v>
          </cell>
          <cell r="B375">
            <v>11110</v>
          </cell>
          <cell r="C375">
            <v>0</v>
          </cell>
        </row>
        <row r="376">
          <cell r="A376" t="str">
            <v>DDEMSP2000</v>
          </cell>
          <cell r="B376">
            <v>14732</v>
          </cell>
          <cell r="C376">
            <v>0</v>
          </cell>
        </row>
        <row r="377">
          <cell r="A377" t="str">
            <v>DDEMSP2001</v>
          </cell>
          <cell r="B377">
            <v>25628</v>
          </cell>
          <cell r="C377">
            <v>0</v>
          </cell>
        </row>
        <row r="378">
          <cell r="A378" t="str">
            <v>DDEMSP2002</v>
          </cell>
          <cell r="B378">
            <v>11018</v>
          </cell>
          <cell r="C378">
            <v>0</v>
          </cell>
        </row>
        <row r="379">
          <cell r="A379" t="str">
            <v>DDEMSP2003</v>
          </cell>
          <cell r="B379">
            <v>25628</v>
          </cell>
          <cell r="C379">
            <v>0</v>
          </cell>
        </row>
        <row r="380">
          <cell r="A380" t="str">
            <v>DDEMSP2004</v>
          </cell>
          <cell r="B380">
            <v>29312</v>
          </cell>
          <cell r="C380">
            <v>0</v>
          </cell>
        </row>
        <row r="381">
          <cell r="A381" t="str">
            <v>DDEMSP2005</v>
          </cell>
          <cell r="B381" t="str">
            <v>5.10*</v>
          </cell>
          <cell r="C381">
            <v>1</v>
          </cell>
        </row>
        <row r="382">
          <cell r="A382" t="str">
            <v>DDEMSP2006</v>
          </cell>
          <cell r="B382" t="str">
            <v>4.50*</v>
          </cell>
          <cell r="C382">
            <v>1</v>
          </cell>
        </row>
        <row r="383">
          <cell r="A383" t="str">
            <v>DDEMSP2007</v>
          </cell>
          <cell r="B383" t="str">
            <v>4.60*</v>
          </cell>
          <cell r="C383">
            <v>1</v>
          </cell>
        </row>
        <row r="384">
          <cell r="A384" t="str">
            <v>DDEMSP2008</v>
          </cell>
          <cell r="B384" t="str">
            <v>4.30*</v>
          </cell>
          <cell r="C384">
            <v>1</v>
          </cell>
        </row>
        <row r="385">
          <cell r="A385" t="str">
            <v>DDEMUK1996</v>
          </cell>
          <cell r="B385">
            <v>18323</v>
          </cell>
          <cell r="C385">
            <v>0</v>
          </cell>
        </row>
        <row r="386">
          <cell r="A386" t="str">
            <v>DDEMUK1997</v>
          </cell>
          <cell r="B386">
            <v>25628</v>
          </cell>
          <cell r="C386">
            <v>0</v>
          </cell>
        </row>
        <row r="387">
          <cell r="A387" t="str">
            <v>DDEMUK1998</v>
          </cell>
          <cell r="B387">
            <v>14671</v>
          </cell>
          <cell r="C387">
            <v>0</v>
          </cell>
        </row>
        <row r="388">
          <cell r="A388" t="str">
            <v>DDEMUK1999</v>
          </cell>
          <cell r="B388" t="str">
            <v>1.90*</v>
          </cell>
          <cell r="C388">
            <v>1</v>
          </cell>
        </row>
        <row r="389">
          <cell r="A389" t="str">
            <v>DDEMUK2000</v>
          </cell>
          <cell r="B389" t="str">
            <v>1.60*</v>
          </cell>
          <cell r="C389">
            <v>1</v>
          </cell>
        </row>
        <row r="390">
          <cell r="A390" t="str">
            <v>DDEMUK2001</v>
          </cell>
          <cell r="B390" t="str">
            <v>2.60*</v>
          </cell>
          <cell r="C390">
            <v>1</v>
          </cell>
        </row>
        <row r="391">
          <cell r="A391" t="str">
            <v>DDEMUS1996</v>
          </cell>
          <cell r="B391">
            <v>25628</v>
          </cell>
          <cell r="C391">
            <v>0</v>
          </cell>
        </row>
        <row r="392">
          <cell r="A392" t="str">
            <v>DDEMUS1997</v>
          </cell>
          <cell r="B392">
            <v>43922</v>
          </cell>
          <cell r="C392">
            <v>0</v>
          </cell>
        </row>
        <row r="393">
          <cell r="A393" t="str">
            <v>DDEMUS1998</v>
          </cell>
          <cell r="B393">
            <v>43952</v>
          </cell>
          <cell r="C393">
            <v>0</v>
          </cell>
        </row>
        <row r="394">
          <cell r="A394" t="str">
            <v>DDEMUS1999</v>
          </cell>
          <cell r="B394">
            <v>14732</v>
          </cell>
          <cell r="C394">
            <v>0</v>
          </cell>
        </row>
        <row r="395">
          <cell r="A395" t="str">
            <v>DDEMUS2000</v>
          </cell>
          <cell r="B395">
            <v>18354</v>
          </cell>
          <cell r="C395">
            <v>0</v>
          </cell>
        </row>
        <row r="396">
          <cell r="A396" t="str">
            <v>DDEMUS2001</v>
          </cell>
          <cell r="B396">
            <v>29221</v>
          </cell>
          <cell r="C396">
            <v>0</v>
          </cell>
        </row>
        <row r="397">
          <cell r="A397" t="str">
            <v>DDEMUS2002</v>
          </cell>
          <cell r="B397">
            <v>29221</v>
          </cell>
          <cell r="C397">
            <v>0</v>
          </cell>
        </row>
        <row r="398">
          <cell r="A398" t="str">
            <v>DDEMUS2003</v>
          </cell>
          <cell r="B398">
            <v>29252</v>
          </cell>
          <cell r="C398">
            <v>0</v>
          </cell>
        </row>
        <row r="399">
          <cell r="A399" t="str">
            <v>DDEMUS2004</v>
          </cell>
          <cell r="B399" t="str">
            <v>4.00</v>
          </cell>
          <cell r="C399">
            <v>0</v>
          </cell>
        </row>
        <row r="400">
          <cell r="A400" t="str">
            <v>DDEMUS2005</v>
          </cell>
          <cell r="B400">
            <v>21976</v>
          </cell>
          <cell r="C400">
            <v>0</v>
          </cell>
        </row>
        <row r="401">
          <cell r="A401" t="str">
            <v>DDEMUS2006</v>
          </cell>
          <cell r="B401" t="str">
            <v>3.00*</v>
          </cell>
          <cell r="C401">
            <v>1</v>
          </cell>
        </row>
        <row r="402">
          <cell r="A402" t="str">
            <v>DDEMUS2007</v>
          </cell>
          <cell r="B402" t="str">
            <v>2.10*</v>
          </cell>
          <cell r="C402">
            <v>1</v>
          </cell>
        </row>
        <row r="403">
          <cell r="A403" t="str">
            <v>DDEMUS2008</v>
          </cell>
          <cell r="B403" t="str">
            <v>2.40*</v>
          </cell>
          <cell r="C403">
            <v>1</v>
          </cell>
        </row>
        <row r="404">
          <cell r="A404" t="str">
            <v>EURXDK1998</v>
          </cell>
          <cell r="B404">
            <v>16254</v>
          </cell>
          <cell r="C404">
            <v>0</v>
          </cell>
        </row>
        <row r="405">
          <cell r="A405" t="str">
            <v>EURXDK1999</v>
          </cell>
          <cell r="B405">
            <v>15888</v>
          </cell>
          <cell r="C405">
            <v>0</v>
          </cell>
        </row>
        <row r="406">
          <cell r="A406" t="str">
            <v>EURXDK2000</v>
          </cell>
          <cell r="B406">
            <v>15888</v>
          </cell>
          <cell r="C406">
            <v>0</v>
          </cell>
        </row>
        <row r="407">
          <cell r="A407" t="str">
            <v>EURXDK2001</v>
          </cell>
          <cell r="B407">
            <v>16984</v>
          </cell>
          <cell r="C407">
            <v>0</v>
          </cell>
        </row>
        <row r="408">
          <cell r="A408" t="str">
            <v>EURXDK2002</v>
          </cell>
          <cell r="B408" t="str">
            <v>7.44*</v>
          </cell>
          <cell r="C408">
            <v>1</v>
          </cell>
        </row>
        <row r="409">
          <cell r="A409" t="str">
            <v>EURXDK2003</v>
          </cell>
          <cell r="B409" t="str">
            <v>7.44*</v>
          </cell>
          <cell r="C409">
            <v>1</v>
          </cell>
        </row>
        <row r="410">
          <cell r="A410" t="str">
            <v>EURXDK2004</v>
          </cell>
          <cell r="B410" t="str">
            <v>7.44*</v>
          </cell>
          <cell r="C410">
            <v>1</v>
          </cell>
        </row>
        <row r="411">
          <cell r="A411" t="str">
            <v>EURXDK2005</v>
          </cell>
          <cell r="B411" t="str">
            <v>7.45*</v>
          </cell>
          <cell r="C411">
            <v>1</v>
          </cell>
        </row>
        <row r="412">
          <cell r="A412" t="str">
            <v>EURXDK2006</v>
          </cell>
          <cell r="B412" t="str">
            <v>7.46*</v>
          </cell>
          <cell r="C412">
            <v>1</v>
          </cell>
        </row>
        <row r="413">
          <cell r="A413" t="str">
            <v>EURXDK2007</v>
          </cell>
          <cell r="B413" t="str">
            <v>7.45*</v>
          </cell>
          <cell r="C413">
            <v>1</v>
          </cell>
        </row>
        <row r="414">
          <cell r="A414" t="str">
            <v>EURXDK2008</v>
          </cell>
          <cell r="B414" t="str">
            <v>7.45*</v>
          </cell>
          <cell r="C414">
            <v>1</v>
          </cell>
        </row>
        <row r="415">
          <cell r="A415" t="str">
            <v>EURXNO1998</v>
          </cell>
          <cell r="B415">
            <v>34516</v>
          </cell>
          <cell r="C415">
            <v>0</v>
          </cell>
        </row>
        <row r="416">
          <cell r="A416" t="str">
            <v>EURXNO1999</v>
          </cell>
          <cell r="B416">
            <v>23559</v>
          </cell>
          <cell r="C416">
            <v>0</v>
          </cell>
        </row>
        <row r="417">
          <cell r="A417" t="str">
            <v>EURXNO2000</v>
          </cell>
          <cell r="B417">
            <v>12236</v>
          </cell>
          <cell r="C417">
            <v>0</v>
          </cell>
        </row>
        <row r="418">
          <cell r="A418" t="str">
            <v>EURXNO2001</v>
          </cell>
          <cell r="B418">
            <v>15189</v>
          </cell>
          <cell r="C418">
            <v>0</v>
          </cell>
        </row>
        <row r="419">
          <cell r="A419" t="str">
            <v>EURXNO2002</v>
          </cell>
          <cell r="B419" t="str">
            <v>7.25*</v>
          </cell>
          <cell r="C419">
            <v>1</v>
          </cell>
        </row>
        <row r="420">
          <cell r="A420" t="str">
            <v>EURXNO2003</v>
          </cell>
          <cell r="B420" t="str">
            <v>8.25*</v>
          </cell>
          <cell r="C420">
            <v>1</v>
          </cell>
        </row>
        <row r="421">
          <cell r="A421" t="str">
            <v>EURXNO2004</v>
          </cell>
          <cell r="B421" t="str">
            <v>8.25*</v>
          </cell>
          <cell r="C421">
            <v>1</v>
          </cell>
        </row>
        <row r="422">
          <cell r="A422" t="str">
            <v>EURXNO2005</v>
          </cell>
          <cell r="B422" t="str">
            <v>8.00*</v>
          </cell>
          <cell r="C422">
            <v>1</v>
          </cell>
        </row>
        <row r="423">
          <cell r="A423" t="str">
            <v>EURXNO2006</v>
          </cell>
          <cell r="B423" t="str">
            <v>8.00*</v>
          </cell>
          <cell r="C423">
            <v>1</v>
          </cell>
        </row>
        <row r="424">
          <cell r="A424" t="str">
            <v>EURXNO2007</v>
          </cell>
          <cell r="B424" t="str">
            <v>7.90*</v>
          </cell>
          <cell r="C424">
            <v>1</v>
          </cell>
        </row>
        <row r="425">
          <cell r="A425" t="str">
            <v>EURXNO2008</v>
          </cell>
          <cell r="B425" t="str">
            <v>8.10*</v>
          </cell>
          <cell r="C425">
            <v>1</v>
          </cell>
        </row>
        <row r="426">
          <cell r="A426" t="str">
            <v>EURXSE1998</v>
          </cell>
          <cell r="B426">
            <v>17777</v>
          </cell>
          <cell r="C426">
            <v>0</v>
          </cell>
        </row>
        <row r="427">
          <cell r="A427" t="str">
            <v>EURXSE1999</v>
          </cell>
          <cell r="B427">
            <v>38785</v>
          </cell>
          <cell r="C427">
            <v>0</v>
          </cell>
        </row>
        <row r="428">
          <cell r="A428" t="str">
            <v>EURXSE2000</v>
          </cell>
          <cell r="B428">
            <v>38938</v>
          </cell>
          <cell r="C428">
            <v>0</v>
          </cell>
        </row>
        <row r="429">
          <cell r="A429" t="str">
            <v>EURXSE2001</v>
          </cell>
          <cell r="B429">
            <v>44440</v>
          </cell>
          <cell r="C429">
            <v>0</v>
          </cell>
        </row>
        <row r="430">
          <cell r="A430" t="str">
            <v>EURXSE2002</v>
          </cell>
          <cell r="B430" t="str">
            <v>9.00*</v>
          </cell>
          <cell r="C430">
            <v>1</v>
          </cell>
        </row>
        <row r="431">
          <cell r="A431" t="str">
            <v>EURXSE2003</v>
          </cell>
          <cell r="B431" t="str">
            <v>9.00*</v>
          </cell>
          <cell r="C431">
            <v>1</v>
          </cell>
        </row>
        <row r="432">
          <cell r="A432" t="str">
            <v>EURXSE2004</v>
          </cell>
          <cell r="B432" t="str">
            <v>8.90*</v>
          </cell>
          <cell r="C432">
            <v>1</v>
          </cell>
        </row>
        <row r="433">
          <cell r="A433" t="str">
            <v>EURXSE2005</v>
          </cell>
          <cell r="B433" t="str">
            <v>9.25*</v>
          </cell>
          <cell r="C433">
            <v>1</v>
          </cell>
        </row>
        <row r="434">
          <cell r="A434" t="str">
            <v>EURXSE2006</v>
          </cell>
          <cell r="B434" t="str">
            <v>9.15*</v>
          </cell>
          <cell r="C434">
            <v>1</v>
          </cell>
        </row>
        <row r="435">
          <cell r="A435" t="str">
            <v>EURXSE2007</v>
          </cell>
          <cell r="B435" t="str">
            <v>8.80*</v>
          </cell>
          <cell r="C435">
            <v>1</v>
          </cell>
        </row>
        <row r="436">
          <cell r="A436" t="str">
            <v>EURXSE2008</v>
          </cell>
          <cell r="B436" t="str">
            <v>8.60*</v>
          </cell>
          <cell r="C436">
            <v>1</v>
          </cell>
        </row>
        <row r="437">
          <cell r="A437" t="str">
            <v>EXPODE1996</v>
          </cell>
          <cell r="B437">
            <v>11079</v>
          </cell>
          <cell r="C437">
            <v>0</v>
          </cell>
        </row>
        <row r="438">
          <cell r="A438" t="str">
            <v>EXPODE1997</v>
          </cell>
          <cell r="B438">
            <v>14916</v>
          </cell>
          <cell r="C438">
            <v>0</v>
          </cell>
        </row>
        <row r="439">
          <cell r="A439" t="str">
            <v>EXPODE1998</v>
          </cell>
          <cell r="B439">
            <v>22098</v>
          </cell>
          <cell r="C439">
            <v>0</v>
          </cell>
        </row>
        <row r="440">
          <cell r="A440" t="str">
            <v>EXPODE1999</v>
          </cell>
          <cell r="B440">
            <v>22037</v>
          </cell>
          <cell r="C440">
            <v>0</v>
          </cell>
        </row>
        <row r="441">
          <cell r="A441" t="str">
            <v>EXPODE2000</v>
          </cell>
          <cell r="B441" t="str">
            <v>14.20</v>
          </cell>
          <cell r="C441">
            <v>0</v>
          </cell>
        </row>
        <row r="442">
          <cell r="A442" t="str">
            <v>EXPODE2001</v>
          </cell>
          <cell r="B442" t="str">
            <v>7.00</v>
          </cell>
          <cell r="C442">
            <v>0</v>
          </cell>
        </row>
        <row r="443">
          <cell r="A443" t="str">
            <v>EXPODE2002</v>
          </cell>
          <cell r="B443">
            <v>11049</v>
          </cell>
          <cell r="C443">
            <v>0</v>
          </cell>
        </row>
        <row r="444">
          <cell r="A444" t="str">
            <v>EXPODE2003</v>
          </cell>
          <cell r="B444">
            <v>10990</v>
          </cell>
          <cell r="C444">
            <v>0</v>
          </cell>
        </row>
        <row r="445">
          <cell r="A445" t="str">
            <v>EXPODE2004</v>
          </cell>
          <cell r="B445">
            <v>11171</v>
          </cell>
          <cell r="C445">
            <v>0</v>
          </cell>
        </row>
        <row r="446">
          <cell r="A446" t="str">
            <v>EXPODE2005</v>
          </cell>
          <cell r="B446" t="str">
            <v>6.70*</v>
          </cell>
          <cell r="C446">
            <v>1</v>
          </cell>
        </row>
        <row r="447">
          <cell r="A447" t="str">
            <v>EXPODE2006</v>
          </cell>
          <cell r="B447" t="str">
            <v>7.20*</v>
          </cell>
          <cell r="C447">
            <v>1</v>
          </cell>
        </row>
        <row r="448">
          <cell r="A448" t="str">
            <v>EXPODE2007</v>
          </cell>
          <cell r="B448" t="str">
            <v>5.40*</v>
          </cell>
          <cell r="C448">
            <v>1</v>
          </cell>
        </row>
        <row r="449">
          <cell r="A449" t="str">
            <v>EXPODE2008</v>
          </cell>
          <cell r="B449" t="str">
            <v>5.10*</v>
          </cell>
          <cell r="C449">
            <v>1</v>
          </cell>
        </row>
        <row r="450">
          <cell r="A450" t="str">
            <v>EXPODK1996</v>
          </cell>
          <cell r="B450">
            <v>11049</v>
          </cell>
          <cell r="C450">
            <v>0</v>
          </cell>
        </row>
        <row r="451">
          <cell r="A451" t="str">
            <v>EXPODK1997</v>
          </cell>
          <cell r="B451">
            <v>38994</v>
          </cell>
          <cell r="C451">
            <v>0</v>
          </cell>
        </row>
        <row r="452">
          <cell r="A452" t="str">
            <v>EXPODK1998</v>
          </cell>
          <cell r="B452">
            <v>11049</v>
          </cell>
          <cell r="C452">
            <v>0</v>
          </cell>
        </row>
        <row r="453">
          <cell r="A453" t="str">
            <v>EXPODK1999</v>
          </cell>
          <cell r="B453">
            <v>11293</v>
          </cell>
          <cell r="C453">
            <v>0</v>
          </cell>
        </row>
        <row r="454">
          <cell r="A454" t="str">
            <v>EXPODK2000</v>
          </cell>
          <cell r="B454">
            <v>22251</v>
          </cell>
          <cell r="C454">
            <v>0</v>
          </cell>
        </row>
        <row r="455">
          <cell r="A455" t="str">
            <v>EXPODK2001</v>
          </cell>
          <cell r="B455">
            <v>18323</v>
          </cell>
          <cell r="C455">
            <v>0</v>
          </cell>
        </row>
        <row r="456">
          <cell r="A456" t="str">
            <v>EXPODK2002</v>
          </cell>
          <cell r="B456">
            <v>22007</v>
          </cell>
          <cell r="C456">
            <v>0</v>
          </cell>
        </row>
        <row r="457">
          <cell r="A457" t="str">
            <v>EXPODK2003</v>
          </cell>
          <cell r="B457" t="str">
            <v>-1.10</v>
          </cell>
          <cell r="C457">
            <v>0</v>
          </cell>
        </row>
        <row r="458">
          <cell r="A458" t="str">
            <v>EXPODK2004</v>
          </cell>
          <cell r="B458">
            <v>21947</v>
          </cell>
          <cell r="C458">
            <v>0</v>
          </cell>
        </row>
        <row r="459">
          <cell r="A459" t="str">
            <v>EXPODK2005</v>
          </cell>
          <cell r="B459">
            <v>11202</v>
          </cell>
          <cell r="C459">
            <v>0</v>
          </cell>
        </row>
        <row r="460">
          <cell r="A460" t="str">
            <v>EXPODK2006</v>
          </cell>
          <cell r="B460" t="str">
            <v>11.90*</v>
          </cell>
          <cell r="C460">
            <v>1</v>
          </cell>
        </row>
        <row r="461">
          <cell r="A461" t="str">
            <v>EXPODK2007</v>
          </cell>
          <cell r="B461" t="str">
            <v>6.90*</v>
          </cell>
          <cell r="C461">
            <v>1</v>
          </cell>
        </row>
        <row r="462">
          <cell r="A462" t="str">
            <v>EXPODK2008</v>
          </cell>
          <cell r="B462" t="str">
            <v>5.20*</v>
          </cell>
          <cell r="C462">
            <v>1</v>
          </cell>
        </row>
        <row r="463">
          <cell r="A463" t="str">
            <v>EXPOEU111996</v>
          </cell>
          <cell r="B463">
            <v>18354</v>
          </cell>
          <cell r="C463">
            <v>0</v>
          </cell>
        </row>
        <row r="464">
          <cell r="A464" t="str">
            <v>EXPOEU111997</v>
          </cell>
          <cell r="B464">
            <v>14885</v>
          </cell>
          <cell r="C464">
            <v>0</v>
          </cell>
        </row>
        <row r="465">
          <cell r="A465" t="str">
            <v>EXPOEU111998</v>
          </cell>
          <cell r="B465">
            <v>25750</v>
          </cell>
          <cell r="C465">
            <v>0</v>
          </cell>
        </row>
        <row r="466">
          <cell r="A466" t="str">
            <v>EXPOEU111999</v>
          </cell>
          <cell r="B466">
            <v>18384</v>
          </cell>
          <cell r="C466">
            <v>0</v>
          </cell>
        </row>
        <row r="467">
          <cell r="A467" t="str">
            <v>EXPOEU112000</v>
          </cell>
          <cell r="B467">
            <v>22251</v>
          </cell>
          <cell r="C467">
            <v>0</v>
          </cell>
        </row>
        <row r="468">
          <cell r="A468" t="str">
            <v>EXPOEU112001</v>
          </cell>
          <cell r="B468">
            <v>32933</v>
          </cell>
          <cell r="C468">
            <v>0</v>
          </cell>
        </row>
        <row r="469">
          <cell r="A469" t="str">
            <v>EXPOEU112002</v>
          </cell>
          <cell r="B469">
            <v>21916</v>
          </cell>
          <cell r="C469">
            <v>0</v>
          </cell>
        </row>
        <row r="470">
          <cell r="A470" t="str">
            <v>EXPOEU112003</v>
          </cell>
          <cell r="B470">
            <v>38991</v>
          </cell>
          <cell r="C470">
            <v>0</v>
          </cell>
        </row>
        <row r="471">
          <cell r="A471" t="str">
            <v>EXPOEU112004</v>
          </cell>
          <cell r="B471">
            <v>11110</v>
          </cell>
          <cell r="C471">
            <v>0</v>
          </cell>
        </row>
        <row r="472">
          <cell r="A472" t="str">
            <v>EXPOEU112005</v>
          </cell>
          <cell r="B472">
            <v>18354</v>
          </cell>
          <cell r="C472">
            <v>0</v>
          </cell>
        </row>
        <row r="473">
          <cell r="A473" t="str">
            <v>EXPOEU112006</v>
          </cell>
          <cell r="B473" t="str">
            <v>8.10*</v>
          </cell>
          <cell r="C473">
            <v>1</v>
          </cell>
        </row>
        <row r="474">
          <cell r="A474" t="str">
            <v>EXPOEU112007</v>
          </cell>
          <cell r="B474" t="str">
            <v>3.60*</v>
          </cell>
          <cell r="C474">
            <v>1</v>
          </cell>
        </row>
        <row r="475">
          <cell r="A475" t="str">
            <v>EXPOEU112008</v>
          </cell>
          <cell r="B475" t="str">
            <v>5.30*</v>
          </cell>
          <cell r="C475">
            <v>1</v>
          </cell>
        </row>
        <row r="476">
          <cell r="A476" t="str">
            <v>EXPOFI1996</v>
          </cell>
          <cell r="B476">
            <v>25689</v>
          </cell>
          <cell r="C476">
            <v>0</v>
          </cell>
        </row>
        <row r="477">
          <cell r="A477" t="str">
            <v>EXPOFI1997</v>
          </cell>
          <cell r="B477" t="str">
            <v>13.80</v>
          </cell>
          <cell r="C477">
            <v>0</v>
          </cell>
        </row>
        <row r="478">
          <cell r="A478" t="str">
            <v>EXPOFI1998</v>
          </cell>
          <cell r="B478">
            <v>22160</v>
          </cell>
          <cell r="C478">
            <v>0</v>
          </cell>
        </row>
        <row r="479">
          <cell r="A479" t="str">
            <v>EXPOFI1999</v>
          </cell>
          <cell r="B479">
            <v>11263</v>
          </cell>
          <cell r="C479">
            <v>0</v>
          </cell>
        </row>
        <row r="480">
          <cell r="A480" t="str">
            <v>EXPOFI2000</v>
          </cell>
          <cell r="B480" t="str">
            <v>16.60</v>
          </cell>
          <cell r="C480">
            <v>0</v>
          </cell>
        </row>
        <row r="481">
          <cell r="A481" t="str">
            <v>EXPOFI2001</v>
          </cell>
          <cell r="B481">
            <v>25600</v>
          </cell>
          <cell r="C481">
            <v>0</v>
          </cell>
        </row>
        <row r="482">
          <cell r="A482" t="str">
            <v>EXPOFI2002</v>
          </cell>
          <cell r="B482">
            <v>32905</v>
          </cell>
          <cell r="C482">
            <v>0</v>
          </cell>
        </row>
        <row r="483">
          <cell r="A483" t="str">
            <v>EXPOFI2003</v>
          </cell>
          <cell r="B483" t="str">
            <v>-1.70</v>
          </cell>
          <cell r="C483">
            <v>0</v>
          </cell>
        </row>
        <row r="484">
          <cell r="A484" t="str">
            <v>EXPOFI2004</v>
          </cell>
          <cell r="B484">
            <v>29403</v>
          </cell>
          <cell r="C484">
            <v>0</v>
          </cell>
        </row>
        <row r="485">
          <cell r="A485" t="str">
            <v>EXPOFI2005</v>
          </cell>
          <cell r="B485">
            <v>11140</v>
          </cell>
          <cell r="C485">
            <v>0</v>
          </cell>
        </row>
        <row r="486">
          <cell r="A486" t="str">
            <v>EXPOFI2006</v>
          </cell>
          <cell r="B486" t="str">
            <v>10.90*</v>
          </cell>
          <cell r="C486">
            <v>1</v>
          </cell>
        </row>
        <row r="487">
          <cell r="A487" t="str">
            <v>EXPOFI2007</v>
          </cell>
          <cell r="B487" t="str">
            <v>4.70*</v>
          </cell>
          <cell r="C487">
            <v>1</v>
          </cell>
        </row>
        <row r="488">
          <cell r="A488" t="str">
            <v>EXPOFI2008</v>
          </cell>
          <cell r="B488" t="str">
            <v>5.60*</v>
          </cell>
          <cell r="C488">
            <v>1</v>
          </cell>
        </row>
        <row r="489">
          <cell r="A489" t="str">
            <v>EXPOFR1996</v>
          </cell>
          <cell r="B489">
            <v>11018</v>
          </cell>
          <cell r="C489">
            <v>0</v>
          </cell>
        </row>
        <row r="490">
          <cell r="A490" t="str">
            <v>EXPOFR1997</v>
          </cell>
          <cell r="B490" t="str">
            <v>12.00</v>
          </cell>
          <cell r="C490">
            <v>0</v>
          </cell>
        </row>
        <row r="491">
          <cell r="A491" t="str">
            <v>EXPOFR1998</v>
          </cell>
          <cell r="B491">
            <v>22098</v>
          </cell>
          <cell r="C491">
            <v>0</v>
          </cell>
        </row>
        <row r="492">
          <cell r="A492" t="str">
            <v>EXPOFR1999</v>
          </cell>
          <cell r="B492">
            <v>32933</v>
          </cell>
          <cell r="C492">
            <v>0</v>
          </cell>
        </row>
        <row r="493">
          <cell r="A493" t="str">
            <v>EXPOFR2000</v>
          </cell>
          <cell r="B493" t="str">
            <v>13.80</v>
          </cell>
          <cell r="C493">
            <v>0</v>
          </cell>
        </row>
        <row r="494">
          <cell r="A494" t="str">
            <v>EXPOFR2001</v>
          </cell>
          <cell r="B494">
            <v>29252</v>
          </cell>
          <cell r="C494">
            <v>0</v>
          </cell>
        </row>
        <row r="495">
          <cell r="A495" t="str">
            <v>EXPOFR2002</v>
          </cell>
          <cell r="B495">
            <v>18264</v>
          </cell>
          <cell r="C495">
            <v>0</v>
          </cell>
        </row>
        <row r="496">
          <cell r="A496" t="str">
            <v>EXPOFR2003</v>
          </cell>
          <cell r="B496" t="str">
            <v>-1.70</v>
          </cell>
          <cell r="C496">
            <v>0</v>
          </cell>
        </row>
        <row r="497">
          <cell r="A497" t="str">
            <v>EXPOFR2004</v>
          </cell>
          <cell r="B497">
            <v>38992</v>
          </cell>
          <cell r="C497">
            <v>0</v>
          </cell>
        </row>
        <row r="498">
          <cell r="A498" t="str">
            <v>EXPOFR2005</v>
          </cell>
          <cell r="B498" t="str">
            <v>3.40*</v>
          </cell>
          <cell r="C498">
            <v>1</v>
          </cell>
        </row>
        <row r="499">
          <cell r="A499" t="str">
            <v>EXPOFR2006</v>
          </cell>
          <cell r="B499" t="str">
            <v>6.30*</v>
          </cell>
          <cell r="C499">
            <v>1</v>
          </cell>
        </row>
        <row r="500">
          <cell r="A500" t="str">
            <v>EXPOFR2007</v>
          </cell>
          <cell r="B500" t="str">
            <v>4.40*</v>
          </cell>
          <cell r="C500">
            <v>1</v>
          </cell>
        </row>
        <row r="501">
          <cell r="A501" t="str">
            <v>EXPOFR2008</v>
          </cell>
          <cell r="B501" t="str">
            <v>4.90*</v>
          </cell>
          <cell r="C501">
            <v>1</v>
          </cell>
        </row>
        <row r="502">
          <cell r="A502" t="str">
            <v>EXPOIT1996</v>
          </cell>
          <cell r="B502" t="str">
            <v>0.70</v>
          </cell>
          <cell r="C502">
            <v>0</v>
          </cell>
        </row>
        <row r="503">
          <cell r="A503" t="str">
            <v>EXPOIT1997</v>
          </cell>
          <cell r="B503">
            <v>14763</v>
          </cell>
          <cell r="C503">
            <v>0</v>
          </cell>
        </row>
        <row r="504">
          <cell r="A504" t="str">
            <v>EXPOIT1998</v>
          </cell>
          <cell r="B504">
            <v>21976</v>
          </cell>
          <cell r="C504">
            <v>0</v>
          </cell>
        </row>
        <row r="505">
          <cell r="A505" t="str">
            <v>EXPOIT1999</v>
          </cell>
          <cell r="B505" t="str">
            <v>0.20</v>
          </cell>
          <cell r="C505">
            <v>0</v>
          </cell>
        </row>
        <row r="506">
          <cell r="A506" t="str">
            <v>EXPOIT2000</v>
          </cell>
          <cell r="B506">
            <v>25812</v>
          </cell>
          <cell r="C506">
            <v>0</v>
          </cell>
        </row>
        <row r="507">
          <cell r="A507" t="str">
            <v>EXPOIT2001</v>
          </cell>
          <cell r="B507">
            <v>25569</v>
          </cell>
          <cell r="C507">
            <v>0</v>
          </cell>
        </row>
        <row r="508">
          <cell r="A508" t="str">
            <v>EXPOIT2002</v>
          </cell>
          <cell r="B508" t="str">
            <v>-3.20</v>
          </cell>
          <cell r="C508">
            <v>0</v>
          </cell>
        </row>
        <row r="509">
          <cell r="A509" t="str">
            <v>EXPOIT2003</v>
          </cell>
          <cell r="B509" t="str">
            <v>-1.90</v>
          </cell>
          <cell r="C509">
            <v>0</v>
          </cell>
        </row>
        <row r="510">
          <cell r="A510" t="str">
            <v>EXPOIT2004</v>
          </cell>
          <cell r="B510">
            <v>43891</v>
          </cell>
          <cell r="C510">
            <v>0</v>
          </cell>
        </row>
        <row r="511">
          <cell r="A511" t="str">
            <v>EXPOIT2005</v>
          </cell>
          <cell r="B511" t="str">
            <v>0.50*</v>
          </cell>
          <cell r="C511">
            <v>1</v>
          </cell>
        </row>
        <row r="512">
          <cell r="A512" t="str">
            <v>EXPOIT2006</v>
          </cell>
          <cell r="B512" t="str">
            <v>5.60*</v>
          </cell>
          <cell r="C512">
            <v>1</v>
          </cell>
        </row>
        <row r="513">
          <cell r="A513" t="str">
            <v>EXPOIT2007</v>
          </cell>
          <cell r="B513" t="str">
            <v>3.20*</v>
          </cell>
          <cell r="C513">
            <v>1</v>
          </cell>
        </row>
        <row r="514">
          <cell r="A514" t="str">
            <v>EXPOIT2008</v>
          </cell>
          <cell r="B514" t="str">
            <v>4.40*</v>
          </cell>
          <cell r="C514">
            <v>1</v>
          </cell>
        </row>
        <row r="515">
          <cell r="A515" t="str">
            <v>EXPOJP1996</v>
          </cell>
          <cell r="B515">
            <v>14763</v>
          </cell>
          <cell r="C515">
            <v>0</v>
          </cell>
        </row>
        <row r="516">
          <cell r="A516" t="str">
            <v>EXPOJP1997</v>
          </cell>
          <cell r="B516">
            <v>18568</v>
          </cell>
          <cell r="C516">
            <v>0</v>
          </cell>
        </row>
        <row r="517">
          <cell r="A517" t="str">
            <v>EXPOJP1998</v>
          </cell>
          <cell r="B517" t="str">
            <v>-2.30</v>
          </cell>
          <cell r="C517">
            <v>0</v>
          </cell>
        </row>
        <row r="518">
          <cell r="A518" t="str">
            <v>EXPOJP1999</v>
          </cell>
          <cell r="B518">
            <v>18264</v>
          </cell>
          <cell r="C518">
            <v>0</v>
          </cell>
        </row>
        <row r="519">
          <cell r="A519" t="str">
            <v>EXPOJP2000</v>
          </cell>
          <cell r="B519">
            <v>11293</v>
          </cell>
          <cell r="C519">
            <v>0</v>
          </cell>
        </row>
        <row r="520">
          <cell r="A520" t="str">
            <v>EXPOJP2001</v>
          </cell>
          <cell r="B520" t="str">
            <v>-6.60</v>
          </cell>
          <cell r="C520">
            <v>0</v>
          </cell>
        </row>
        <row r="521">
          <cell r="A521" t="str">
            <v>EXPOJP2002</v>
          </cell>
          <cell r="B521">
            <v>25750</v>
          </cell>
          <cell r="C521">
            <v>0</v>
          </cell>
        </row>
        <row r="522">
          <cell r="A522" t="str">
            <v>EXPOJP2003</v>
          </cell>
          <cell r="B522" t="str">
            <v>9.00</v>
          </cell>
          <cell r="C522">
            <v>0</v>
          </cell>
        </row>
        <row r="523">
          <cell r="A523" t="str">
            <v>EXPOJP2004</v>
          </cell>
          <cell r="B523" t="str">
            <v>14.00</v>
          </cell>
          <cell r="C523">
            <v>0</v>
          </cell>
        </row>
        <row r="524">
          <cell r="A524" t="str">
            <v>EXPOJP2005</v>
          </cell>
          <cell r="B524">
            <v>33025</v>
          </cell>
          <cell r="C524">
            <v>0</v>
          </cell>
        </row>
        <row r="525">
          <cell r="A525" t="str">
            <v>EXPOJP2006</v>
          </cell>
          <cell r="B525" t="str">
            <v>9.50*</v>
          </cell>
          <cell r="C525">
            <v>1</v>
          </cell>
        </row>
        <row r="526">
          <cell r="A526" t="str">
            <v>EXPOJP2007</v>
          </cell>
          <cell r="B526" t="str">
            <v>4.60*</v>
          </cell>
          <cell r="C526">
            <v>1</v>
          </cell>
        </row>
        <row r="527">
          <cell r="A527" t="str">
            <v>EXPOJP2008</v>
          </cell>
          <cell r="B527" t="str">
            <v>5.10*</v>
          </cell>
          <cell r="C527">
            <v>1</v>
          </cell>
        </row>
        <row r="528">
          <cell r="A528" t="str">
            <v>EXPONO1996</v>
          </cell>
          <cell r="B528">
            <v>44105</v>
          </cell>
          <cell r="C528">
            <v>0</v>
          </cell>
        </row>
        <row r="529">
          <cell r="A529" t="str">
            <v>EXPONO1997</v>
          </cell>
          <cell r="B529">
            <v>25750</v>
          </cell>
          <cell r="C529">
            <v>0</v>
          </cell>
        </row>
        <row r="530">
          <cell r="A530" t="str">
            <v>EXPONO1998</v>
          </cell>
          <cell r="B530" t="str">
            <v>0.60</v>
          </cell>
          <cell r="C530">
            <v>0</v>
          </cell>
        </row>
        <row r="531">
          <cell r="A531" t="str">
            <v>EXPONO1999</v>
          </cell>
          <cell r="B531">
            <v>29252</v>
          </cell>
          <cell r="C531">
            <v>0</v>
          </cell>
        </row>
        <row r="532">
          <cell r="A532" t="str">
            <v>EXPONO2000</v>
          </cell>
          <cell r="B532" t="str">
            <v>4.00</v>
          </cell>
          <cell r="C532">
            <v>0</v>
          </cell>
        </row>
        <row r="533">
          <cell r="A533" t="str">
            <v>EXPONO2001</v>
          </cell>
          <cell r="B533" t="str">
            <v>5.00</v>
          </cell>
          <cell r="C533">
            <v>0</v>
          </cell>
        </row>
        <row r="534">
          <cell r="A534" t="str">
            <v>EXPONO2002</v>
          </cell>
          <cell r="B534" t="str">
            <v>-0.80</v>
          </cell>
          <cell r="C534">
            <v>0</v>
          </cell>
        </row>
        <row r="535">
          <cell r="A535" t="str">
            <v>EXPONO2003</v>
          </cell>
          <cell r="B535" t="str">
            <v>0.20</v>
          </cell>
          <cell r="C535">
            <v>0</v>
          </cell>
        </row>
        <row r="536">
          <cell r="A536" t="str">
            <v>EXPONO2004</v>
          </cell>
          <cell r="B536" t="str">
            <v>0.60</v>
          </cell>
          <cell r="C536">
            <v>0</v>
          </cell>
        </row>
        <row r="537">
          <cell r="A537" t="str">
            <v>EXPONO2005</v>
          </cell>
          <cell r="B537" t="str">
            <v>0.80</v>
          </cell>
          <cell r="C537">
            <v>0</v>
          </cell>
        </row>
        <row r="538">
          <cell r="A538" t="str">
            <v>EXPONO2006</v>
          </cell>
          <cell r="B538" t="str">
            <v>2.20*</v>
          </cell>
          <cell r="C538">
            <v>1</v>
          </cell>
        </row>
        <row r="539">
          <cell r="A539" t="str">
            <v>EXPONO2007</v>
          </cell>
          <cell r="B539" t="str">
            <v>3.10*</v>
          </cell>
          <cell r="C539">
            <v>1</v>
          </cell>
        </row>
        <row r="540">
          <cell r="A540" t="str">
            <v>EXPONO2008</v>
          </cell>
          <cell r="B540" t="str">
            <v>3.30*</v>
          </cell>
          <cell r="C540">
            <v>1</v>
          </cell>
        </row>
        <row r="541">
          <cell r="A541" t="str">
            <v>EXPOSE1996</v>
          </cell>
          <cell r="B541" t="str">
            <v>4.00</v>
          </cell>
          <cell r="C541">
            <v>0</v>
          </cell>
        </row>
        <row r="542">
          <cell r="A542" t="str">
            <v>EXPOSE1997</v>
          </cell>
          <cell r="B542" t="str">
            <v>13.30</v>
          </cell>
          <cell r="C542">
            <v>0</v>
          </cell>
        </row>
        <row r="543">
          <cell r="A543" t="str">
            <v>EXPOSE1998</v>
          </cell>
          <cell r="B543">
            <v>18476</v>
          </cell>
          <cell r="C543">
            <v>0</v>
          </cell>
        </row>
        <row r="544">
          <cell r="A544" t="str">
            <v>EXPOSE1999</v>
          </cell>
          <cell r="B544">
            <v>25750</v>
          </cell>
          <cell r="C544">
            <v>0</v>
          </cell>
        </row>
        <row r="545">
          <cell r="A545" t="str">
            <v>EXPOSE2000</v>
          </cell>
          <cell r="B545">
            <v>11263</v>
          </cell>
          <cell r="C545">
            <v>0</v>
          </cell>
        </row>
        <row r="546">
          <cell r="A546" t="str">
            <v>EXPOSE2001</v>
          </cell>
          <cell r="B546" t="str">
            <v>0.90</v>
          </cell>
          <cell r="C546">
            <v>0</v>
          </cell>
        </row>
        <row r="547">
          <cell r="A547" t="str">
            <v>EXPOSE2002</v>
          </cell>
          <cell r="B547" t="str">
            <v>0.90</v>
          </cell>
          <cell r="C547">
            <v>0</v>
          </cell>
        </row>
        <row r="548">
          <cell r="A548" t="str">
            <v>EXPOSE2003</v>
          </cell>
          <cell r="B548">
            <v>14702</v>
          </cell>
          <cell r="C548">
            <v>0</v>
          </cell>
        </row>
        <row r="549">
          <cell r="A549" t="str">
            <v>EXPOSE2004</v>
          </cell>
          <cell r="B549">
            <v>25842</v>
          </cell>
          <cell r="C549">
            <v>0</v>
          </cell>
        </row>
        <row r="550">
          <cell r="A550" t="str">
            <v>EXPOSE2005</v>
          </cell>
          <cell r="B550">
            <v>22068</v>
          </cell>
          <cell r="C550">
            <v>0</v>
          </cell>
        </row>
        <row r="551">
          <cell r="A551" t="str">
            <v>EXPOSE2006</v>
          </cell>
          <cell r="B551" t="str">
            <v>8.10*</v>
          </cell>
          <cell r="C551">
            <v>1</v>
          </cell>
        </row>
        <row r="552">
          <cell r="A552" t="str">
            <v>EXPOSE2007</v>
          </cell>
          <cell r="B552" t="str">
            <v>5.60*</v>
          </cell>
          <cell r="C552">
            <v>1</v>
          </cell>
        </row>
        <row r="553">
          <cell r="A553" t="str">
            <v>EXPOSE2008</v>
          </cell>
          <cell r="B553" t="str">
            <v>5.20*</v>
          </cell>
          <cell r="C553">
            <v>1</v>
          </cell>
        </row>
        <row r="554">
          <cell r="A554" t="str">
            <v>EXPOSP1996</v>
          </cell>
          <cell r="B554">
            <v>14885</v>
          </cell>
          <cell r="C554">
            <v>0</v>
          </cell>
        </row>
        <row r="555">
          <cell r="A555" t="str">
            <v>EXPOSP1997</v>
          </cell>
          <cell r="B555" t="str">
            <v>15.30</v>
          </cell>
          <cell r="C555">
            <v>0</v>
          </cell>
        </row>
        <row r="556">
          <cell r="A556" t="str">
            <v>EXPOSP1998</v>
          </cell>
          <cell r="B556">
            <v>18476</v>
          </cell>
          <cell r="C556">
            <v>0</v>
          </cell>
        </row>
        <row r="557">
          <cell r="A557" t="str">
            <v>EXPOSP1999</v>
          </cell>
          <cell r="B557">
            <v>14793</v>
          </cell>
          <cell r="C557">
            <v>0</v>
          </cell>
        </row>
        <row r="558">
          <cell r="A558" t="str">
            <v>EXPOSP2000</v>
          </cell>
          <cell r="B558">
            <v>11232</v>
          </cell>
          <cell r="C558">
            <v>0</v>
          </cell>
        </row>
        <row r="559">
          <cell r="A559" t="str">
            <v>EXPOSP2001</v>
          </cell>
          <cell r="B559">
            <v>38994</v>
          </cell>
          <cell r="C559">
            <v>0</v>
          </cell>
        </row>
        <row r="560">
          <cell r="A560" t="str">
            <v>EXPOSP2002</v>
          </cell>
          <cell r="B560">
            <v>29221</v>
          </cell>
          <cell r="C560">
            <v>0</v>
          </cell>
        </row>
        <row r="561">
          <cell r="A561" t="str">
            <v>EXPOSP2003</v>
          </cell>
          <cell r="B561">
            <v>21976</v>
          </cell>
          <cell r="C561">
            <v>0</v>
          </cell>
        </row>
        <row r="562">
          <cell r="A562" t="str">
            <v>EXPOSP2004</v>
          </cell>
          <cell r="B562">
            <v>11018</v>
          </cell>
          <cell r="C562">
            <v>0</v>
          </cell>
        </row>
        <row r="563">
          <cell r="A563" t="str">
            <v>EXPOSP2005</v>
          </cell>
          <cell r="B563" t="str">
            <v>1.20*</v>
          </cell>
          <cell r="C563">
            <v>1</v>
          </cell>
        </row>
        <row r="564">
          <cell r="A564" t="str">
            <v>EXPOSP2006</v>
          </cell>
          <cell r="B564" t="str">
            <v>7.70*</v>
          </cell>
          <cell r="C564">
            <v>1</v>
          </cell>
        </row>
        <row r="565">
          <cell r="A565" t="str">
            <v>EXPOSP2007</v>
          </cell>
          <cell r="B565" t="str">
            <v>6.90*</v>
          </cell>
          <cell r="C565">
            <v>1</v>
          </cell>
        </row>
        <row r="566">
          <cell r="A566" t="str">
            <v>EXPOSP2008</v>
          </cell>
          <cell r="B566" t="str">
            <v>6.40*</v>
          </cell>
          <cell r="C566">
            <v>1</v>
          </cell>
        </row>
        <row r="567">
          <cell r="A567" t="str">
            <v>EXPOUK1996</v>
          </cell>
          <cell r="B567">
            <v>18445</v>
          </cell>
          <cell r="C567">
            <v>0</v>
          </cell>
        </row>
        <row r="568">
          <cell r="A568" t="str">
            <v>EXPOUK1997</v>
          </cell>
          <cell r="B568">
            <v>25781</v>
          </cell>
          <cell r="C568">
            <v>0</v>
          </cell>
        </row>
        <row r="569">
          <cell r="A569" t="str">
            <v>EXPOUK1998</v>
          </cell>
          <cell r="B569">
            <v>25600</v>
          </cell>
          <cell r="C569">
            <v>0</v>
          </cell>
        </row>
        <row r="570">
          <cell r="A570" t="str">
            <v>EXPOUK1999</v>
          </cell>
          <cell r="B570" t="str">
            <v>-1.70*</v>
          </cell>
          <cell r="C570">
            <v>1</v>
          </cell>
        </row>
        <row r="571">
          <cell r="A571" t="str">
            <v>EXPOUK2000</v>
          </cell>
          <cell r="B571" t="str">
            <v>3.30*</v>
          </cell>
          <cell r="C571">
            <v>1</v>
          </cell>
        </row>
        <row r="572">
          <cell r="A572" t="str">
            <v>EXPOUK2001</v>
          </cell>
          <cell r="B572" t="str">
            <v>4.80*</v>
          </cell>
          <cell r="C572">
            <v>1</v>
          </cell>
        </row>
        <row r="573">
          <cell r="A573" t="str">
            <v>EXPOUS1996</v>
          </cell>
          <cell r="B573">
            <v>44044</v>
          </cell>
          <cell r="C573">
            <v>0</v>
          </cell>
        </row>
        <row r="574">
          <cell r="A574" t="str">
            <v>EXPOUS1997</v>
          </cell>
          <cell r="B574" t="str">
            <v>12.00</v>
          </cell>
          <cell r="C574">
            <v>0</v>
          </cell>
        </row>
        <row r="575">
          <cell r="A575" t="str">
            <v>EXPOUS1998</v>
          </cell>
          <cell r="B575">
            <v>18295</v>
          </cell>
          <cell r="C575">
            <v>0</v>
          </cell>
        </row>
        <row r="576">
          <cell r="A576" t="str">
            <v>EXPOUS1999</v>
          </cell>
          <cell r="B576">
            <v>11049</v>
          </cell>
          <cell r="C576">
            <v>0</v>
          </cell>
        </row>
        <row r="577">
          <cell r="A577" t="str">
            <v>EXPOUS2000</v>
          </cell>
          <cell r="B577">
            <v>29434</v>
          </cell>
          <cell r="C577">
            <v>0</v>
          </cell>
        </row>
        <row r="578">
          <cell r="A578" t="str">
            <v>EXPOUS2001</v>
          </cell>
          <cell r="B578" t="str">
            <v>-5.30</v>
          </cell>
          <cell r="C578">
            <v>0</v>
          </cell>
        </row>
        <row r="579">
          <cell r="A579" t="str">
            <v>EXPOUS2002</v>
          </cell>
          <cell r="B579" t="str">
            <v>-2.00</v>
          </cell>
          <cell r="C579">
            <v>0</v>
          </cell>
        </row>
        <row r="580">
          <cell r="A580" t="str">
            <v>EXPOUS2003</v>
          </cell>
          <cell r="B580">
            <v>10959</v>
          </cell>
          <cell r="C580">
            <v>0</v>
          </cell>
        </row>
        <row r="581">
          <cell r="A581" t="str">
            <v>EXPOUS2004</v>
          </cell>
          <cell r="B581">
            <v>44075</v>
          </cell>
          <cell r="C581">
            <v>0</v>
          </cell>
        </row>
        <row r="582">
          <cell r="A582" t="str">
            <v>EXPOUS2005</v>
          </cell>
          <cell r="B582">
            <v>29373</v>
          </cell>
          <cell r="C582">
            <v>0</v>
          </cell>
        </row>
        <row r="583">
          <cell r="A583" t="str">
            <v>EXPOUS2006</v>
          </cell>
          <cell r="B583" t="str">
            <v>8.70*</v>
          </cell>
          <cell r="C583">
            <v>1</v>
          </cell>
        </row>
        <row r="584">
          <cell r="A584" t="str">
            <v>EXPOUS2007</v>
          </cell>
          <cell r="B584" t="str">
            <v>6.40*</v>
          </cell>
          <cell r="C584">
            <v>1</v>
          </cell>
        </row>
        <row r="585">
          <cell r="A585" t="str">
            <v>EXPOUS2008</v>
          </cell>
          <cell r="B585" t="str">
            <v>5.70*</v>
          </cell>
          <cell r="C585">
            <v>1</v>
          </cell>
        </row>
        <row r="586">
          <cell r="A586" t="str">
            <v>GDPMNO1996</v>
          </cell>
          <cell r="B586">
            <v>43922</v>
          </cell>
          <cell r="C586">
            <v>0</v>
          </cell>
        </row>
        <row r="587">
          <cell r="A587" t="str">
            <v>GDPMNO1997</v>
          </cell>
          <cell r="B587">
            <v>32964</v>
          </cell>
          <cell r="C587">
            <v>0</v>
          </cell>
        </row>
        <row r="588">
          <cell r="A588" t="str">
            <v>GDPMNO1998</v>
          </cell>
          <cell r="B588">
            <v>38994</v>
          </cell>
          <cell r="C588">
            <v>0</v>
          </cell>
        </row>
        <row r="589">
          <cell r="A589" t="str">
            <v>GDPMNO1999</v>
          </cell>
          <cell r="B589">
            <v>25600</v>
          </cell>
          <cell r="C589">
            <v>0</v>
          </cell>
        </row>
        <row r="590">
          <cell r="A590" t="str">
            <v>GDPMNO2000</v>
          </cell>
          <cell r="B590">
            <v>18295</v>
          </cell>
          <cell r="C590">
            <v>0</v>
          </cell>
        </row>
        <row r="591">
          <cell r="A591" t="str">
            <v>GDPMNO2001</v>
          </cell>
          <cell r="B591">
            <v>38992</v>
          </cell>
          <cell r="C591">
            <v>0</v>
          </cell>
        </row>
        <row r="592">
          <cell r="A592" t="str">
            <v>GDPMNO2002</v>
          </cell>
          <cell r="B592">
            <v>14611</v>
          </cell>
          <cell r="C592">
            <v>0</v>
          </cell>
        </row>
        <row r="593">
          <cell r="A593" t="str">
            <v>GDPMNO2003</v>
          </cell>
          <cell r="B593">
            <v>14611</v>
          </cell>
          <cell r="C593">
            <v>0</v>
          </cell>
        </row>
        <row r="594">
          <cell r="A594" t="str">
            <v>GDPMNO2004</v>
          </cell>
          <cell r="B594">
            <v>29281</v>
          </cell>
          <cell r="C594">
            <v>0</v>
          </cell>
        </row>
        <row r="595">
          <cell r="A595" t="str">
            <v>GDPMNO2005</v>
          </cell>
          <cell r="B595">
            <v>25628</v>
          </cell>
          <cell r="C595">
            <v>0</v>
          </cell>
        </row>
        <row r="596">
          <cell r="A596" t="str">
            <v>GDPMNO2006</v>
          </cell>
          <cell r="B596" t="str">
            <v>3.60*</v>
          </cell>
          <cell r="C596">
            <v>1</v>
          </cell>
        </row>
        <row r="597">
          <cell r="A597" t="str">
            <v>GDPMNO2007</v>
          </cell>
          <cell r="B597" t="str">
            <v>2.70*</v>
          </cell>
          <cell r="C597">
            <v>1</v>
          </cell>
        </row>
        <row r="598">
          <cell r="A598" t="str">
            <v>GDPMNO2008</v>
          </cell>
          <cell r="B598" t="str">
            <v>2.30*</v>
          </cell>
          <cell r="C598">
            <v>1</v>
          </cell>
        </row>
        <row r="599">
          <cell r="A599" t="str">
            <v>GDPXASIA1996</v>
          </cell>
          <cell r="B599">
            <v>25750</v>
          </cell>
          <cell r="C599">
            <v>0</v>
          </cell>
        </row>
        <row r="600">
          <cell r="A600" t="str">
            <v>GDPXASIA1997</v>
          </cell>
          <cell r="B600">
            <v>14763</v>
          </cell>
          <cell r="C600">
            <v>0</v>
          </cell>
        </row>
        <row r="601">
          <cell r="A601" t="str">
            <v>GDPXASIA1998</v>
          </cell>
          <cell r="B601" t="str">
            <v>0.60</v>
          </cell>
          <cell r="C601">
            <v>0</v>
          </cell>
        </row>
        <row r="602">
          <cell r="A602" t="str">
            <v>GDPXASIA1999</v>
          </cell>
          <cell r="B602">
            <v>32295</v>
          </cell>
          <cell r="C602">
            <v>0</v>
          </cell>
        </row>
        <row r="603">
          <cell r="A603" t="str">
            <v>GDPXASIA2000</v>
          </cell>
          <cell r="B603">
            <v>38997</v>
          </cell>
          <cell r="C603">
            <v>0</v>
          </cell>
        </row>
        <row r="604">
          <cell r="A604" t="str">
            <v>GDPXASIA2001</v>
          </cell>
          <cell r="B604">
            <v>42887</v>
          </cell>
          <cell r="C604">
            <v>0</v>
          </cell>
        </row>
        <row r="605">
          <cell r="A605" t="str">
            <v>GDPXASIA2002</v>
          </cell>
          <cell r="B605">
            <v>34851</v>
          </cell>
          <cell r="C605">
            <v>0</v>
          </cell>
        </row>
        <row r="606">
          <cell r="A606" t="str">
            <v>GDPXASIA2003</v>
          </cell>
          <cell r="B606">
            <v>11902</v>
          </cell>
          <cell r="C606">
            <v>0</v>
          </cell>
        </row>
        <row r="607">
          <cell r="A607" t="str">
            <v>GDPXASIA2004</v>
          </cell>
          <cell r="B607">
            <v>26512</v>
          </cell>
          <cell r="C607">
            <v>0</v>
          </cell>
        </row>
        <row r="608">
          <cell r="A608" t="str">
            <v>GDPXASIA2005</v>
          </cell>
          <cell r="B608">
            <v>15554</v>
          </cell>
          <cell r="C608">
            <v>0</v>
          </cell>
        </row>
        <row r="609">
          <cell r="A609" t="str">
            <v>GDPXASIA2006</v>
          </cell>
          <cell r="B609" t="str">
            <v>8.55*</v>
          </cell>
          <cell r="C609">
            <v>1</v>
          </cell>
        </row>
        <row r="610">
          <cell r="A610" t="str">
            <v>GDPXASIA2007</v>
          </cell>
          <cell r="B610" t="str">
            <v>6.06*</v>
          </cell>
          <cell r="C610">
            <v>1</v>
          </cell>
        </row>
        <row r="611">
          <cell r="A611" t="str">
            <v>GDPXASIA2008</v>
          </cell>
          <cell r="B611" t="str">
            <v>6.87*</v>
          </cell>
          <cell r="C611">
            <v>1</v>
          </cell>
        </row>
        <row r="612">
          <cell r="A612" t="str">
            <v>GDPXCCCP1996</v>
          </cell>
          <cell r="B612" t="str">
            <v>-3.60</v>
          </cell>
          <cell r="C612">
            <v>0</v>
          </cell>
        </row>
        <row r="613">
          <cell r="A613" t="str">
            <v>GDPXCCCP1997</v>
          </cell>
          <cell r="B613">
            <v>14611</v>
          </cell>
          <cell r="C613">
            <v>0</v>
          </cell>
        </row>
        <row r="614">
          <cell r="A614" t="str">
            <v>GDPXCCCP1998</v>
          </cell>
          <cell r="B614" t="str">
            <v>-5.30</v>
          </cell>
          <cell r="C614">
            <v>0</v>
          </cell>
        </row>
        <row r="615">
          <cell r="A615" t="str">
            <v>GDPXCCCP1999</v>
          </cell>
          <cell r="B615">
            <v>14763</v>
          </cell>
          <cell r="C615">
            <v>0</v>
          </cell>
        </row>
        <row r="616">
          <cell r="A616" t="str">
            <v>GDPXCCCP2000</v>
          </cell>
          <cell r="B616" t="str">
            <v>10.00</v>
          </cell>
          <cell r="C616">
            <v>0</v>
          </cell>
        </row>
        <row r="617">
          <cell r="A617" t="str">
            <v>GDPXCCCP2001</v>
          </cell>
          <cell r="B617">
            <v>38995</v>
          </cell>
          <cell r="C617">
            <v>0</v>
          </cell>
        </row>
        <row r="618">
          <cell r="A618" t="str">
            <v>GDPXCCCP2002</v>
          </cell>
          <cell r="B618">
            <v>25659</v>
          </cell>
          <cell r="C618">
            <v>0</v>
          </cell>
        </row>
        <row r="619">
          <cell r="A619" t="str">
            <v>GDPXCCCP2003</v>
          </cell>
          <cell r="B619">
            <v>45839</v>
          </cell>
          <cell r="C619">
            <v>0</v>
          </cell>
        </row>
        <row r="620">
          <cell r="A620" t="str">
            <v>GDPXCCCP2004</v>
          </cell>
          <cell r="B620">
            <v>42552</v>
          </cell>
          <cell r="C620">
            <v>0</v>
          </cell>
        </row>
        <row r="621">
          <cell r="A621" t="str">
            <v>GDPXCCCP2005</v>
          </cell>
          <cell r="B621">
            <v>15128</v>
          </cell>
          <cell r="C621">
            <v>0</v>
          </cell>
        </row>
        <row r="622">
          <cell r="A622" t="str">
            <v>GDPXCCCP2006</v>
          </cell>
          <cell r="B622" t="str">
            <v>5.74*</v>
          </cell>
          <cell r="C622">
            <v>1</v>
          </cell>
        </row>
        <row r="623">
          <cell r="A623" t="str">
            <v>GDPXCCCP2007</v>
          </cell>
          <cell r="B623" t="str">
            <v>4.88*</v>
          </cell>
          <cell r="C623">
            <v>1</v>
          </cell>
        </row>
        <row r="624">
          <cell r="A624" t="str">
            <v>GDPXCCCP2008</v>
          </cell>
          <cell r="B624" t="str">
            <v>4.57*</v>
          </cell>
          <cell r="C624">
            <v>1</v>
          </cell>
        </row>
        <row r="625">
          <cell r="A625" t="str">
            <v>GDPXDE1996</v>
          </cell>
          <cell r="B625" t="str">
            <v>0.80</v>
          </cell>
          <cell r="C625">
            <v>0</v>
          </cell>
        </row>
        <row r="626">
          <cell r="A626" t="str">
            <v>GDPXDE1997</v>
          </cell>
          <cell r="B626">
            <v>18264</v>
          </cell>
          <cell r="C626">
            <v>0</v>
          </cell>
        </row>
        <row r="627">
          <cell r="A627" t="str">
            <v>GDPXDE1998</v>
          </cell>
          <cell r="B627">
            <v>29221</v>
          </cell>
          <cell r="C627">
            <v>0</v>
          </cell>
        </row>
        <row r="628">
          <cell r="A628" t="str">
            <v>GDPXDE1999</v>
          </cell>
          <cell r="B628">
            <v>32874</v>
          </cell>
          <cell r="C628">
            <v>0</v>
          </cell>
        </row>
        <row r="629">
          <cell r="A629" t="str">
            <v>GDPXDE2000</v>
          </cell>
          <cell r="B629">
            <v>18323</v>
          </cell>
          <cell r="C629">
            <v>0</v>
          </cell>
        </row>
        <row r="630">
          <cell r="A630" t="str">
            <v>GDPXDE2001</v>
          </cell>
          <cell r="B630">
            <v>14611</v>
          </cell>
          <cell r="C630">
            <v>0</v>
          </cell>
        </row>
        <row r="631">
          <cell r="A631" t="str">
            <v>GDPXDE2002</v>
          </cell>
          <cell r="B631" t="str">
            <v>0.10</v>
          </cell>
          <cell r="C631">
            <v>0</v>
          </cell>
        </row>
        <row r="632">
          <cell r="A632" t="str">
            <v>GDPXDE2003</v>
          </cell>
          <cell r="B632" t="str">
            <v>-0.20</v>
          </cell>
          <cell r="C632">
            <v>0</v>
          </cell>
        </row>
        <row r="633">
          <cell r="A633" t="str">
            <v>GDPXDE2004</v>
          </cell>
          <cell r="B633">
            <v>38991</v>
          </cell>
          <cell r="C633">
            <v>0</v>
          </cell>
        </row>
        <row r="634">
          <cell r="A634" t="str">
            <v>GDPXDE2005</v>
          </cell>
          <cell r="B634" t="str">
            <v>1.10*</v>
          </cell>
          <cell r="C634">
            <v>1</v>
          </cell>
        </row>
        <row r="635">
          <cell r="A635" t="str">
            <v>GDPXDE2006</v>
          </cell>
          <cell r="B635" t="str">
            <v>2.70*</v>
          </cell>
          <cell r="C635">
            <v>1</v>
          </cell>
        </row>
        <row r="636">
          <cell r="A636" t="str">
            <v>GDPXDE2007</v>
          </cell>
          <cell r="B636" t="str">
            <v>3.10*</v>
          </cell>
          <cell r="C636">
            <v>1</v>
          </cell>
        </row>
        <row r="637">
          <cell r="A637" t="str">
            <v>GDPXDE2008</v>
          </cell>
          <cell r="B637" t="str">
            <v>2.80*</v>
          </cell>
          <cell r="C637">
            <v>1</v>
          </cell>
        </row>
        <row r="638">
          <cell r="A638" t="str">
            <v>GDPXDK1996</v>
          </cell>
          <cell r="B638">
            <v>18295</v>
          </cell>
          <cell r="C638">
            <v>0</v>
          </cell>
        </row>
        <row r="639">
          <cell r="A639" t="str">
            <v>GDPXDK1997</v>
          </cell>
          <cell r="B639" t="str">
            <v>3.00</v>
          </cell>
          <cell r="C639">
            <v>0</v>
          </cell>
        </row>
        <row r="640">
          <cell r="A640" t="str">
            <v>GDPXDK1998</v>
          </cell>
          <cell r="B640">
            <v>18295</v>
          </cell>
          <cell r="C640">
            <v>0</v>
          </cell>
        </row>
        <row r="641">
          <cell r="A641" t="str">
            <v>GDPXDK1999</v>
          </cell>
          <cell r="B641">
            <v>29252</v>
          </cell>
          <cell r="C641">
            <v>0</v>
          </cell>
        </row>
        <row r="642">
          <cell r="A642" t="str">
            <v>GDPXDK2000</v>
          </cell>
          <cell r="B642">
            <v>11018</v>
          </cell>
          <cell r="C642">
            <v>0</v>
          </cell>
        </row>
        <row r="643">
          <cell r="A643" t="str">
            <v>GDPXDK2001</v>
          </cell>
          <cell r="B643" t="str">
            <v>0.70</v>
          </cell>
          <cell r="C643">
            <v>0</v>
          </cell>
        </row>
        <row r="644">
          <cell r="A644" t="str">
            <v>GDPXDK2002</v>
          </cell>
          <cell r="B644" t="str">
            <v>0.60</v>
          </cell>
          <cell r="C644">
            <v>0</v>
          </cell>
        </row>
        <row r="645">
          <cell r="A645" t="str">
            <v>GDPXDK2003</v>
          </cell>
          <cell r="B645" t="str">
            <v>0.70</v>
          </cell>
          <cell r="C645">
            <v>0</v>
          </cell>
        </row>
        <row r="646">
          <cell r="A646" t="str">
            <v>GDPXDK2004</v>
          </cell>
          <cell r="B646">
            <v>25569</v>
          </cell>
          <cell r="C646">
            <v>0</v>
          </cell>
        </row>
        <row r="647">
          <cell r="A647" t="str">
            <v>GDPXDK2005</v>
          </cell>
          <cell r="B647">
            <v>14671</v>
          </cell>
          <cell r="C647">
            <v>0</v>
          </cell>
        </row>
        <row r="648">
          <cell r="A648" t="str">
            <v>GDPXDK2006</v>
          </cell>
          <cell r="B648" t="str">
            <v>3.30*</v>
          </cell>
          <cell r="C648">
            <v>1</v>
          </cell>
        </row>
        <row r="649">
          <cell r="A649" t="str">
            <v>GDPXDK2007</v>
          </cell>
          <cell r="B649" t="str">
            <v>2.70*</v>
          </cell>
          <cell r="C649">
            <v>1</v>
          </cell>
        </row>
        <row r="650">
          <cell r="A650" t="str">
            <v>GDPXDK2008</v>
          </cell>
          <cell r="B650" t="str">
            <v>2.50*</v>
          </cell>
          <cell r="C650">
            <v>1</v>
          </cell>
        </row>
        <row r="651">
          <cell r="A651" t="str">
            <v>GDPXEEUR1996</v>
          </cell>
          <cell r="B651">
            <v>43922</v>
          </cell>
          <cell r="C651">
            <v>0</v>
          </cell>
        </row>
        <row r="652">
          <cell r="A652" t="str">
            <v>GDPXEEUR1997</v>
          </cell>
          <cell r="B652">
            <v>14671</v>
          </cell>
          <cell r="C652">
            <v>0</v>
          </cell>
        </row>
        <row r="653">
          <cell r="A653" t="str">
            <v>GDPXEEUR1998</v>
          </cell>
          <cell r="B653">
            <v>29252</v>
          </cell>
          <cell r="C653">
            <v>0</v>
          </cell>
        </row>
        <row r="654">
          <cell r="A654" t="str">
            <v>GDPXEEUR1999</v>
          </cell>
          <cell r="B654">
            <v>26724</v>
          </cell>
          <cell r="C654">
            <v>0</v>
          </cell>
        </row>
        <row r="655">
          <cell r="A655" t="str">
            <v>GDPXEEUR2000</v>
          </cell>
          <cell r="B655">
            <v>16163</v>
          </cell>
          <cell r="C655">
            <v>0</v>
          </cell>
        </row>
        <row r="656">
          <cell r="A656" t="str">
            <v>GDPXEEUR2001</v>
          </cell>
          <cell r="B656">
            <v>38809</v>
          </cell>
          <cell r="C656">
            <v>0</v>
          </cell>
        </row>
        <row r="657">
          <cell r="A657" t="str">
            <v>GDPXEEUR2002</v>
          </cell>
          <cell r="B657">
            <v>36161</v>
          </cell>
          <cell r="C657">
            <v>0</v>
          </cell>
        </row>
        <row r="658">
          <cell r="A658" t="str">
            <v>GDPXEEUR2003</v>
          </cell>
          <cell r="B658">
            <v>24532</v>
          </cell>
          <cell r="C658">
            <v>0</v>
          </cell>
        </row>
        <row r="659">
          <cell r="A659" t="str">
            <v>GDPXEEUR2004</v>
          </cell>
          <cell r="B659">
            <v>38812</v>
          </cell>
          <cell r="C659">
            <v>0</v>
          </cell>
        </row>
        <row r="660">
          <cell r="A660" t="str">
            <v>GDPXEEUR2005</v>
          </cell>
          <cell r="B660">
            <v>41365</v>
          </cell>
          <cell r="C660">
            <v>0</v>
          </cell>
        </row>
        <row r="661">
          <cell r="A661" t="str">
            <v>GDPXEEUR2006</v>
          </cell>
          <cell r="B661" t="str">
            <v>5.06*</v>
          </cell>
          <cell r="C661">
            <v>1</v>
          </cell>
        </row>
        <row r="662">
          <cell r="A662" t="str">
            <v>GDPXEEUR2007</v>
          </cell>
          <cell r="B662" t="str">
            <v>4.48*</v>
          </cell>
          <cell r="C662">
            <v>1</v>
          </cell>
        </row>
        <row r="663">
          <cell r="A663" t="str">
            <v>GDPXEEUR2008</v>
          </cell>
          <cell r="B663" t="str">
            <v>2.73*</v>
          </cell>
          <cell r="C663">
            <v>1</v>
          </cell>
        </row>
        <row r="664">
          <cell r="A664" t="str">
            <v>GDPXEMER1996</v>
          </cell>
          <cell r="B664">
            <v>11079</v>
          </cell>
          <cell r="C664">
            <v>0</v>
          </cell>
        </row>
        <row r="665">
          <cell r="A665" t="str">
            <v>GDPXEMER1997</v>
          </cell>
          <cell r="B665">
            <v>14732</v>
          </cell>
          <cell r="C665">
            <v>0</v>
          </cell>
        </row>
        <row r="666">
          <cell r="A666" t="str">
            <v>GDPXEMER1998</v>
          </cell>
          <cell r="B666" t="str">
            <v>0.60</v>
          </cell>
          <cell r="C666">
            <v>0</v>
          </cell>
        </row>
        <row r="667">
          <cell r="A667" t="str">
            <v>GDPXEMER1999</v>
          </cell>
          <cell r="B667">
            <v>32994</v>
          </cell>
          <cell r="C667">
            <v>0</v>
          </cell>
        </row>
        <row r="668">
          <cell r="A668" t="str">
            <v>GDPXEMER2000</v>
          </cell>
          <cell r="B668">
            <v>29373</v>
          </cell>
          <cell r="C668">
            <v>0</v>
          </cell>
        </row>
        <row r="669">
          <cell r="A669" t="str">
            <v>GDPXEMER2001</v>
          </cell>
          <cell r="B669">
            <v>38873</v>
          </cell>
          <cell r="C669">
            <v>0</v>
          </cell>
        </row>
        <row r="670">
          <cell r="A670" t="str">
            <v>GDPXEMER2002</v>
          </cell>
          <cell r="B670">
            <v>20210</v>
          </cell>
          <cell r="C670">
            <v>0</v>
          </cell>
        </row>
        <row r="671">
          <cell r="A671" t="str">
            <v>GDPXEMER2003</v>
          </cell>
          <cell r="B671">
            <v>44743</v>
          </cell>
          <cell r="C671">
            <v>0</v>
          </cell>
        </row>
        <row r="672">
          <cell r="A672" t="str">
            <v>GDPXEMER2004</v>
          </cell>
          <cell r="B672" t="str">
            <v>8.00</v>
          </cell>
          <cell r="C672">
            <v>0</v>
          </cell>
        </row>
        <row r="673">
          <cell r="A673" t="str">
            <v>GDPXEMER2005</v>
          </cell>
          <cell r="B673">
            <v>16984</v>
          </cell>
          <cell r="C673">
            <v>0</v>
          </cell>
        </row>
        <row r="674">
          <cell r="A674" t="str">
            <v>GDPXEMER2006</v>
          </cell>
          <cell r="B674" t="str">
            <v>7.57*</v>
          </cell>
          <cell r="C674">
            <v>1</v>
          </cell>
        </row>
        <row r="675">
          <cell r="A675" t="str">
            <v>GDPXEMER2007</v>
          </cell>
          <cell r="B675" t="str">
            <v>5.60*</v>
          </cell>
          <cell r="C675">
            <v>1</v>
          </cell>
        </row>
        <row r="676">
          <cell r="A676" t="str">
            <v>GDPXEMER2008</v>
          </cell>
          <cell r="B676" t="str">
            <v>5.99*</v>
          </cell>
          <cell r="C676">
            <v>1</v>
          </cell>
        </row>
        <row r="677">
          <cell r="A677" t="str">
            <v>GDPXEU111996</v>
          </cell>
          <cell r="B677">
            <v>14611</v>
          </cell>
          <cell r="C677">
            <v>0</v>
          </cell>
        </row>
        <row r="678">
          <cell r="A678" t="str">
            <v>GDPXEU111997</v>
          </cell>
          <cell r="B678">
            <v>10990</v>
          </cell>
          <cell r="C678">
            <v>0</v>
          </cell>
        </row>
        <row r="679">
          <cell r="A679" t="str">
            <v>GDPXEU111998</v>
          </cell>
          <cell r="B679">
            <v>29252</v>
          </cell>
          <cell r="C679">
            <v>0</v>
          </cell>
        </row>
        <row r="680">
          <cell r="A680" t="str">
            <v>GDPXEU111999</v>
          </cell>
          <cell r="B680">
            <v>32905</v>
          </cell>
          <cell r="C680">
            <v>0</v>
          </cell>
        </row>
        <row r="681">
          <cell r="A681" t="str">
            <v>GDPXEU112000</v>
          </cell>
          <cell r="B681" t="str">
            <v>4.00</v>
          </cell>
          <cell r="C681">
            <v>0</v>
          </cell>
        </row>
        <row r="682">
          <cell r="A682" t="str">
            <v>GDPXEU112001</v>
          </cell>
          <cell r="B682">
            <v>32874</v>
          </cell>
          <cell r="C682">
            <v>0</v>
          </cell>
        </row>
        <row r="683">
          <cell r="A683" t="str">
            <v>GDPXEU112002</v>
          </cell>
          <cell r="B683" t="str">
            <v>0.90</v>
          </cell>
          <cell r="C683">
            <v>0</v>
          </cell>
        </row>
        <row r="684">
          <cell r="A684" t="str">
            <v>GDPXEU112003</v>
          </cell>
          <cell r="B684" t="str">
            <v>0.80</v>
          </cell>
          <cell r="C684">
            <v>0</v>
          </cell>
        </row>
        <row r="685">
          <cell r="A685" t="str">
            <v>GDPXEU112004</v>
          </cell>
          <cell r="B685">
            <v>25569</v>
          </cell>
          <cell r="C685">
            <v>0</v>
          </cell>
        </row>
        <row r="686">
          <cell r="A686" t="str">
            <v>GDPXEU112005</v>
          </cell>
          <cell r="B686">
            <v>18264</v>
          </cell>
          <cell r="C686">
            <v>0</v>
          </cell>
        </row>
        <row r="687">
          <cell r="A687" t="str">
            <v>GDPXEU112006</v>
          </cell>
          <cell r="B687" t="str">
            <v>2.80*</v>
          </cell>
          <cell r="C687">
            <v>1</v>
          </cell>
        </row>
        <row r="688">
          <cell r="A688" t="str">
            <v>GDPXEU112007</v>
          </cell>
          <cell r="B688" t="str">
            <v>2.50*</v>
          </cell>
          <cell r="C688">
            <v>1</v>
          </cell>
        </row>
        <row r="689">
          <cell r="A689" t="str">
            <v>GDPXEU112008</v>
          </cell>
          <cell r="B689" t="str">
            <v>2.70*</v>
          </cell>
          <cell r="C689">
            <v>1</v>
          </cell>
        </row>
        <row r="690">
          <cell r="A690" t="str">
            <v>GDPXFI1996</v>
          </cell>
          <cell r="B690">
            <v>32933</v>
          </cell>
          <cell r="C690">
            <v>0</v>
          </cell>
        </row>
        <row r="691">
          <cell r="A691" t="str">
            <v>GDPXFI1997</v>
          </cell>
          <cell r="B691">
            <v>18415</v>
          </cell>
          <cell r="C691">
            <v>0</v>
          </cell>
        </row>
        <row r="692">
          <cell r="A692" t="str">
            <v>GDPXFI1998</v>
          </cell>
          <cell r="B692" t="str">
            <v>5.00</v>
          </cell>
          <cell r="C692">
            <v>0</v>
          </cell>
        </row>
        <row r="693">
          <cell r="A693" t="str">
            <v>GDPXFI1999</v>
          </cell>
          <cell r="B693">
            <v>32933</v>
          </cell>
          <cell r="C693">
            <v>0</v>
          </cell>
        </row>
        <row r="694">
          <cell r="A694" t="str">
            <v>GDPXFI2000</v>
          </cell>
          <cell r="B694">
            <v>11079</v>
          </cell>
          <cell r="C694">
            <v>0</v>
          </cell>
        </row>
        <row r="695">
          <cell r="A695" t="str">
            <v>GDPXFI2001</v>
          </cell>
          <cell r="B695">
            <v>18295</v>
          </cell>
          <cell r="C695">
            <v>0</v>
          </cell>
        </row>
        <row r="696">
          <cell r="A696" t="str">
            <v>GDPXFI2002</v>
          </cell>
          <cell r="B696">
            <v>21916</v>
          </cell>
          <cell r="C696">
            <v>0</v>
          </cell>
        </row>
        <row r="697">
          <cell r="A697" t="str">
            <v>GDPXFI2003</v>
          </cell>
          <cell r="B697">
            <v>32874</v>
          </cell>
          <cell r="C697">
            <v>0</v>
          </cell>
        </row>
        <row r="698">
          <cell r="A698" t="str">
            <v>GDPXFI2004</v>
          </cell>
          <cell r="B698">
            <v>11018</v>
          </cell>
          <cell r="C698">
            <v>0</v>
          </cell>
        </row>
        <row r="699">
          <cell r="A699" t="str">
            <v>GDPXFI2005</v>
          </cell>
          <cell r="B699" t="str">
            <v>3.00</v>
          </cell>
          <cell r="C699">
            <v>0</v>
          </cell>
        </row>
        <row r="700">
          <cell r="A700" t="str">
            <v>GDPXFI2006</v>
          </cell>
          <cell r="B700" t="str">
            <v>4.80*</v>
          </cell>
          <cell r="C700">
            <v>1</v>
          </cell>
        </row>
        <row r="701">
          <cell r="A701" t="str">
            <v>GDPXFI2007</v>
          </cell>
          <cell r="B701" t="str">
            <v>3.00*</v>
          </cell>
          <cell r="C701">
            <v>1</v>
          </cell>
        </row>
        <row r="702">
          <cell r="A702" t="str">
            <v>GDPXFI2008</v>
          </cell>
          <cell r="B702" t="str">
            <v>2.70*</v>
          </cell>
          <cell r="C702">
            <v>1</v>
          </cell>
        </row>
        <row r="703">
          <cell r="A703" t="str">
            <v>GDPXFR1996</v>
          </cell>
          <cell r="B703" t="str">
            <v>1.00</v>
          </cell>
          <cell r="C703">
            <v>0</v>
          </cell>
        </row>
        <row r="704">
          <cell r="A704" t="str">
            <v>GDPXFR1997</v>
          </cell>
          <cell r="B704">
            <v>32874</v>
          </cell>
          <cell r="C704">
            <v>0</v>
          </cell>
        </row>
        <row r="705">
          <cell r="A705" t="str">
            <v>GDPXFR1998</v>
          </cell>
          <cell r="B705">
            <v>14671</v>
          </cell>
          <cell r="C705">
            <v>0</v>
          </cell>
        </row>
        <row r="706">
          <cell r="A706" t="str">
            <v>GDPXFR1999</v>
          </cell>
          <cell r="B706">
            <v>43891</v>
          </cell>
          <cell r="C706">
            <v>0</v>
          </cell>
        </row>
        <row r="707">
          <cell r="A707" t="str">
            <v>GDPXFR2000</v>
          </cell>
          <cell r="B707">
            <v>38994</v>
          </cell>
          <cell r="C707">
            <v>0</v>
          </cell>
        </row>
        <row r="708">
          <cell r="A708" t="str">
            <v>GDPXFR2001</v>
          </cell>
          <cell r="B708">
            <v>38992</v>
          </cell>
          <cell r="C708">
            <v>0</v>
          </cell>
        </row>
        <row r="709">
          <cell r="A709" t="str">
            <v>GDPXFR2002</v>
          </cell>
          <cell r="B709">
            <v>10959</v>
          </cell>
          <cell r="C709">
            <v>0</v>
          </cell>
        </row>
        <row r="710">
          <cell r="A710" t="str">
            <v>GDPXFR2003</v>
          </cell>
          <cell r="B710" t="str">
            <v>0.90</v>
          </cell>
          <cell r="C710">
            <v>0</v>
          </cell>
        </row>
        <row r="711">
          <cell r="A711" t="str">
            <v>GDPXFR2004</v>
          </cell>
          <cell r="B711">
            <v>38992</v>
          </cell>
          <cell r="C711">
            <v>0</v>
          </cell>
        </row>
        <row r="712">
          <cell r="A712" t="str">
            <v>GDPXFR2005</v>
          </cell>
          <cell r="B712" t="str">
            <v>1.60*</v>
          </cell>
          <cell r="C712">
            <v>1</v>
          </cell>
        </row>
        <row r="713">
          <cell r="A713" t="str">
            <v>GDPXFR2006</v>
          </cell>
          <cell r="B713" t="str">
            <v>2.40*</v>
          </cell>
          <cell r="C713">
            <v>1</v>
          </cell>
        </row>
        <row r="714">
          <cell r="A714" t="str">
            <v>GDPXFR2007</v>
          </cell>
          <cell r="B714" t="str">
            <v>2.60*</v>
          </cell>
          <cell r="C714">
            <v>1</v>
          </cell>
        </row>
        <row r="715">
          <cell r="A715" t="str">
            <v>GDPXFR2008</v>
          </cell>
          <cell r="B715" t="str">
            <v>2.10*</v>
          </cell>
          <cell r="C715">
            <v>1</v>
          </cell>
        </row>
        <row r="716">
          <cell r="A716" t="str">
            <v>GDPXG3XX1996</v>
          </cell>
          <cell r="B716">
            <v>29252</v>
          </cell>
          <cell r="C716">
            <v>0</v>
          </cell>
        </row>
        <row r="717">
          <cell r="A717" t="str">
            <v>GDPXG3XX1997</v>
          </cell>
          <cell r="B717">
            <v>43891</v>
          </cell>
          <cell r="C717">
            <v>0</v>
          </cell>
        </row>
        <row r="718">
          <cell r="A718" t="str">
            <v>GDPXG3XX1998</v>
          </cell>
          <cell r="B718">
            <v>18295</v>
          </cell>
          <cell r="C718">
            <v>0</v>
          </cell>
        </row>
        <row r="719">
          <cell r="A719" t="str">
            <v>GDPXG3XX1999</v>
          </cell>
          <cell r="B719">
            <v>32174</v>
          </cell>
          <cell r="C719">
            <v>0</v>
          </cell>
        </row>
        <row r="720">
          <cell r="A720" t="str">
            <v>GDPXG3XX2000</v>
          </cell>
          <cell r="B720">
            <v>22341</v>
          </cell>
          <cell r="C720">
            <v>0</v>
          </cell>
        </row>
        <row r="721">
          <cell r="A721" t="str">
            <v>GDPXG3XX2001</v>
          </cell>
          <cell r="B721">
            <v>38869</v>
          </cell>
          <cell r="C721">
            <v>0</v>
          </cell>
        </row>
        <row r="722">
          <cell r="A722" t="str">
            <v>GDPXG3XX2002</v>
          </cell>
          <cell r="B722">
            <v>38749</v>
          </cell>
          <cell r="C722">
            <v>0</v>
          </cell>
        </row>
        <row r="723">
          <cell r="A723" t="str">
            <v>GDPXG3XX2003</v>
          </cell>
          <cell r="B723">
            <v>28126</v>
          </cell>
          <cell r="C723">
            <v>0</v>
          </cell>
        </row>
        <row r="724">
          <cell r="A724" t="str">
            <v>GDPXG3XX2004</v>
          </cell>
          <cell r="B724">
            <v>28522</v>
          </cell>
          <cell r="C724">
            <v>0</v>
          </cell>
        </row>
        <row r="725">
          <cell r="A725" t="str">
            <v>GDPXG3XX2005</v>
          </cell>
          <cell r="B725">
            <v>18295</v>
          </cell>
          <cell r="C725">
            <v>0</v>
          </cell>
        </row>
        <row r="726">
          <cell r="A726" t="str">
            <v>GDPXG3XX2006</v>
          </cell>
          <cell r="B726" t="str">
            <v>2.95*</v>
          </cell>
          <cell r="C726">
            <v>1</v>
          </cell>
        </row>
        <row r="727">
          <cell r="A727" t="str">
            <v>GDPXG3XX2007</v>
          </cell>
          <cell r="B727" t="str">
            <v>2.26*</v>
          </cell>
          <cell r="C727">
            <v>1</v>
          </cell>
        </row>
        <row r="728">
          <cell r="A728" t="str">
            <v>GDPXG3XX2008</v>
          </cell>
          <cell r="B728" t="str">
            <v>2.54*</v>
          </cell>
          <cell r="C728">
            <v>1</v>
          </cell>
        </row>
        <row r="729">
          <cell r="A729" t="str">
            <v>GDPXIT1996</v>
          </cell>
          <cell r="B729">
            <v>38991</v>
          </cell>
          <cell r="C729">
            <v>0</v>
          </cell>
        </row>
        <row r="730">
          <cell r="A730" t="str">
            <v>GDPXIT1997</v>
          </cell>
          <cell r="B730" t="str">
            <v>2.00</v>
          </cell>
          <cell r="C730">
            <v>0</v>
          </cell>
        </row>
        <row r="731">
          <cell r="A731" t="str">
            <v>GDPXIT1998</v>
          </cell>
          <cell r="B731">
            <v>29221</v>
          </cell>
          <cell r="C731">
            <v>0</v>
          </cell>
        </row>
        <row r="732">
          <cell r="A732" t="str">
            <v>GDPXIT1999</v>
          </cell>
          <cell r="B732">
            <v>25569</v>
          </cell>
          <cell r="C732">
            <v>0</v>
          </cell>
        </row>
        <row r="733">
          <cell r="A733" t="str">
            <v>GDPXIT2000</v>
          </cell>
          <cell r="B733" t="str">
            <v>3.00</v>
          </cell>
          <cell r="C733">
            <v>0</v>
          </cell>
        </row>
        <row r="734">
          <cell r="A734" t="str">
            <v>GDPXIT2001</v>
          </cell>
          <cell r="B734">
            <v>29221</v>
          </cell>
          <cell r="C734">
            <v>0</v>
          </cell>
        </row>
        <row r="735">
          <cell r="A735" t="str">
            <v>GDPXIT2002</v>
          </cell>
          <cell r="B735" t="str">
            <v>0.40</v>
          </cell>
          <cell r="C735">
            <v>0</v>
          </cell>
        </row>
        <row r="736">
          <cell r="A736" t="str">
            <v>GDPXIT2003</v>
          </cell>
          <cell r="B736" t="str">
            <v>0.30</v>
          </cell>
          <cell r="C736">
            <v>0</v>
          </cell>
        </row>
        <row r="737">
          <cell r="A737" t="str">
            <v>GDPXIT2004</v>
          </cell>
          <cell r="B737">
            <v>43831</v>
          </cell>
          <cell r="C737">
            <v>0</v>
          </cell>
        </row>
        <row r="738">
          <cell r="A738" t="str">
            <v>GDPXIT2005</v>
          </cell>
          <cell r="B738" t="str">
            <v>0.20*</v>
          </cell>
          <cell r="C738">
            <v>1</v>
          </cell>
        </row>
        <row r="739">
          <cell r="A739" t="str">
            <v>GDPXIT2006</v>
          </cell>
          <cell r="B739" t="str">
            <v>2.20*</v>
          </cell>
          <cell r="C739">
            <v>1</v>
          </cell>
        </row>
        <row r="740">
          <cell r="A740" t="str">
            <v>GDPXIT2007</v>
          </cell>
          <cell r="B740" t="str">
            <v>2.40*</v>
          </cell>
          <cell r="C740">
            <v>1</v>
          </cell>
        </row>
        <row r="741">
          <cell r="A741" t="str">
            <v>GDPXIT2008</v>
          </cell>
          <cell r="B741" t="str">
            <v>2.10*</v>
          </cell>
          <cell r="C741">
            <v>1</v>
          </cell>
        </row>
        <row r="742">
          <cell r="A742" t="str">
            <v>GDPXJP1996</v>
          </cell>
          <cell r="B742">
            <v>18323</v>
          </cell>
          <cell r="C742">
            <v>0</v>
          </cell>
        </row>
        <row r="743">
          <cell r="A743" t="str">
            <v>GDPXJP1997</v>
          </cell>
          <cell r="B743">
            <v>29221</v>
          </cell>
          <cell r="C743">
            <v>0</v>
          </cell>
        </row>
        <row r="744">
          <cell r="A744" t="str">
            <v>GDPXJP1998</v>
          </cell>
          <cell r="B744" t="str">
            <v>-1.10</v>
          </cell>
          <cell r="C744">
            <v>0</v>
          </cell>
        </row>
        <row r="745">
          <cell r="A745" t="str">
            <v>GDPXJP1999</v>
          </cell>
          <cell r="B745" t="str">
            <v>-0.10</v>
          </cell>
          <cell r="C745">
            <v>0</v>
          </cell>
        </row>
        <row r="746">
          <cell r="A746" t="str">
            <v>GDPXJP2000</v>
          </cell>
          <cell r="B746">
            <v>32905</v>
          </cell>
          <cell r="C746">
            <v>0</v>
          </cell>
        </row>
        <row r="747">
          <cell r="A747" t="str">
            <v>GDPXJP2001</v>
          </cell>
          <cell r="B747" t="str">
            <v>0.40</v>
          </cell>
          <cell r="C747">
            <v>0</v>
          </cell>
        </row>
        <row r="748">
          <cell r="A748" t="str">
            <v>GDPXJP2002</v>
          </cell>
          <cell r="B748" t="str">
            <v>0.10</v>
          </cell>
          <cell r="C748">
            <v>0</v>
          </cell>
        </row>
        <row r="749">
          <cell r="A749" t="str">
            <v>GDPXJP2003</v>
          </cell>
          <cell r="B749">
            <v>29221</v>
          </cell>
          <cell r="C749">
            <v>0</v>
          </cell>
        </row>
        <row r="750">
          <cell r="A750" t="str">
            <v>GDPXJP2004</v>
          </cell>
          <cell r="B750">
            <v>10990</v>
          </cell>
          <cell r="C750">
            <v>0</v>
          </cell>
        </row>
        <row r="751">
          <cell r="A751" t="str">
            <v>GDPXJP2005</v>
          </cell>
          <cell r="B751">
            <v>21947</v>
          </cell>
          <cell r="C751">
            <v>0</v>
          </cell>
        </row>
        <row r="752">
          <cell r="A752" t="str">
            <v>GDPXJP2006</v>
          </cell>
          <cell r="B752" t="str">
            <v>2.60*</v>
          </cell>
          <cell r="C752">
            <v>1</v>
          </cell>
        </row>
        <row r="753">
          <cell r="A753" t="str">
            <v>GDPXJP2007</v>
          </cell>
          <cell r="B753" t="str">
            <v>2.00*</v>
          </cell>
          <cell r="C753">
            <v>1</v>
          </cell>
        </row>
        <row r="754">
          <cell r="A754" t="str">
            <v>GDPXJP2008</v>
          </cell>
          <cell r="B754" t="str">
            <v>2.30*</v>
          </cell>
          <cell r="C754">
            <v>1</v>
          </cell>
        </row>
        <row r="755">
          <cell r="A755" t="str">
            <v>GDPXLATA1996</v>
          </cell>
          <cell r="B755">
            <v>14702</v>
          </cell>
          <cell r="C755">
            <v>0</v>
          </cell>
        </row>
        <row r="756">
          <cell r="A756" t="str">
            <v>GDPXLATA1997</v>
          </cell>
          <cell r="B756">
            <v>11079</v>
          </cell>
          <cell r="C756">
            <v>0</v>
          </cell>
        </row>
        <row r="757">
          <cell r="A757" t="str">
            <v>GDPXLATA1998</v>
          </cell>
          <cell r="B757">
            <v>32874</v>
          </cell>
          <cell r="C757">
            <v>0</v>
          </cell>
        </row>
        <row r="758">
          <cell r="A758" t="str">
            <v>GDPXLATA1999</v>
          </cell>
          <cell r="B758">
            <v>39052</v>
          </cell>
          <cell r="C758">
            <v>0</v>
          </cell>
        </row>
        <row r="759">
          <cell r="A759" t="str">
            <v>GDPXLATA2000</v>
          </cell>
          <cell r="B759">
            <v>45383</v>
          </cell>
          <cell r="C759">
            <v>0</v>
          </cell>
        </row>
        <row r="760">
          <cell r="A760" t="str">
            <v>GDPXLATA2001</v>
          </cell>
          <cell r="B760" t="str">
            <v>-0.16</v>
          </cell>
          <cell r="C760">
            <v>0</v>
          </cell>
        </row>
        <row r="761">
          <cell r="A761" t="str">
            <v>GDPXLATA2002</v>
          </cell>
          <cell r="B761" t="str">
            <v>-0.60</v>
          </cell>
          <cell r="C761">
            <v>0</v>
          </cell>
        </row>
        <row r="762">
          <cell r="A762" t="str">
            <v>GDPXLATA2003</v>
          </cell>
          <cell r="B762">
            <v>44593</v>
          </cell>
          <cell r="C762">
            <v>0</v>
          </cell>
        </row>
        <row r="763">
          <cell r="A763" t="str">
            <v>GDPXLATA2004</v>
          </cell>
          <cell r="B763">
            <v>13636</v>
          </cell>
          <cell r="C763">
            <v>0</v>
          </cell>
        </row>
        <row r="764">
          <cell r="A764" t="str">
            <v>GDPXLATA2005</v>
          </cell>
          <cell r="B764">
            <v>24532</v>
          </cell>
          <cell r="C764">
            <v>0</v>
          </cell>
        </row>
        <row r="765">
          <cell r="A765" t="str">
            <v>GDPXLATA2006</v>
          </cell>
          <cell r="B765" t="str">
            <v>3.79*</v>
          </cell>
          <cell r="C765">
            <v>1</v>
          </cell>
        </row>
        <row r="766">
          <cell r="A766" t="str">
            <v>GDPXLATA2007</v>
          </cell>
          <cell r="B766" t="str">
            <v>3.72*</v>
          </cell>
          <cell r="C766">
            <v>1</v>
          </cell>
        </row>
        <row r="767">
          <cell r="A767" t="str">
            <v>GDPXLATA2008</v>
          </cell>
          <cell r="B767" t="str">
            <v>2.90*</v>
          </cell>
          <cell r="C767">
            <v>1</v>
          </cell>
        </row>
        <row r="768">
          <cell r="A768" t="str">
            <v>GDPXNO1996</v>
          </cell>
          <cell r="B768">
            <v>11079</v>
          </cell>
          <cell r="C768">
            <v>0</v>
          </cell>
        </row>
        <row r="769">
          <cell r="A769" t="str">
            <v>GDPXNO1997</v>
          </cell>
          <cell r="B769">
            <v>43952</v>
          </cell>
          <cell r="C769">
            <v>0</v>
          </cell>
        </row>
        <row r="770">
          <cell r="A770" t="str">
            <v>GDPXNO1998</v>
          </cell>
          <cell r="B770">
            <v>21947</v>
          </cell>
          <cell r="C770">
            <v>0</v>
          </cell>
        </row>
        <row r="771">
          <cell r="A771" t="str">
            <v>GDPXNO1999</v>
          </cell>
          <cell r="B771">
            <v>38992</v>
          </cell>
          <cell r="C771">
            <v>0</v>
          </cell>
        </row>
        <row r="772">
          <cell r="A772" t="str">
            <v>GDPXNO2000</v>
          </cell>
          <cell r="B772">
            <v>29252</v>
          </cell>
          <cell r="C772">
            <v>0</v>
          </cell>
        </row>
        <row r="773">
          <cell r="A773" t="str">
            <v>GDPXNO2001</v>
          </cell>
          <cell r="B773">
            <v>25600</v>
          </cell>
          <cell r="C773">
            <v>0</v>
          </cell>
        </row>
        <row r="774">
          <cell r="A774" t="str">
            <v>GDPXNO2002</v>
          </cell>
          <cell r="B774">
            <v>38991</v>
          </cell>
          <cell r="C774">
            <v>0</v>
          </cell>
        </row>
        <row r="775">
          <cell r="A775" t="str">
            <v>GDPXNO2003</v>
          </cell>
          <cell r="B775">
            <v>38991</v>
          </cell>
          <cell r="C775">
            <v>0</v>
          </cell>
        </row>
        <row r="776">
          <cell r="A776" t="str">
            <v>GDPXNO2004</v>
          </cell>
          <cell r="B776">
            <v>38993</v>
          </cell>
          <cell r="C776">
            <v>0</v>
          </cell>
        </row>
        <row r="777">
          <cell r="A777" t="str">
            <v>GDPXNO2005</v>
          </cell>
          <cell r="B777">
            <v>10990</v>
          </cell>
          <cell r="C777">
            <v>0</v>
          </cell>
        </row>
        <row r="778">
          <cell r="A778" t="str">
            <v>GDPXNO2006</v>
          </cell>
          <cell r="B778" t="str">
            <v>2.50*</v>
          </cell>
          <cell r="C778">
            <v>1</v>
          </cell>
        </row>
        <row r="779">
          <cell r="A779" t="str">
            <v>GDPXNO2007</v>
          </cell>
          <cell r="B779" t="str">
            <v>3.10*</v>
          </cell>
          <cell r="C779">
            <v>1</v>
          </cell>
        </row>
        <row r="780">
          <cell r="A780" t="str">
            <v>GDPXNO2008</v>
          </cell>
          <cell r="B780" t="str">
            <v>2.50*</v>
          </cell>
          <cell r="C780">
            <v>1</v>
          </cell>
        </row>
        <row r="781">
          <cell r="A781" t="str">
            <v>GDPXNORD1996</v>
          </cell>
          <cell r="B781" t="str">
            <v>3.00</v>
          </cell>
          <cell r="C781">
            <v>0</v>
          </cell>
        </row>
        <row r="782">
          <cell r="A782" t="str">
            <v>GDPXNORD1997</v>
          </cell>
          <cell r="B782" t="str">
            <v>4.00</v>
          </cell>
          <cell r="C782">
            <v>0</v>
          </cell>
        </row>
        <row r="783">
          <cell r="A783" t="str">
            <v>GDPXNORD1998</v>
          </cell>
          <cell r="B783">
            <v>11018</v>
          </cell>
          <cell r="C783">
            <v>0</v>
          </cell>
        </row>
        <row r="784">
          <cell r="A784" t="str">
            <v>GDPXNORD1999</v>
          </cell>
          <cell r="B784">
            <v>12479</v>
          </cell>
          <cell r="C784">
            <v>0</v>
          </cell>
        </row>
        <row r="785">
          <cell r="A785" t="str">
            <v>GDPXNORD2000</v>
          </cell>
          <cell r="B785">
            <v>33664</v>
          </cell>
          <cell r="C785">
            <v>0</v>
          </cell>
        </row>
        <row r="786">
          <cell r="A786" t="str">
            <v>GDPXNORD2001</v>
          </cell>
          <cell r="B786">
            <v>24108</v>
          </cell>
          <cell r="C786">
            <v>0</v>
          </cell>
        </row>
        <row r="787">
          <cell r="A787" t="str">
            <v>GDPXNORD2002</v>
          </cell>
          <cell r="B787">
            <v>13516</v>
          </cell>
          <cell r="C787">
            <v>0</v>
          </cell>
        </row>
        <row r="788">
          <cell r="A788" t="str">
            <v>GDPXNORD2003</v>
          </cell>
          <cell r="B788">
            <v>14611</v>
          </cell>
          <cell r="C788">
            <v>0</v>
          </cell>
        </row>
        <row r="789">
          <cell r="A789" t="str">
            <v>GDPXNORD2004</v>
          </cell>
          <cell r="B789">
            <v>31079</v>
          </cell>
          <cell r="C789">
            <v>0</v>
          </cell>
        </row>
        <row r="790">
          <cell r="A790" t="str">
            <v>GDPXNORD2005</v>
          </cell>
          <cell r="B790">
            <v>29983</v>
          </cell>
          <cell r="C790">
            <v>0</v>
          </cell>
        </row>
        <row r="791">
          <cell r="A791" t="str">
            <v>GDPXNORD2006</v>
          </cell>
          <cell r="B791" t="str">
            <v>3.73*</v>
          </cell>
          <cell r="C791">
            <v>1</v>
          </cell>
        </row>
        <row r="792">
          <cell r="A792" t="str">
            <v>GDPXNORD2007</v>
          </cell>
          <cell r="B792" t="str">
            <v>3.12*</v>
          </cell>
          <cell r="C792">
            <v>1</v>
          </cell>
        </row>
        <row r="793">
          <cell r="A793" t="str">
            <v>GDPXNORD2008</v>
          </cell>
          <cell r="B793" t="str">
            <v>2.65*</v>
          </cell>
          <cell r="C793">
            <v>1</v>
          </cell>
        </row>
        <row r="794">
          <cell r="A794" t="str">
            <v>GDPXSE1996</v>
          </cell>
          <cell r="B794">
            <v>10959</v>
          </cell>
          <cell r="C794">
            <v>0</v>
          </cell>
        </row>
        <row r="795">
          <cell r="A795" t="str">
            <v>GDPXSE1997</v>
          </cell>
          <cell r="B795">
            <v>21947</v>
          </cell>
          <cell r="C795">
            <v>0</v>
          </cell>
        </row>
        <row r="796">
          <cell r="A796" t="str">
            <v>GDPXSE1998</v>
          </cell>
          <cell r="B796">
            <v>21976</v>
          </cell>
          <cell r="C796">
            <v>0</v>
          </cell>
        </row>
        <row r="797">
          <cell r="A797" t="str">
            <v>GDPXSE1999</v>
          </cell>
          <cell r="B797">
            <v>11049</v>
          </cell>
          <cell r="C797">
            <v>0</v>
          </cell>
        </row>
        <row r="798">
          <cell r="A798" t="str">
            <v>GDPXSE2000</v>
          </cell>
          <cell r="B798">
            <v>14702</v>
          </cell>
          <cell r="C798">
            <v>0</v>
          </cell>
        </row>
        <row r="799">
          <cell r="A799" t="str">
            <v>GDPXSE2001</v>
          </cell>
          <cell r="B799">
            <v>43831</v>
          </cell>
          <cell r="C799">
            <v>0</v>
          </cell>
        </row>
        <row r="800">
          <cell r="A800" t="str">
            <v>GDPXSE2002</v>
          </cell>
          <cell r="B800" t="str">
            <v>2.00</v>
          </cell>
          <cell r="C800">
            <v>0</v>
          </cell>
        </row>
        <row r="801">
          <cell r="A801" t="str">
            <v>GDPXSE2003</v>
          </cell>
          <cell r="B801">
            <v>29221</v>
          </cell>
          <cell r="C801">
            <v>0</v>
          </cell>
        </row>
        <row r="802">
          <cell r="A802" t="str">
            <v>GDPXSE2004</v>
          </cell>
          <cell r="B802">
            <v>11018</v>
          </cell>
          <cell r="C802">
            <v>0</v>
          </cell>
        </row>
        <row r="803">
          <cell r="A803" t="str">
            <v>GDPXSE2005</v>
          </cell>
          <cell r="B803">
            <v>25600</v>
          </cell>
          <cell r="C803">
            <v>0</v>
          </cell>
        </row>
        <row r="804">
          <cell r="A804" t="str">
            <v>GDPXSE2006</v>
          </cell>
          <cell r="B804" t="str">
            <v>4.40*</v>
          </cell>
          <cell r="C804">
            <v>1</v>
          </cell>
        </row>
        <row r="805">
          <cell r="A805" t="str">
            <v>GDPXSE2007</v>
          </cell>
          <cell r="B805" t="str">
            <v>3.50*</v>
          </cell>
          <cell r="C805">
            <v>1</v>
          </cell>
        </row>
        <row r="806">
          <cell r="A806" t="str">
            <v>GDPXSE2008</v>
          </cell>
          <cell r="B806" t="str">
            <v>2.80*</v>
          </cell>
          <cell r="C806">
            <v>1</v>
          </cell>
        </row>
        <row r="807">
          <cell r="A807" t="str">
            <v>GDPXSP1996</v>
          </cell>
          <cell r="B807">
            <v>14642</v>
          </cell>
          <cell r="C807">
            <v>0</v>
          </cell>
        </row>
        <row r="808">
          <cell r="A808" t="str">
            <v>GDPXSP1997</v>
          </cell>
          <cell r="B808" t="str">
            <v>4.00</v>
          </cell>
          <cell r="C808">
            <v>0</v>
          </cell>
        </row>
        <row r="809">
          <cell r="A809" t="str">
            <v>GDPXSP1998</v>
          </cell>
          <cell r="B809">
            <v>11049</v>
          </cell>
          <cell r="C809">
            <v>0</v>
          </cell>
        </row>
        <row r="810">
          <cell r="A810" t="str">
            <v>GDPXSP1999</v>
          </cell>
          <cell r="B810">
            <v>25659</v>
          </cell>
          <cell r="C810">
            <v>0</v>
          </cell>
        </row>
        <row r="811">
          <cell r="A811" t="str">
            <v>GDPXSP2000</v>
          </cell>
          <cell r="B811" t="str">
            <v>5.00</v>
          </cell>
          <cell r="C811">
            <v>0</v>
          </cell>
        </row>
        <row r="812">
          <cell r="A812" t="str">
            <v>GDPXSP2001</v>
          </cell>
          <cell r="B812">
            <v>18323</v>
          </cell>
          <cell r="C812">
            <v>0</v>
          </cell>
        </row>
        <row r="813">
          <cell r="A813" t="str">
            <v>GDPXSP2002</v>
          </cell>
          <cell r="B813">
            <v>25600</v>
          </cell>
          <cell r="C813">
            <v>0</v>
          </cell>
        </row>
        <row r="814">
          <cell r="A814" t="str">
            <v>GDPXSP2003</v>
          </cell>
          <cell r="B814" t="str">
            <v>3.00</v>
          </cell>
          <cell r="C814">
            <v>0</v>
          </cell>
        </row>
        <row r="815">
          <cell r="A815" t="str">
            <v>GDPXSP2004</v>
          </cell>
          <cell r="B815">
            <v>38993</v>
          </cell>
          <cell r="C815">
            <v>0</v>
          </cell>
        </row>
        <row r="816">
          <cell r="A816" t="str">
            <v>GDPXSP2005</v>
          </cell>
          <cell r="B816" t="str">
            <v>3.30*</v>
          </cell>
          <cell r="C816">
            <v>1</v>
          </cell>
        </row>
        <row r="817">
          <cell r="A817" t="str">
            <v>GDPXSP2006</v>
          </cell>
          <cell r="B817" t="str">
            <v>3.10*</v>
          </cell>
          <cell r="C817">
            <v>1</v>
          </cell>
        </row>
        <row r="818">
          <cell r="A818" t="str">
            <v>GDPXSP2007</v>
          </cell>
          <cell r="B818" t="str">
            <v>3.30*</v>
          </cell>
          <cell r="C818">
            <v>1</v>
          </cell>
        </row>
        <row r="819">
          <cell r="A819" t="str">
            <v>GDPXSP2008</v>
          </cell>
          <cell r="B819" t="str">
            <v>2.70*</v>
          </cell>
          <cell r="C819">
            <v>1</v>
          </cell>
        </row>
        <row r="820">
          <cell r="A820" t="str">
            <v>GDPXUK1996</v>
          </cell>
          <cell r="B820">
            <v>21947</v>
          </cell>
          <cell r="C820">
            <v>0</v>
          </cell>
        </row>
        <row r="821">
          <cell r="A821" t="str">
            <v>GDPXUK1997</v>
          </cell>
          <cell r="B821">
            <v>18323</v>
          </cell>
          <cell r="C821">
            <v>0</v>
          </cell>
        </row>
        <row r="822">
          <cell r="A822" t="str">
            <v>GDPXUK1998</v>
          </cell>
          <cell r="B822">
            <v>10990</v>
          </cell>
          <cell r="C822">
            <v>0</v>
          </cell>
        </row>
        <row r="823">
          <cell r="A823" t="str">
            <v>GDPXUK1999</v>
          </cell>
          <cell r="B823" t="str">
            <v>0.50*</v>
          </cell>
          <cell r="C823">
            <v>1</v>
          </cell>
        </row>
        <row r="824">
          <cell r="A824" t="str">
            <v>GDPXUK2000</v>
          </cell>
          <cell r="B824" t="str">
            <v>0.70*</v>
          </cell>
          <cell r="C824">
            <v>1</v>
          </cell>
        </row>
        <row r="825">
          <cell r="A825" t="str">
            <v>GDPXUK2001</v>
          </cell>
          <cell r="B825" t="str">
            <v>3.00*</v>
          </cell>
          <cell r="C825">
            <v>1</v>
          </cell>
        </row>
        <row r="826">
          <cell r="A826" t="str">
            <v>GDPXUS1996</v>
          </cell>
          <cell r="B826">
            <v>21976</v>
          </cell>
          <cell r="C826">
            <v>0</v>
          </cell>
        </row>
        <row r="827">
          <cell r="A827" t="str">
            <v>GDPXUS1997</v>
          </cell>
          <cell r="B827">
            <v>18354</v>
          </cell>
          <cell r="C827">
            <v>0</v>
          </cell>
        </row>
        <row r="828">
          <cell r="A828" t="str">
            <v>GDPXUS1998</v>
          </cell>
          <cell r="B828">
            <v>43922</v>
          </cell>
          <cell r="C828">
            <v>0</v>
          </cell>
        </row>
        <row r="829">
          <cell r="A829" t="str">
            <v>GDPXUS1999</v>
          </cell>
          <cell r="B829">
            <v>14702</v>
          </cell>
          <cell r="C829">
            <v>0</v>
          </cell>
        </row>
        <row r="830">
          <cell r="A830" t="str">
            <v>GDPXUS2000</v>
          </cell>
          <cell r="B830">
            <v>25628</v>
          </cell>
          <cell r="C830">
            <v>0</v>
          </cell>
        </row>
        <row r="831">
          <cell r="A831" t="str">
            <v>GDPXUS2001</v>
          </cell>
          <cell r="B831" t="str">
            <v>0.80</v>
          </cell>
          <cell r="C831">
            <v>0</v>
          </cell>
        </row>
        <row r="832">
          <cell r="A832" t="str">
            <v>GDPXUS2002</v>
          </cell>
          <cell r="B832">
            <v>21916</v>
          </cell>
          <cell r="C832">
            <v>0</v>
          </cell>
        </row>
        <row r="833">
          <cell r="A833" t="str">
            <v>GDPXUS2003</v>
          </cell>
          <cell r="B833">
            <v>18295</v>
          </cell>
          <cell r="C833">
            <v>0</v>
          </cell>
        </row>
        <row r="834">
          <cell r="A834" t="str">
            <v>GDPXUS2004</v>
          </cell>
          <cell r="B834">
            <v>32933</v>
          </cell>
          <cell r="C834">
            <v>0</v>
          </cell>
        </row>
        <row r="835">
          <cell r="A835" t="str">
            <v>GDPXUS2005</v>
          </cell>
          <cell r="B835">
            <v>43891</v>
          </cell>
          <cell r="C835">
            <v>0</v>
          </cell>
        </row>
        <row r="836">
          <cell r="A836" t="str">
            <v>GDPXUS2006</v>
          </cell>
          <cell r="B836" t="str">
            <v>3.30*</v>
          </cell>
          <cell r="C836">
            <v>1</v>
          </cell>
        </row>
        <row r="837">
          <cell r="A837" t="str">
            <v>GDPXUS2007</v>
          </cell>
          <cell r="B837" t="str">
            <v>2.20*</v>
          </cell>
          <cell r="C837">
            <v>1</v>
          </cell>
        </row>
        <row r="838">
          <cell r="A838" t="str">
            <v>GDPXUS2008</v>
          </cell>
          <cell r="B838" t="str">
            <v>2.50*</v>
          </cell>
          <cell r="C838">
            <v>1</v>
          </cell>
        </row>
        <row r="839">
          <cell r="A839" t="str">
            <v>GDPXWRLD1996</v>
          </cell>
          <cell r="B839">
            <v>14671</v>
          </cell>
          <cell r="C839">
            <v>0</v>
          </cell>
        </row>
        <row r="840">
          <cell r="A840" t="str">
            <v>GDPXWRLD1997</v>
          </cell>
          <cell r="B840">
            <v>25628</v>
          </cell>
          <cell r="C840">
            <v>0</v>
          </cell>
        </row>
        <row r="841">
          <cell r="A841" t="str">
            <v>GDPXWRLD1998</v>
          </cell>
          <cell r="B841">
            <v>21916</v>
          </cell>
          <cell r="C841">
            <v>0</v>
          </cell>
        </row>
        <row r="842">
          <cell r="A842" t="str">
            <v>GDPXWRLD1999</v>
          </cell>
          <cell r="B842">
            <v>38964</v>
          </cell>
          <cell r="C842">
            <v>0</v>
          </cell>
        </row>
        <row r="843">
          <cell r="A843" t="str">
            <v>GDPXWRLD2000</v>
          </cell>
          <cell r="B843">
            <v>19450</v>
          </cell>
          <cell r="C843">
            <v>0</v>
          </cell>
        </row>
        <row r="844">
          <cell r="A844" t="str">
            <v>GDPXWRLD2001</v>
          </cell>
          <cell r="B844">
            <v>36192</v>
          </cell>
          <cell r="C844">
            <v>0</v>
          </cell>
        </row>
        <row r="845">
          <cell r="A845" t="str">
            <v>GDPXWRLD2002</v>
          </cell>
          <cell r="B845">
            <v>35462</v>
          </cell>
          <cell r="C845">
            <v>0</v>
          </cell>
        </row>
        <row r="846">
          <cell r="A846" t="str">
            <v>GDPXWRLD2003</v>
          </cell>
          <cell r="B846">
            <v>15401</v>
          </cell>
          <cell r="C846">
            <v>0</v>
          </cell>
        </row>
        <row r="847">
          <cell r="A847" t="str">
            <v>GDPXWRLD2004</v>
          </cell>
          <cell r="B847">
            <v>38780</v>
          </cell>
          <cell r="C847">
            <v>0</v>
          </cell>
        </row>
        <row r="848">
          <cell r="A848" t="str">
            <v>GDPXWRLD2005</v>
          </cell>
          <cell r="B848">
            <v>31472</v>
          </cell>
          <cell r="C848">
            <v>0</v>
          </cell>
        </row>
        <row r="849">
          <cell r="A849" t="str">
            <v>GDPXWRLD2006</v>
          </cell>
          <cell r="B849" t="str">
            <v>4.13*</v>
          </cell>
          <cell r="C849">
            <v>1</v>
          </cell>
        </row>
        <row r="850">
          <cell r="A850" t="str">
            <v>GDPXWRLD2007</v>
          </cell>
          <cell r="B850" t="str">
            <v>3.72*</v>
          </cell>
          <cell r="C850">
            <v>1</v>
          </cell>
        </row>
        <row r="851">
          <cell r="A851" t="str">
            <v>GDPXWRLD2008</v>
          </cell>
          <cell r="B851" t="str">
            <v>3.89*</v>
          </cell>
          <cell r="C851">
            <v>1</v>
          </cell>
        </row>
        <row r="852">
          <cell r="A852" t="str">
            <v>IMPODE1996</v>
          </cell>
          <cell r="B852">
            <v>11018</v>
          </cell>
          <cell r="C852">
            <v>0</v>
          </cell>
        </row>
        <row r="853">
          <cell r="A853" t="str">
            <v>IMPODE1997</v>
          </cell>
          <cell r="B853">
            <v>14824</v>
          </cell>
          <cell r="C853">
            <v>0</v>
          </cell>
        </row>
        <row r="854">
          <cell r="A854" t="str">
            <v>IMPODE1998</v>
          </cell>
          <cell r="B854" t="str">
            <v>9.00</v>
          </cell>
          <cell r="C854">
            <v>0</v>
          </cell>
        </row>
        <row r="855">
          <cell r="A855" t="str">
            <v>IMPODE1999</v>
          </cell>
          <cell r="B855">
            <v>44044</v>
          </cell>
          <cell r="C855">
            <v>0</v>
          </cell>
        </row>
        <row r="856">
          <cell r="A856" t="str">
            <v>IMPODE2000</v>
          </cell>
          <cell r="B856">
            <v>25842</v>
          </cell>
          <cell r="C856">
            <v>0</v>
          </cell>
        </row>
        <row r="857">
          <cell r="A857" t="str">
            <v>IMPODE2001</v>
          </cell>
          <cell r="B857">
            <v>25569</v>
          </cell>
          <cell r="C857">
            <v>0</v>
          </cell>
        </row>
        <row r="858">
          <cell r="A858" t="str">
            <v>IMPODE2002</v>
          </cell>
          <cell r="B858" t="str">
            <v>-1.30</v>
          </cell>
          <cell r="C858">
            <v>0</v>
          </cell>
        </row>
        <row r="859">
          <cell r="A859" t="str">
            <v>IMPODE2003</v>
          </cell>
          <cell r="B859" t="str">
            <v>5.00</v>
          </cell>
          <cell r="C859">
            <v>0</v>
          </cell>
        </row>
        <row r="860">
          <cell r="A860" t="str">
            <v>IMPODE2004</v>
          </cell>
          <cell r="B860">
            <v>38996</v>
          </cell>
          <cell r="C860">
            <v>0</v>
          </cell>
        </row>
        <row r="861">
          <cell r="A861" t="str">
            <v>IMPODE2005</v>
          </cell>
          <cell r="B861" t="str">
            <v>5.20*</v>
          </cell>
          <cell r="C861">
            <v>1</v>
          </cell>
        </row>
        <row r="862">
          <cell r="A862" t="str">
            <v>IMPODE2006</v>
          </cell>
          <cell r="B862" t="str">
            <v>6.90*</v>
          </cell>
          <cell r="C862">
            <v>1</v>
          </cell>
        </row>
        <row r="863">
          <cell r="A863" t="str">
            <v>IMPODE2007</v>
          </cell>
          <cell r="B863" t="str">
            <v>5.30*</v>
          </cell>
          <cell r="C863">
            <v>1</v>
          </cell>
        </row>
        <row r="864">
          <cell r="A864" t="str">
            <v>IMPODE2008</v>
          </cell>
          <cell r="B864" t="str">
            <v>5.60*</v>
          </cell>
          <cell r="C864">
            <v>1</v>
          </cell>
        </row>
        <row r="865">
          <cell r="A865" t="str">
            <v>IMPODK1996</v>
          </cell>
          <cell r="B865">
            <v>21976</v>
          </cell>
          <cell r="C865">
            <v>0</v>
          </cell>
        </row>
        <row r="866">
          <cell r="A866" t="str">
            <v>IMPODK1997</v>
          </cell>
          <cell r="B866" t="str">
            <v>10.00</v>
          </cell>
          <cell r="C866">
            <v>0</v>
          </cell>
        </row>
        <row r="867">
          <cell r="A867" t="str">
            <v>IMPODK1998</v>
          </cell>
          <cell r="B867">
            <v>33086</v>
          </cell>
          <cell r="C867">
            <v>0</v>
          </cell>
        </row>
        <row r="868">
          <cell r="A868" t="str">
            <v>IMPODK1999</v>
          </cell>
          <cell r="B868">
            <v>18295</v>
          </cell>
          <cell r="C868">
            <v>0</v>
          </cell>
        </row>
        <row r="869">
          <cell r="A869" t="str">
            <v>IMPODK2000</v>
          </cell>
          <cell r="B869">
            <v>22251</v>
          </cell>
          <cell r="C869">
            <v>0</v>
          </cell>
        </row>
        <row r="870">
          <cell r="A870" t="str">
            <v>IMPODK2001</v>
          </cell>
          <cell r="B870" t="str">
            <v>2.00</v>
          </cell>
          <cell r="C870">
            <v>0</v>
          </cell>
        </row>
        <row r="871">
          <cell r="A871" t="str">
            <v>IMPODK2002</v>
          </cell>
          <cell r="B871" t="str">
            <v>8.00</v>
          </cell>
          <cell r="C871">
            <v>0</v>
          </cell>
        </row>
        <row r="872">
          <cell r="A872" t="str">
            <v>IMPODK2003</v>
          </cell>
          <cell r="B872" t="str">
            <v>-1.70</v>
          </cell>
          <cell r="C872">
            <v>0</v>
          </cell>
        </row>
        <row r="873">
          <cell r="A873" t="str">
            <v>IMPODK2004</v>
          </cell>
          <cell r="B873">
            <v>18415</v>
          </cell>
          <cell r="C873">
            <v>0</v>
          </cell>
        </row>
        <row r="874">
          <cell r="A874" t="str">
            <v>IMPODK2005</v>
          </cell>
          <cell r="B874" t="str">
            <v>12.00</v>
          </cell>
          <cell r="C874">
            <v>0</v>
          </cell>
        </row>
        <row r="875">
          <cell r="A875" t="str">
            <v>IMPODK2006</v>
          </cell>
          <cell r="B875" t="str">
            <v>16.80*</v>
          </cell>
          <cell r="C875">
            <v>1</v>
          </cell>
        </row>
        <row r="876">
          <cell r="A876" t="str">
            <v>IMPODK2007</v>
          </cell>
          <cell r="B876" t="str">
            <v>7.80*</v>
          </cell>
          <cell r="C876">
            <v>1</v>
          </cell>
        </row>
        <row r="877">
          <cell r="A877" t="str">
            <v>IMPODK2008</v>
          </cell>
          <cell r="B877" t="str">
            <v>6.20*</v>
          </cell>
          <cell r="C877">
            <v>1</v>
          </cell>
        </row>
        <row r="878">
          <cell r="A878" t="str">
            <v>IMPOEU111996</v>
          </cell>
          <cell r="B878">
            <v>11018</v>
          </cell>
          <cell r="C878">
            <v>0</v>
          </cell>
        </row>
        <row r="879">
          <cell r="A879" t="str">
            <v>IMPOEU111997</v>
          </cell>
          <cell r="B879">
            <v>33086</v>
          </cell>
          <cell r="C879">
            <v>0</v>
          </cell>
        </row>
        <row r="880">
          <cell r="A880" t="str">
            <v>IMPOEU111998</v>
          </cell>
          <cell r="B880">
            <v>39000</v>
          </cell>
          <cell r="C880">
            <v>0</v>
          </cell>
        </row>
        <row r="881">
          <cell r="A881" t="str">
            <v>IMPOEU111999</v>
          </cell>
          <cell r="B881">
            <v>18445</v>
          </cell>
          <cell r="C881">
            <v>0</v>
          </cell>
        </row>
        <row r="882">
          <cell r="A882" t="str">
            <v>IMPOEU112000</v>
          </cell>
          <cell r="B882">
            <v>11263</v>
          </cell>
          <cell r="C882">
            <v>0</v>
          </cell>
        </row>
        <row r="883">
          <cell r="A883" t="str">
            <v>IMPOEU112001</v>
          </cell>
          <cell r="B883" t="str">
            <v>2.00</v>
          </cell>
          <cell r="C883">
            <v>0</v>
          </cell>
        </row>
        <row r="884">
          <cell r="A884" t="str">
            <v>IMPOEU112002</v>
          </cell>
          <cell r="B884" t="str">
            <v>0.30</v>
          </cell>
          <cell r="C884">
            <v>0</v>
          </cell>
        </row>
        <row r="885">
          <cell r="A885" t="str">
            <v>IMPOEU112003</v>
          </cell>
          <cell r="B885">
            <v>43891</v>
          </cell>
          <cell r="C885">
            <v>0</v>
          </cell>
        </row>
        <row r="886">
          <cell r="A886" t="str">
            <v>IMPOEU112004</v>
          </cell>
          <cell r="B886">
            <v>43983</v>
          </cell>
          <cell r="C886">
            <v>0</v>
          </cell>
        </row>
        <row r="887">
          <cell r="A887" t="str">
            <v>IMPOEU112005</v>
          </cell>
          <cell r="B887">
            <v>18384</v>
          </cell>
          <cell r="C887">
            <v>0</v>
          </cell>
        </row>
        <row r="888">
          <cell r="A888" t="str">
            <v>IMPOEU112006</v>
          </cell>
          <cell r="B888" t="str">
            <v>7.90*</v>
          </cell>
          <cell r="C888">
            <v>1</v>
          </cell>
        </row>
        <row r="889">
          <cell r="A889" t="str">
            <v>IMPOEU112007</v>
          </cell>
          <cell r="B889" t="str">
            <v>4.00*</v>
          </cell>
          <cell r="C889">
            <v>1</v>
          </cell>
        </row>
        <row r="890">
          <cell r="A890" t="str">
            <v>IMPOEU112008</v>
          </cell>
          <cell r="B890" t="str">
            <v>6.40*</v>
          </cell>
          <cell r="C890">
            <v>1</v>
          </cell>
        </row>
        <row r="891">
          <cell r="A891" t="str">
            <v>IMPOFI1996</v>
          </cell>
          <cell r="B891">
            <v>32994</v>
          </cell>
          <cell r="C891">
            <v>0</v>
          </cell>
        </row>
        <row r="892">
          <cell r="A892" t="str">
            <v>IMPOFI1997</v>
          </cell>
          <cell r="B892">
            <v>25873</v>
          </cell>
          <cell r="C892">
            <v>0</v>
          </cell>
        </row>
        <row r="893">
          <cell r="A893" t="str">
            <v>IMPOFI1998</v>
          </cell>
          <cell r="B893" t="str">
            <v>9.00</v>
          </cell>
          <cell r="C893">
            <v>0</v>
          </cell>
        </row>
        <row r="894">
          <cell r="A894" t="str">
            <v>IMPOFI1999</v>
          </cell>
          <cell r="B894">
            <v>25628</v>
          </cell>
          <cell r="C894">
            <v>0</v>
          </cell>
        </row>
        <row r="895">
          <cell r="A895" t="str">
            <v>IMPOFI2000</v>
          </cell>
          <cell r="B895" t="str">
            <v>16.40</v>
          </cell>
          <cell r="C895">
            <v>0</v>
          </cell>
        </row>
        <row r="896">
          <cell r="A896" t="str">
            <v>IMPOFI2001</v>
          </cell>
          <cell r="B896">
            <v>43831</v>
          </cell>
          <cell r="C896">
            <v>0</v>
          </cell>
        </row>
        <row r="897">
          <cell r="A897" t="str">
            <v>IMPOFI2002</v>
          </cell>
          <cell r="B897">
            <v>18295</v>
          </cell>
          <cell r="C897">
            <v>0</v>
          </cell>
        </row>
        <row r="898">
          <cell r="A898" t="str">
            <v>IMPOFI2003</v>
          </cell>
          <cell r="B898">
            <v>11018</v>
          </cell>
          <cell r="C898">
            <v>0</v>
          </cell>
        </row>
        <row r="899">
          <cell r="A899" t="str">
            <v>IMPOFI2004</v>
          </cell>
          <cell r="B899">
            <v>14793</v>
          </cell>
          <cell r="C899">
            <v>0</v>
          </cell>
        </row>
        <row r="900">
          <cell r="A900" t="str">
            <v>IMPOFI2005</v>
          </cell>
          <cell r="B900">
            <v>11293</v>
          </cell>
          <cell r="C900">
            <v>0</v>
          </cell>
        </row>
        <row r="901">
          <cell r="A901" t="str">
            <v>IMPOFI2006</v>
          </cell>
          <cell r="B901" t="str">
            <v>7.90*</v>
          </cell>
          <cell r="C901">
            <v>1</v>
          </cell>
        </row>
        <row r="902">
          <cell r="A902" t="str">
            <v>IMPOFI2007</v>
          </cell>
          <cell r="B902" t="str">
            <v>5.80*</v>
          </cell>
          <cell r="C902">
            <v>1</v>
          </cell>
        </row>
        <row r="903">
          <cell r="A903" t="str">
            <v>IMPOFI2008</v>
          </cell>
          <cell r="B903" t="str">
            <v>5.40*</v>
          </cell>
          <cell r="C903">
            <v>1</v>
          </cell>
        </row>
        <row r="904">
          <cell r="A904" t="str">
            <v>IMPOFR1996</v>
          </cell>
          <cell r="B904">
            <v>21916</v>
          </cell>
          <cell r="C904">
            <v>0</v>
          </cell>
        </row>
        <row r="905">
          <cell r="A905" t="str">
            <v>IMPOFR1997</v>
          </cell>
          <cell r="B905">
            <v>44013</v>
          </cell>
          <cell r="C905">
            <v>0</v>
          </cell>
        </row>
        <row r="906">
          <cell r="A906" t="str">
            <v>IMPOFR1998</v>
          </cell>
          <cell r="B906">
            <v>25842</v>
          </cell>
          <cell r="C906">
            <v>0</v>
          </cell>
        </row>
        <row r="907">
          <cell r="A907" t="str">
            <v>IMPOFR1999</v>
          </cell>
          <cell r="B907">
            <v>29342</v>
          </cell>
          <cell r="C907">
            <v>0</v>
          </cell>
        </row>
        <row r="908">
          <cell r="A908" t="str">
            <v>IMPOFR2000</v>
          </cell>
          <cell r="B908" t="str">
            <v>14.90</v>
          </cell>
          <cell r="C908">
            <v>0</v>
          </cell>
        </row>
        <row r="909">
          <cell r="A909" t="str">
            <v>IMPOFR2001</v>
          </cell>
          <cell r="B909">
            <v>25600</v>
          </cell>
          <cell r="C909">
            <v>0</v>
          </cell>
        </row>
        <row r="910">
          <cell r="A910" t="str">
            <v>IMPOFR2002</v>
          </cell>
          <cell r="B910">
            <v>18264</v>
          </cell>
          <cell r="C910">
            <v>0</v>
          </cell>
        </row>
        <row r="911">
          <cell r="A911" t="str">
            <v>IMPOFR2003</v>
          </cell>
          <cell r="B911">
            <v>10959</v>
          </cell>
          <cell r="C911">
            <v>0</v>
          </cell>
        </row>
        <row r="912">
          <cell r="A912" t="str">
            <v>IMPOFR2004</v>
          </cell>
          <cell r="B912">
            <v>38996</v>
          </cell>
          <cell r="C912">
            <v>0</v>
          </cell>
        </row>
        <row r="913">
          <cell r="A913" t="str">
            <v>IMPOFR2005</v>
          </cell>
          <cell r="B913" t="str">
            <v>6.20*</v>
          </cell>
          <cell r="C913">
            <v>1</v>
          </cell>
        </row>
        <row r="914">
          <cell r="A914" t="str">
            <v>IMPOFR2006</v>
          </cell>
          <cell r="B914" t="str">
            <v>6.50*</v>
          </cell>
          <cell r="C914">
            <v>1</v>
          </cell>
        </row>
        <row r="915">
          <cell r="A915" t="str">
            <v>IMPOFR2007</v>
          </cell>
          <cell r="B915" t="str">
            <v>4.90*</v>
          </cell>
          <cell r="C915">
            <v>1</v>
          </cell>
        </row>
        <row r="916">
          <cell r="A916" t="str">
            <v>IMPOFR2008</v>
          </cell>
          <cell r="B916" t="str">
            <v>5.90*</v>
          </cell>
          <cell r="C916">
            <v>1</v>
          </cell>
        </row>
        <row r="917">
          <cell r="A917" t="str">
            <v>IMPOIT1996</v>
          </cell>
          <cell r="B917" t="str">
            <v>-0.30</v>
          </cell>
          <cell r="C917">
            <v>0</v>
          </cell>
        </row>
        <row r="918">
          <cell r="A918" t="str">
            <v>IMPOIT1997</v>
          </cell>
          <cell r="B918">
            <v>44105</v>
          </cell>
          <cell r="C918">
            <v>0</v>
          </cell>
        </row>
        <row r="919">
          <cell r="A919" t="str">
            <v>IMPOIT1998</v>
          </cell>
          <cell r="B919">
            <v>38999</v>
          </cell>
          <cell r="C919">
            <v>0</v>
          </cell>
        </row>
        <row r="920">
          <cell r="A920" t="str">
            <v>IMPOIT1999</v>
          </cell>
          <cell r="B920">
            <v>18384</v>
          </cell>
          <cell r="C920">
            <v>0</v>
          </cell>
        </row>
        <row r="921">
          <cell r="A921" t="str">
            <v>IMPOIT2000</v>
          </cell>
          <cell r="B921">
            <v>44013</v>
          </cell>
          <cell r="C921">
            <v>0</v>
          </cell>
        </row>
        <row r="922">
          <cell r="A922" t="str">
            <v>IMPOIT2001</v>
          </cell>
          <cell r="B922" t="str">
            <v>0.50</v>
          </cell>
          <cell r="C922">
            <v>0</v>
          </cell>
        </row>
        <row r="923">
          <cell r="A923" t="str">
            <v>IMPOIT2002</v>
          </cell>
          <cell r="B923" t="str">
            <v>-0.40</v>
          </cell>
          <cell r="C923">
            <v>0</v>
          </cell>
        </row>
        <row r="924">
          <cell r="A924" t="str">
            <v>IMPOIT2003</v>
          </cell>
          <cell r="B924">
            <v>10959</v>
          </cell>
          <cell r="C924">
            <v>0</v>
          </cell>
        </row>
        <row r="925">
          <cell r="A925" t="str">
            <v>IMPOIT2004</v>
          </cell>
          <cell r="B925">
            <v>18295</v>
          </cell>
          <cell r="C925">
            <v>0</v>
          </cell>
        </row>
        <row r="926">
          <cell r="A926" t="str">
            <v>IMPOIT2005</v>
          </cell>
          <cell r="B926" t="str">
            <v>2.20*</v>
          </cell>
          <cell r="C926">
            <v>1</v>
          </cell>
        </row>
        <row r="927">
          <cell r="A927" t="str">
            <v>IMPOIT2006</v>
          </cell>
          <cell r="B927" t="str">
            <v>4.90*</v>
          </cell>
          <cell r="C927">
            <v>1</v>
          </cell>
        </row>
        <row r="928">
          <cell r="A928" t="str">
            <v>IMPOIT2007</v>
          </cell>
          <cell r="B928" t="str">
            <v>3.60*</v>
          </cell>
          <cell r="C928">
            <v>1</v>
          </cell>
        </row>
        <row r="929">
          <cell r="A929" t="str">
            <v>IMPOIT2008</v>
          </cell>
          <cell r="B929" t="str">
            <v>4.40*</v>
          </cell>
          <cell r="C929">
            <v>1</v>
          </cell>
        </row>
        <row r="930">
          <cell r="A930" t="str">
            <v>IMPOJP1996</v>
          </cell>
          <cell r="B930" t="str">
            <v>13.40</v>
          </cell>
          <cell r="C930">
            <v>0</v>
          </cell>
        </row>
        <row r="931">
          <cell r="A931" t="str">
            <v>IMPOJP1997</v>
          </cell>
          <cell r="B931">
            <v>38991</v>
          </cell>
          <cell r="C931">
            <v>0</v>
          </cell>
        </row>
        <row r="932">
          <cell r="A932" t="str">
            <v>IMPOJP1998</v>
          </cell>
          <cell r="B932" t="str">
            <v>-6.80</v>
          </cell>
          <cell r="C932">
            <v>0</v>
          </cell>
        </row>
        <row r="933">
          <cell r="A933" t="str">
            <v>IMPOJP1999</v>
          </cell>
          <cell r="B933">
            <v>25628</v>
          </cell>
          <cell r="C933">
            <v>0</v>
          </cell>
        </row>
        <row r="934">
          <cell r="A934" t="str">
            <v>IMPOJP2000</v>
          </cell>
          <cell r="B934">
            <v>18476</v>
          </cell>
          <cell r="C934">
            <v>0</v>
          </cell>
        </row>
        <row r="935">
          <cell r="A935" t="str">
            <v>IMPOJP2001</v>
          </cell>
          <cell r="B935">
            <v>43831</v>
          </cell>
          <cell r="C935">
            <v>0</v>
          </cell>
        </row>
        <row r="936">
          <cell r="A936" t="str">
            <v>IMPOJP2002</v>
          </cell>
          <cell r="B936" t="str">
            <v>1.00</v>
          </cell>
          <cell r="C936">
            <v>0</v>
          </cell>
        </row>
        <row r="937">
          <cell r="A937" t="str">
            <v>IMPOJP2003</v>
          </cell>
          <cell r="B937" t="str">
            <v>4.00</v>
          </cell>
          <cell r="C937">
            <v>0</v>
          </cell>
        </row>
        <row r="938">
          <cell r="A938" t="str">
            <v>IMPOJP2004</v>
          </cell>
          <cell r="B938">
            <v>18476</v>
          </cell>
          <cell r="C938">
            <v>0</v>
          </cell>
        </row>
        <row r="939">
          <cell r="A939" t="str">
            <v>IMPOJP2005</v>
          </cell>
          <cell r="B939">
            <v>11110</v>
          </cell>
          <cell r="C939">
            <v>0</v>
          </cell>
        </row>
        <row r="940">
          <cell r="A940" t="str">
            <v>IMPOJP2006</v>
          </cell>
          <cell r="B940" t="str">
            <v>7.10*</v>
          </cell>
          <cell r="C940">
            <v>1</v>
          </cell>
        </row>
        <row r="941">
          <cell r="A941" t="str">
            <v>IMPOJP2007</v>
          </cell>
          <cell r="B941" t="str">
            <v>7.70*</v>
          </cell>
          <cell r="C941">
            <v>1</v>
          </cell>
        </row>
        <row r="942">
          <cell r="A942" t="str">
            <v>IMPOJP2008</v>
          </cell>
          <cell r="B942" t="str">
            <v>6.60*</v>
          </cell>
          <cell r="C942">
            <v>1</v>
          </cell>
        </row>
        <row r="943">
          <cell r="A943" t="str">
            <v>IMPONO1996</v>
          </cell>
          <cell r="B943">
            <v>29434</v>
          </cell>
          <cell r="C943">
            <v>0</v>
          </cell>
        </row>
        <row r="944">
          <cell r="A944" t="str">
            <v>IMPONO1997</v>
          </cell>
          <cell r="B944">
            <v>14946</v>
          </cell>
          <cell r="C944">
            <v>0</v>
          </cell>
        </row>
        <row r="945">
          <cell r="A945" t="str">
            <v>IMPONO1998</v>
          </cell>
          <cell r="B945">
            <v>18476</v>
          </cell>
          <cell r="C945">
            <v>0</v>
          </cell>
        </row>
        <row r="946">
          <cell r="A946" t="str">
            <v>IMPONO1999</v>
          </cell>
          <cell r="B946" t="str">
            <v>-1.80</v>
          </cell>
          <cell r="C946">
            <v>0</v>
          </cell>
        </row>
        <row r="947">
          <cell r="A947" t="str">
            <v>IMPONO2000</v>
          </cell>
          <cell r="B947">
            <v>25600</v>
          </cell>
          <cell r="C947">
            <v>0</v>
          </cell>
        </row>
        <row r="948">
          <cell r="A948" t="str">
            <v>IMPONO2001</v>
          </cell>
          <cell r="B948" t="str">
            <v>0.90</v>
          </cell>
          <cell r="C948">
            <v>0</v>
          </cell>
        </row>
        <row r="949">
          <cell r="A949" t="str">
            <v>IMPONO2002</v>
          </cell>
          <cell r="B949" t="str">
            <v>0.70</v>
          </cell>
          <cell r="C949">
            <v>0</v>
          </cell>
        </row>
        <row r="950">
          <cell r="A950" t="str">
            <v>IMPONO2003</v>
          </cell>
          <cell r="B950">
            <v>38991</v>
          </cell>
          <cell r="C950">
            <v>0</v>
          </cell>
        </row>
        <row r="951">
          <cell r="A951" t="str">
            <v>IMPONO2004</v>
          </cell>
          <cell r="B951">
            <v>33086</v>
          </cell>
          <cell r="C951">
            <v>0</v>
          </cell>
        </row>
        <row r="952">
          <cell r="A952" t="str">
            <v>IMPONO2005</v>
          </cell>
          <cell r="B952">
            <v>11140</v>
          </cell>
          <cell r="C952">
            <v>0</v>
          </cell>
        </row>
        <row r="953">
          <cell r="A953" t="str">
            <v>IMPONO2006</v>
          </cell>
          <cell r="B953" t="str">
            <v>7.30*</v>
          </cell>
          <cell r="C953">
            <v>1</v>
          </cell>
        </row>
        <row r="954">
          <cell r="A954" t="str">
            <v>IMPONO2007</v>
          </cell>
          <cell r="B954" t="str">
            <v>3.10*</v>
          </cell>
          <cell r="C954">
            <v>1</v>
          </cell>
        </row>
        <row r="955">
          <cell r="A955" t="str">
            <v>IMPONO2008</v>
          </cell>
          <cell r="B955" t="str">
            <v>2.20*</v>
          </cell>
          <cell r="C955">
            <v>1</v>
          </cell>
        </row>
        <row r="956">
          <cell r="A956" t="str">
            <v>IMPOSE1996</v>
          </cell>
          <cell r="B956" t="str">
            <v>3.00</v>
          </cell>
          <cell r="C956">
            <v>0</v>
          </cell>
        </row>
        <row r="957">
          <cell r="A957" t="str">
            <v>IMPOSE1997</v>
          </cell>
          <cell r="B957" t="str">
            <v>12.00</v>
          </cell>
          <cell r="C957">
            <v>0</v>
          </cell>
        </row>
        <row r="958">
          <cell r="A958" t="str">
            <v>IMPOSE1998</v>
          </cell>
          <cell r="B958">
            <v>14916</v>
          </cell>
          <cell r="C958">
            <v>0</v>
          </cell>
        </row>
        <row r="959">
          <cell r="A959" t="str">
            <v>IMPOSE1999</v>
          </cell>
          <cell r="B959">
            <v>32964</v>
          </cell>
          <cell r="C959">
            <v>0</v>
          </cell>
        </row>
        <row r="960">
          <cell r="A960" t="str">
            <v>IMPOSE2000</v>
          </cell>
          <cell r="B960">
            <v>18568</v>
          </cell>
          <cell r="C960">
            <v>0</v>
          </cell>
        </row>
        <row r="961">
          <cell r="A961" t="str">
            <v>IMPOSE2001</v>
          </cell>
          <cell r="B961" t="str">
            <v>-2.50</v>
          </cell>
          <cell r="C961">
            <v>0</v>
          </cell>
        </row>
        <row r="962">
          <cell r="A962" t="str">
            <v>IMPOSE2002</v>
          </cell>
          <cell r="B962" t="str">
            <v>-1.90</v>
          </cell>
          <cell r="C962">
            <v>0</v>
          </cell>
        </row>
        <row r="963">
          <cell r="A963" t="str">
            <v>IMPOSE2003</v>
          </cell>
          <cell r="B963">
            <v>38995</v>
          </cell>
          <cell r="C963">
            <v>0</v>
          </cell>
        </row>
        <row r="964">
          <cell r="A964" t="str">
            <v>IMPOSE2004</v>
          </cell>
          <cell r="B964">
            <v>29373</v>
          </cell>
          <cell r="C964">
            <v>0</v>
          </cell>
        </row>
        <row r="965">
          <cell r="A965" t="str">
            <v>IMPOSE2005</v>
          </cell>
          <cell r="B965">
            <v>18415</v>
          </cell>
          <cell r="C965">
            <v>0</v>
          </cell>
        </row>
        <row r="966">
          <cell r="A966" t="str">
            <v>IMPOSE2006</v>
          </cell>
          <cell r="B966" t="str">
            <v>8.10*</v>
          </cell>
          <cell r="C966">
            <v>1</v>
          </cell>
        </row>
        <row r="967">
          <cell r="A967" t="str">
            <v>IMPOSE2007</v>
          </cell>
          <cell r="B967" t="str">
            <v>8.40*</v>
          </cell>
          <cell r="C967">
            <v>1</v>
          </cell>
        </row>
        <row r="968">
          <cell r="A968" t="str">
            <v>IMPOSE2008</v>
          </cell>
          <cell r="B968" t="str">
            <v>5.80*</v>
          </cell>
          <cell r="C968">
            <v>1</v>
          </cell>
        </row>
        <row r="969">
          <cell r="A969" t="str">
            <v>IMPOSP1996</v>
          </cell>
          <cell r="B969" t="str">
            <v>8.00</v>
          </cell>
          <cell r="C969">
            <v>0</v>
          </cell>
        </row>
        <row r="970">
          <cell r="A970" t="str">
            <v>IMPOSP1997</v>
          </cell>
          <cell r="B970" t="str">
            <v>13.20</v>
          </cell>
          <cell r="C970">
            <v>0</v>
          </cell>
        </row>
        <row r="971">
          <cell r="A971" t="str">
            <v>IMPOSP1998</v>
          </cell>
          <cell r="B971" t="str">
            <v>13.30</v>
          </cell>
          <cell r="C971">
            <v>0</v>
          </cell>
        </row>
        <row r="972">
          <cell r="A972" t="str">
            <v>IMPOSP1999</v>
          </cell>
          <cell r="B972" t="str">
            <v>13.60</v>
          </cell>
          <cell r="C972">
            <v>0</v>
          </cell>
        </row>
        <row r="973">
          <cell r="A973" t="str">
            <v>IMPOSP2000</v>
          </cell>
          <cell r="B973">
            <v>33147</v>
          </cell>
          <cell r="C973">
            <v>0</v>
          </cell>
        </row>
        <row r="974">
          <cell r="A974" t="str">
            <v>IMPOSP2001</v>
          </cell>
          <cell r="B974">
            <v>43922</v>
          </cell>
          <cell r="C974">
            <v>0</v>
          </cell>
        </row>
        <row r="975">
          <cell r="A975" t="str">
            <v>IMPOSP2002</v>
          </cell>
          <cell r="B975">
            <v>32933</v>
          </cell>
          <cell r="C975">
            <v>0</v>
          </cell>
        </row>
        <row r="976">
          <cell r="A976" t="str">
            <v>IMPOSP2003</v>
          </cell>
          <cell r="B976" t="str">
            <v>6.00</v>
          </cell>
          <cell r="C976">
            <v>0</v>
          </cell>
        </row>
        <row r="977">
          <cell r="A977" t="str">
            <v>IMPOSP2004</v>
          </cell>
          <cell r="B977">
            <v>11202</v>
          </cell>
          <cell r="C977">
            <v>0</v>
          </cell>
        </row>
        <row r="978">
          <cell r="A978" t="str">
            <v>IMPOSP2005</v>
          </cell>
          <cell r="B978" t="str">
            <v>7.50*</v>
          </cell>
          <cell r="C978">
            <v>1</v>
          </cell>
        </row>
        <row r="979">
          <cell r="A979" t="str">
            <v>IMPOSP2006</v>
          </cell>
          <cell r="B979" t="str">
            <v>10.80*</v>
          </cell>
          <cell r="C979">
            <v>1</v>
          </cell>
        </row>
        <row r="980">
          <cell r="A980" t="str">
            <v>IMPOSP2007</v>
          </cell>
          <cell r="B980" t="str">
            <v>10.00*</v>
          </cell>
          <cell r="C980">
            <v>1</v>
          </cell>
        </row>
        <row r="981">
          <cell r="A981" t="str">
            <v>IMPOSP2008</v>
          </cell>
          <cell r="B981" t="str">
            <v>9.10*</v>
          </cell>
          <cell r="C981">
            <v>1</v>
          </cell>
        </row>
        <row r="982">
          <cell r="A982" t="str">
            <v>IMPOUK1996</v>
          </cell>
          <cell r="B982">
            <v>44075</v>
          </cell>
          <cell r="C982">
            <v>0</v>
          </cell>
        </row>
        <row r="983">
          <cell r="A983" t="str">
            <v>IMPOUK1997</v>
          </cell>
          <cell r="B983">
            <v>14855</v>
          </cell>
          <cell r="C983">
            <v>0</v>
          </cell>
        </row>
        <row r="984">
          <cell r="A984" t="str">
            <v>IMPOUK1998</v>
          </cell>
          <cell r="B984">
            <v>33055</v>
          </cell>
          <cell r="C984">
            <v>0</v>
          </cell>
        </row>
        <row r="985">
          <cell r="A985" t="str">
            <v>IMPOUK1999</v>
          </cell>
          <cell r="B985" t="str">
            <v>2.30*</v>
          </cell>
          <cell r="C985">
            <v>1</v>
          </cell>
        </row>
        <row r="986">
          <cell r="A986" t="str">
            <v>IMPOUK2000</v>
          </cell>
          <cell r="B986" t="str">
            <v>0.70*</v>
          </cell>
          <cell r="C986">
            <v>1</v>
          </cell>
        </row>
        <row r="987">
          <cell r="A987" t="str">
            <v>IMPOUK2001</v>
          </cell>
          <cell r="B987" t="str">
            <v>2.70*</v>
          </cell>
          <cell r="C987">
            <v>1</v>
          </cell>
        </row>
        <row r="988">
          <cell r="A988" t="str">
            <v>IMPOUS1996</v>
          </cell>
          <cell r="B988">
            <v>22129</v>
          </cell>
          <cell r="C988">
            <v>0</v>
          </cell>
        </row>
        <row r="989">
          <cell r="A989" t="str">
            <v>IMPOUS1997</v>
          </cell>
          <cell r="B989" t="str">
            <v>13.60</v>
          </cell>
          <cell r="C989">
            <v>0</v>
          </cell>
        </row>
        <row r="990">
          <cell r="A990" t="str">
            <v>IMPOUS1998</v>
          </cell>
          <cell r="B990">
            <v>25873</v>
          </cell>
          <cell r="C990">
            <v>0</v>
          </cell>
        </row>
        <row r="991">
          <cell r="A991" t="str">
            <v>IMPOUS1999</v>
          </cell>
          <cell r="B991">
            <v>14916</v>
          </cell>
          <cell r="C991">
            <v>0</v>
          </cell>
        </row>
        <row r="992">
          <cell r="A992" t="str">
            <v>IMPOUS2000</v>
          </cell>
          <cell r="B992" t="str">
            <v>13.20</v>
          </cell>
          <cell r="C992">
            <v>0</v>
          </cell>
        </row>
        <row r="993">
          <cell r="A993" t="str">
            <v>IMPOUS2001</v>
          </cell>
          <cell r="B993" t="str">
            <v>-2.60</v>
          </cell>
          <cell r="C993">
            <v>0</v>
          </cell>
        </row>
        <row r="994">
          <cell r="A994" t="str">
            <v>IMPOUS2002</v>
          </cell>
          <cell r="B994">
            <v>18323</v>
          </cell>
          <cell r="C994">
            <v>0</v>
          </cell>
        </row>
        <row r="995">
          <cell r="A995" t="str">
            <v>IMPOUS2003</v>
          </cell>
          <cell r="B995">
            <v>38994</v>
          </cell>
          <cell r="C995">
            <v>0</v>
          </cell>
        </row>
        <row r="996">
          <cell r="A996" t="str">
            <v>IMPOUS2004</v>
          </cell>
          <cell r="B996">
            <v>29495</v>
          </cell>
          <cell r="C996">
            <v>0</v>
          </cell>
        </row>
        <row r="997">
          <cell r="A997" t="str">
            <v>IMPOUS2005</v>
          </cell>
          <cell r="B997">
            <v>38996</v>
          </cell>
          <cell r="C997">
            <v>0</v>
          </cell>
        </row>
        <row r="998">
          <cell r="A998" t="str">
            <v>IMPOUS2006</v>
          </cell>
          <cell r="B998" t="str">
            <v>6.30*</v>
          </cell>
          <cell r="C998">
            <v>1</v>
          </cell>
        </row>
        <row r="999">
          <cell r="A999" t="str">
            <v>IMPOUS2007</v>
          </cell>
          <cell r="B999" t="str">
            <v>3.70*</v>
          </cell>
          <cell r="C999">
            <v>1</v>
          </cell>
        </row>
        <row r="1000">
          <cell r="A1000" t="str">
            <v>IMPOUS2008</v>
          </cell>
          <cell r="B1000" t="str">
            <v>3.80*</v>
          </cell>
          <cell r="C1000">
            <v>1</v>
          </cell>
        </row>
        <row r="1001">
          <cell r="A1001" t="str">
            <v>INDPASIA1996</v>
          </cell>
          <cell r="B1001">
            <v>29465</v>
          </cell>
          <cell r="C1001">
            <v>0</v>
          </cell>
        </row>
        <row r="1002">
          <cell r="A1002" t="str">
            <v>INDPASIA1997</v>
          </cell>
          <cell r="B1002">
            <v>25781</v>
          </cell>
          <cell r="C1002">
            <v>0</v>
          </cell>
        </row>
        <row r="1003">
          <cell r="A1003" t="str">
            <v>INDPASIA1998</v>
          </cell>
          <cell r="B1003" t="str">
            <v>0.30</v>
          </cell>
          <cell r="C1003">
            <v>0</v>
          </cell>
        </row>
        <row r="1004">
          <cell r="A1004" t="str">
            <v>INDPASIA1999</v>
          </cell>
          <cell r="B1004">
            <v>12905</v>
          </cell>
          <cell r="C1004">
            <v>0</v>
          </cell>
        </row>
        <row r="1005">
          <cell r="A1005" t="str">
            <v>INDPASIA2000</v>
          </cell>
          <cell r="B1005">
            <v>21125</v>
          </cell>
          <cell r="C1005">
            <v>0</v>
          </cell>
        </row>
        <row r="1006">
          <cell r="A1006" t="str">
            <v>INDPASIA2001</v>
          </cell>
          <cell r="B1006">
            <v>22828</v>
          </cell>
          <cell r="C1006">
            <v>0</v>
          </cell>
        </row>
        <row r="1007">
          <cell r="A1007" t="str">
            <v>INDPASIA2002</v>
          </cell>
          <cell r="B1007">
            <v>29495</v>
          </cell>
          <cell r="C1007">
            <v>0</v>
          </cell>
        </row>
        <row r="1008">
          <cell r="A1008" t="str">
            <v>INDPASIA2003</v>
          </cell>
          <cell r="B1008" t="str">
            <v>19.59</v>
          </cell>
          <cell r="C1008">
            <v>0</v>
          </cell>
        </row>
        <row r="1009">
          <cell r="A1009" t="str">
            <v>INDPASIA2004</v>
          </cell>
          <cell r="B1009">
            <v>39042</v>
          </cell>
          <cell r="C1009">
            <v>0</v>
          </cell>
        </row>
        <row r="1010">
          <cell r="A1010" t="str">
            <v>INDPASIA2005</v>
          </cell>
          <cell r="B1010" t="str">
            <v>14.86</v>
          </cell>
          <cell r="C1010">
            <v>0</v>
          </cell>
        </row>
        <row r="1011">
          <cell r="A1011" t="str">
            <v>INDPASIA2006</v>
          </cell>
          <cell r="B1011" t="str">
            <v>11.33*</v>
          </cell>
          <cell r="C1011">
            <v>1</v>
          </cell>
        </row>
        <row r="1012">
          <cell r="A1012" t="str">
            <v>INDPASIA2007</v>
          </cell>
          <cell r="B1012" t="str">
            <v>12.96*</v>
          </cell>
          <cell r="C1012">
            <v>1</v>
          </cell>
        </row>
        <row r="1013">
          <cell r="A1013" t="str">
            <v>INDPASIA2008</v>
          </cell>
          <cell r="B1013" t="str">
            <v>6.80*</v>
          </cell>
          <cell r="C1013">
            <v>1</v>
          </cell>
        </row>
        <row r="1014">
          <cell r="A1014" t="str">
            <v>INDPCCCP1996</v>
          </cell>
          <cell r="B1014" t="str">
            <v>-4.00</v>
          </cell>
          <cell r="C1014">
            <v>0</v>
          </cell>
        </row>
        <row r="1015">
          <cell r="A1015" t="str">
            <v>INDPCCCP1997</v>
          </cell>
          <cell r="B1015">
            <v>32874</v>
          </cell>
          <cell r="C1015">
            <v>0</v>
          </cell>
        </row>
        <row r="1016">
          <cell r="A1016" t="str">
            <v>INDPCCCP1998</v>
          </cell>
          <cell r="B1016" t="str">
            <v>-5.20</v>
          </cell>
          <cell r="C1016">
            <v>0</v>
          </cell>
        </row>
        <row r="1017">
          <cell r="A1017" t="str">
            <v>INDPCCCP1999</v>
          </cell>
          <cell r="B1017">
            <v>38879</v>
          </cell>
          <cell r="C1017">
            <v>0</v>
          </cell>
        </row>
        <row r="1018">
          <cell r="A1018" t="str">
            <v>INDPCCCP2000</v>
          </cell>
          <cell r="B1018">
            <v>30987</v>
          </cell>
          <cell r="C1018">
            <v>0</v>
          </cell>
        </row>
        <row r="1019">
          <cell r="A1019" t="str">
            <v>INDPCCCP2001</v>
          </cell>
          <cell r="B1019">
            <v>38842</v>
          </cell>
          <cell r="C1019">
            <v>0</v>
          </cell>
        </row>
        <row r="1020">
          <cell r="A1020" t="str">
            <v>INDPCCCP2002</v>
          </cell>
          <cell r="B1020">
            <v>29281</v>
          </cell>
          <cell r="C1020">
            <v>0</v>
          </cell>
        </row>
        <row r="1021">
          <cell r="A1021" t="str">
            <v>INDPCCCP2003</v>
          </cell>
          <cell r="B1021" t="str">
            <v>7.00</v>
          </cell>
          <cell r="C1021">
            <v>0</v>
          </cell>
        </row>
        <row r="1022">
          <cell r="A1022" t="str">
            <v>INDPCCCP2004</v>
          </cell>
          <cell r="B1022">
            <v>11140</v>
          </cell>
          <cell r="C1022">
            <v>0</v>
          </cell>
        </row>
        <row r="1023">
          <cell r="A1023" t="str">
            <v>INDPCCCP2005</v>
          </cell>
          <cell r="B1023" t="str">
            <v>4.00</v>
          </cell>
          <cell r="C1023">
            <v>0</v>
          </cell>
        </row>
        <row r="1024">
          <cell r="A1024" t="str">
            <v>INDPCCCP2006</v>
          </cell>
          <cell r="B1024" t="str">
            <v>4.26*</v>
          </cell>
          <cell r="C1024">
            <v>1</v>
          </cell>
        </row>
        <row r="1025">
          <cell r="A1025" t="str">
            <v>INDPCCCP2007</v>
          </cell>
          <cell r="B1025" t="str">
            <v>4.51*</v>
          </cell>
          <cell r="C1025">
            <v>1</v>
          </cell>
        </row>
        <row r="1026">
          <cell r="A1026" t="str">
            <v>INDPCCCP2008</v>
          </cell>
          <cell r="B1026" t="str">
            <v>4.32*</v>
          </cell>
          <cell r="C1026">
            <v>1</v>
          </cell>
        </row>
        <row r="1027">
          <cell r="A1027" t="str">
            <v>INDPDE1996</v>
          </cell>
          <cell r="B1027" t="str">
            <v>0.50</v>
          </cell>
          <cell r="C1027">
            <v>0</v>
          </cell>
        </row>
        <row r="1028">
          <cell r="A1028" t="str">
            <v>INDPDE1997</v>
          </cell>
          <cell r="B1028">
            <v>25628</v>
          </cell>
          <cell r="C1028">
            <v>0</v>
          </cell>
        </row>
        <row r="1029">
          <cell r="A1029" t="str">
            <v>INDPDE1998</v>
          </cell>
          <cell r="B1029">
            <v>43922</v>
          </cell>
          <cell r="C1029">
            <v>0</v>
          </cell>
        </row>
        <row r="1030">
          <cell r="A1030" t="str">
            <v>INDPDE1999</v>
          </cell>
          <cell r="B1030">
            <v>10959</v>
          </cell>
          <cell r="C1030">
            <v>0</v>
          </cell>
        </row>
        <row r="1031">
          <cell r="A1031" t="str">
            <v>INDPDE2000</v>
          </cell>
          <cell r="B1031">
            <v>43983</v>
          </cell>
          <cell r="C1031">
            <v>0</v>
          </cell>
        </row>
        <row r="1032">
          <cell r="A1032" t="str">
            <v>INDPDE2001</v>
          </cell>
          <cell r="B1032" t="str">
            <v>0.70</v>
          </cell>
          <cell r="C1032">
            <v>0</v>
          </cell>
        </row>
        <row r="1033">
          <cell r="A1033" t="str">
            <v>INDPDE2002</v>
          </cell>
          <cell r="B1033" t="str">
            <v>-1.10</v>
          </cell>
          <cell r="C1033">
            <v>0</v>
          </cell>
        </row>
        <row r="1034">
          <cell r="A1034" t="str">
            <v>INDPDE2003</v>
          </cell>
          <cell r="B1034" t="str">
            <v>0.20</v>
          </cell>
          <cell r="C1034">
            <v>0</v>
          </cell>
        </row>
        <row r="1035">
          <cell r="A1035" t="str">
            <v>INDPDE2004</v>
          </cell>
          <cell r="B1035">
            <v>38993</v>
          </cell>
          <cell r="C1035">
            <v>0</v>
          </cell>
        </row>
        <row r="1036">
          <cell r="A1036" t="str">
            <v>INDPDE2005</v>
          </cell>
          <cell r="B1036" t="str">
            <v>3.60*</v>
          </cell>
          <cell r="C1036">
            <v>1</v>
          </cell>
        </row>
        <row r="1037">
          <cell r="A1037" t="str">
            <v>INDPDE2006</v>
          </cell>
          <cell r="B1037" t="str">
            <v>5.20*</v>
          </cell>
          <cell r="C1037">
            <v>1</v>
          </cell>
        </row>
        <row r="1038">
          <cell r="A1038" t="str">
            <v>INDPDE2007</v>
          </cell>
          <cell r="B1038" t="str">
            <v>4.70*</v>
          </cell>
          <cell r="C1038">
            <v>1</v>
          </cell>
        </row>
        <row r="1039">
          <cell r="A1039" t="str">
            <v>INDPDE2008</v>
          </cell>
          <cell r="B1039" t="str">
            <v>3.30*</v>
          </cell>
          <cell r="C1039">
            <v>1</v>
          </cell>
        </row>
        <row r="1040">
          <cell r="A1040" t="str">
            <v>INDPDK1996</v>
          </cell>
          <cell r="B1040">
            <v>18264</v>
          </cell>
          <cell r="C1040">
            <v>0</v>
          </cell>
        </row>
        <row r="1041">
          <cell r="A1041" t="str">
            <v>INDPDK1997</v>
          </cell>
          <cell r="B1041" t="str">
            <v>5.00</v>
          </cell>
          <cell r="C1041">
            <v>0</v>
          </cell>
        </row>
        <row r="1042">
          <cell r="A1042" t="str">
            <v>INDPDK1998</v>
          </cell>
          <cell r="B1042">
            <v>38993</v>
          </cell>
          <cell r="C1042">
            <v>0</v>
          </cell>
        </row>
        <row r="1043">
          <cell r="A1043" t="str">
            <v>INDPDK1999</v>
          </cell>
          <cell r="B1043" t="str">
            <v>0.60</v>
          </cell>
          <cell r="C1043">
            <v>0</v>
          </cell>
        </row>
        <row r="1044">
          <cell r="A1044" t="str">
            <v>INDPDK2000</v>
          </cell>
          <cell r="B1044">
            <v>18384</v>
          </cell>
          <cell r="C1044">
            <v>0</v>
          </cell>
        </row>
        <row r="1045">
          <cell r="A1045" t="str">
            <v>INDPDK2001</v>
          </cell>
          <cell r="B1045" t="str">
            <v>2.00</v>
          </cell>
          <cell r="C1045">
            <v>0</v>
          </cell>
        </row>
        <row r="1046">
          <cell r="A1046" t="str">
            <v>INDPDK2002</v>
          </cell>
          <cell r="B1046" t="str">
            <v>1.00</v>
          </cell>
          <cell r="C1046">
            <v>0</v>
          </cell>
        </row>
        <row r="1047">
          <cell r="A1047" t="str">
            <v>INDPDK2003</v>
          </cell>
          <cell r="B1047" t="str">
            <v>-0.60</v>
          </cell>
          <cell r="C1047">
            <v>0</v>
          </cell>
        </row>
        <row r="1048">
          <cell r="A1048" t="str">
            <v>INDPDK2004</v>
          </cell>
          <cell r="B1048" t="str">
            <v>-0.30</v>
          </cell>
          <cell r="C1048">
            <v>0</v>
          </cell>
        </row>
        <row r="1049">
          <cell r="A1049" t="str">
            <v>INDPDK2005</v>
          </cell>
          <cell r="B1049">
            <v>29221</v>
          </cell>
          <cell r="C1049">
            <v>0</v>
          </cell>
        </row>
        <row r="1050">
          <cell r="A1050" t="str">
            <v>INDPDK2006</v>
          </cell>
          <cell r="B1050" t="str">
            <v>3.00*</v>
          </cell>
          <cell r="C1050">
            <v>1</v>
          </cell>
        </row>
        <row r="1051">
          <cell r="A1051" t="str">
            <v>INDPDK2007</v>
          </cell>
          <cell r="B1051" t="str">
            <v>2.60*</v>
          </cell>
          <cell r="C1051">
            <v>1</v>
          </cell>
        </row>
        <row r="1052">
          <cell r="A1052" t="str">
            <v>INDPDK2008</v>
          </cell>
          <cell r="B1052" t="str">
            <v>3.90*</v>
          </cell>
          <cell r="C1052">
            <v>1</v>
          </cell>
        </row>
        <row r="1053">
          <cell r="A1053" t="str">
            <v>INDPEEUR1996</v>
          </cell>
          <cell r="B1053">
            <v>14732</v>
          </cell>
          <cell r="C1053">
            <v>0</v>
          </cell>
        </row>
        <row r="1054">
          <cell r="A1054" t="str">
            <v>INDPEEUR1997</v>
          </cell>
          <cell r="B1054">
            <v>18415</v>
          </cell>
          <cell r="C1054">
            <v>0</v>
          </cell>
        </row>
        <row r="1055">
          <cell r="A1055" t="str">
            <v>INDPEEUR1998</v>
          </cell>
          <cell r="B1055">
            <v>43862</v>
          </cell>
          <cell r="C1055">
            <v>0</v>
          </cell>
        </row>
        <row r="1056">
          <cell r="A1056" t="str">
            <v>INDPEEUR1999</v>
          </cell>
          <cell r="B1056">
            <v>32933</v>
          </cell>
          <cell r="C1056">
            <v>0</v>
          </cell>
        </row>
        <row r="1057">
          <cell r="A1057" t="str">
            <v>INDPEEUR2000</v>
          </cell>
          <cell r="B1057">
            <v>31594</v>
          </cell>
          <cell r="C1057">
            <v>0</v>
          </cell>
        </row>
        <row r="1058">
          <cell r="A1058" t="str">
            <v>INDPEEUR2001</v>
          </cell>
          <cell r="B1058">
            <v>15008</v>
          </cell>
          <cell r="C1058">
            <v>0</v>
          </cell>
        </row>
        <row r="1059">
          <cell r="A1059" t="str">
            <v>INDPEEUR2002</v>
          </cell>
          <cell r="B1059">
            <v>38932</v>
          </cell>
          <cell r="C1059">
            <v>0</v>
          </cell>
        </row>
        <row r="1060">
          <cell r="A1060" t="str">
            <v>INDPEEUR2003</v>
          </cell>
          <cell r="B1060">
            <v>16984</v>
          </cell>
          <cell r="C1060">
            <v>0</v>
          </cell>
        </row>
        <row r="1061">
          <cell r="A1061" t="str">
            <v>INDPEEUR2004</v>
          </cell>
          <cell r="B1061">
            <v>35339</v>
          </cell>
          <cell r="C1061">
            <v>0</v>
          </cell>
        </row>
        <row r="1062">
          <cell r="A1062" t="str">
            <v>INDPEEUR2005</v>
          </cell>
          <cell r="B1062">
            <v>38781</v>
          </cell>
          <cell r="C1062">
            <v>0</v>
          </cell>
        </row>
        <row r="1063">
          <cell r="A1063" t="str">
            <v>INDPEEUR2006</v>
          </cell>
          <cell r="B1063" t="str">
            <v>8.86*</v>
          </cell>
          <cell r="C1063">
            <v>1</v>
          </cell>
        </row>
        <row r="1064">
          <cell r="A1064" t="str">
            <v>INDPEEUR2007</v>
          </cell>
          <cell r="B1064" t="str">
            <v>8.98*</v>
          </cell>
          <cell r="C1064">
            <v>1</v>
          </cell>
        </row>
        <row r="1065">
          <cell r="A1065" t="str">
            <v>INDPEEUR2008</v>
          </cell>
          <cell r="B1065" t="str">
            <v>5.40*</v>
          </cell>
          <cell r="C1065">
            <v>1</v>
          </cell>
        </row>
        <row r="1066">
          <cell r="A1066" t="str">
            <v>INDPEMER1996</v>
          </cell>
          <cell r="B1066">
            <v>18415</v>
          </cell>
          <cell r="C1066">
            <v>0</v>
          </cell>
        </row>
        <row r="1067">
          <cell r="A1067" t="str">
            <v>INDPEMER1997</v>
          </cell>
          <cell r="B1067" t="str">
            <v>7.00</v>
          </cell>
          <cell r="C1067">
            <v>0</v>
          </cell>
        </row>
        <row r="1068">
          <cell r="A1068" t="str">
            <v>INDPEMER1998</v>
          </cell>
          <cell r="B1068" t="str">
            <v>0.20</v>
          </cell>
          <cell r="C1068">
            <v>0</v>
          </cell>
        </row>
        <row r="1069">
          <cell r="A1069" t="str">
            <v>INDPEMER1999</v>
          </cell>
          <cell r="B1069">
            <v>33329</v>
          </cell>
          <cell r="C1069">
            <v>0</v>
          </cell>
        </row>
        <row r="1070">
          <cell r="A1070" t="str">
            <v>INDPEMER2000</v>
          </cell>
          <cell r="B1070">
            <v>19998</v>
          </cell>
          <cell r="C1070">
            <v>0</v>
          </cell>
        </row>
        <row r="1071">
          <cell r="A1071" t="str">
            <v>INDPEMER2001</v>
          </cell>
          <cell r="B1071">
            <v>35916</v>
          </cell>
          <cell r="C1071">
            <v>0</v>
          </cell>
        </row>
        <row r="1072">
          <cell r="A1072" t="str">
            <v>INDPEMER2002</v>
          </cell>
          <cell r="B1072">
            <v>15919</v>
          </cell>
          <cell r="C1072">
            <v>0</v>
          </cell>
        </row>
        <row r="1073">
          <cell r="A1073" t="str">
            <v>INDPEMER2003</v>
          </cell>
          <cell r="B1073" t="str">
            <v>15.88</v>
          </cell>
          <cell r="C1073">
            <v>0</v>
          </cell>
        </row>
        <row r="1074">
          <cell r="A1074" t="str">
            <v>INDPEMER2004</v>
          </cell>
          <cell r="B1074" t="str">
            <v>17.78</v>
          </cell>
          <cell r="C1074">
            <v>0</v>
          </cell>
        </row>
        <row r="1075">
          <cell r="A1075" t="str">
            <v>INDPEMER2005</v>
          </cell>
          <cell r="B1075">
            <v>42339</v>
          </cell>
          <cell r="C1075">
            <v>0</v>
          </cell>
        </row>
        <row r="1076">
          <cell r="A1076" t="str">
            <v>INDPEMER2006</v>
          </cell>
          <cell r="B1076" t="str">
            <v>9.68*</v>
          </cell>
          <cell r="C1076">
            <v>1</v>
          </cell>
        </row>
        <row r="1077">
          <cell r="A1077" t="str">
            <v>INDPEMER2007</v>
          </cell>
          <cell r="B1077" t="str">
            <v>11.12*</v>
          </cell>
          <cell r="C1077">
            <v>1</v>
          </cell>
        </row>
        <row r="1078">
          <cell r="A1078" t="str">
            <v>INDPEMER2008</v>
          </cell>
          <cell r="B1078" t="str">
            <v>6.01*</v>
          </cell>
          <cell r="C1078">
            <v>1</v>
          </cell>
        </row>
        <row r="1079">
          <cell r="A1079" t="str">
            <v>INDPEU111996</v>
          </cell>
          <cell r="B1079" t="str">
            <v>0.50</v>
          </cell>
          <cell r="C1079">
            <v>0</v>
          </cell>
        </row>
        <row r="1080">
          <cell r="A1080" t="str">
            <v>INDPEU111997</v>
          </cell>
          <cell r="B1080">
            <v>38994</v>
          </cell>
          <cell r="C1080">
            <v>0</v>
          </cell>
        </row>
        <row r="1081">
          <cell r="A1081" t="str">
            <v>INDPEU111998</v>
          </cell>
          <cell r="B1081">
            <v>29281</v>
          </cell>
          <cell r="C1081">
            <v>0</v>
          </cell>
        </row>
        <row r="1082">
          <cell r="A1082" t="str">
            <v>INDPEU111999</v>
          </cell>
          <cell r="B1082">
            <v>29221</v>
          </cell>
          <cell r="C1082">
            <v>0</v>
          </cell>
        </row>
        <row r="1083">
          <cell r="A1083" t="str">
            <v>INDPEU112000</v>
          </cell>
          <cell r="B1083">
            <v>14732</v>
          </cell>
          <cell r="C1083">
            <v>0</v>
          </cell>
        </row>
        <row r="1084">
          <cell r="A1084" t="str">
            <v>INDPEU112001</v>
          </cell>
          <cell r="B1084" t="str">
            <v>0.40</v>
          </cell>
          <cell r="C1084">
            <v>0</v>
          </cell>
        </row>
        <row r="1085">
          <cell r="A1085" t="str">
            <v>INDPEU112002</v>
          </cell>
          <cell r="B1085" t="str">
            <v>-0.50</v>
          </cell>
          <cell r="C1085">
            <v>0</v>
          </cell>
        </row>
        <row r="1086">
          <cell r="A1086" t="str">
            <v>INDPEU112003</v>
          </cell>
          <cell r="B1086" t="str">
            <v>0.30</v>
          </cell>
          <cell r="C1086">
            <v>0</v>
          </cell>
        </row>
        <row r="1087">
          <cell r="A1087" t="str">
            <v>INDPEU112004</v>
          </cell>
          <cell r="B1087" t="str">
            <v>2.00</v>
          </cell>
          <cell r="C1087">
            <v>0</v>
          </cell>
        </row>
        <row r="1088">
          <cell r="A1088" t="str">
            <v>INDPEU112005</v>
          </cell>
          <cell r="B1088">
            <v>43831</v>
          </cell>
          <cell r="C1088">
            <v>0</v>
          </cell>
        </row>
        <row r="1089">
          <cell r="A1089" t="str">
            <v>INDPEU112006</v>
          </cell>
          <cell r="B1089" t="str">
            <v>3.60*</v>
          </cell>
          <cell r="C1089">
            <v>1</v>
          </cell>
        </row>
        <row r="1090">
          <cell r="A1090" t="str">
            <v>INDPEU112007</v>
          </cell>
          <cell r="B1090" t="str">
            <v>1.60*</v>
          </cell>
          <cell r="C1090">
            <v>1</v>
          </cell>
        </row>
        <row r="1091">
          <cell r="A1091" t="str">
            <v>INDPEU112008</v>
          </cell>
          <cell r="B1091" t="str">
            <v>2.60*</v>
          </cell>
          <cell r="C1091">
            <v>1</v>
          </cell>
        </row>
        <row r="1092">
          <cell r="A1092" t="str">
            <v>INDPFI1996</v>
          </cell>
          <cell r="B1092">
            <v>25600</v>
          </cell>
          <cell r="C1092">
            <v>0</v>
          </cell>
        </row>
        <row r="1093">
          <cell r="A1093" t="str">
            <v>INDPFI1997</v>
          </cell>
          <cell r="B1093">
            <v>25781</v>
          </cell>
          <cell r="C1093">
            <v>0</v>
          </cell>
        </row>
        <row r="1094">
          <cell r="A1094" t="str">
            <v>INDPFI1998</v>
          </cell>
          <cell r="B1094">
            <v>39000</v>
          </cell>
          <cell r="C1094">
            <v>0</v>
          </cell>
        </row>
        <row r="1095">
          <cell r="A1095" t="str">
            <v>INDPFI1999</v>
          </cell>
          <cell r="B1095">
            <v>29342</v>
          </cell>
          <cell r="C1095">
            <v>0</v>
          </cell>
        </row>
        <row r="1096">
          <cell r="A1096" t="str">
            <v>INDPFI2000</v>
          </cell>
          <cell r="B1096" t="str">
            <v>13.20</v>
          </cell>
          <cell r="C1096">
            <v>0</v>
          </cell>
        </row>
        <row r="1097">
          <cell r="A1097" t="str">
            <v>INDPFI2001</v>
          </cell>
          <cell r="B1097" t="str">
            <v>-0.30</v>
          </cell>
          <cell r="C1097">
            <v>0</v>
          </cell>
        </row>
        <row r="1098">
          <cell r="A1098" t="str">
            <v>INDPFI2002</v>
          </cell>
          <cell r="B1098">
            <v>38992</v>
          </cell>
          <cell r="C1098">
            <v>0</v>
          </cell>
        </row>
        <row r="1099">
          <cell r="A1099" t="str">
            <v>INDPFI2003</v>
          </cell>
          <cell r="B1099" t="str">
            <v>0.60</v>
          </cell>
          <cell r="C1099">
            <v>0</v>
          </cell>
        </row>
        <row r="1100">
          <cell r="A1100" t="str">
            <v>INDPFI2004</v>
          </cell>
          <cell r="B1100">
            <v>14732</v>
          </cell>
          <cell r="C1100">
            <v>0</v>
          </cell>
        </row>
        <row r="1101">
          <cell r="A1101" t="str">
            <v>INDPFI2005</v>
          </cell>
          <cell r="B1101" t="str">
            <v>-1.00</v>
          </cell>
          <cell r="C1101">
            <v>0</v>
          </cell>
        </row>
        <row r="1102">
          <cell r="A1102" t="str">
            <v>INDPFI2006</v>
          </cell>
          <cell r="B1102" t="str">
            <v>8.50*</v>
          </cell>
          <cell r="C1102">
            <v>1</v>
          </cell>
        </row>
        <row r="1103">
          <cell r="A1103" t="str">
            <v>INDPFI2007</v>
          </cell>
          <cell r="B1103" t="str">
            <v>3.90*</v>
          </cell>
          <cell r="C1103">
            <v>1</v>
          </cell>
        </row>
        <row r="1104">
          <cell r="A1104" t="str">
            <v>INDPFI2008</v>
          </cell>
          <cell r="B1104" t="str">
            <v>3.60*</v>
          </cell>
          <cell r="C1104">
            <v>1</v>
          </cell>
        </row>
        <row r="1105">
          <cell r="A1105" t="str">
            <v>INDPFR1996</v>
          </cell>
          <cell r="B1105" t="str">
            <v>0.90</v>
          </cell>
          <cell r="C1105">
            <v>0</v>
          </cell>
        </row>
        <row r="1106">
          <cell r="A1106" t="str">
            <v>INDPFR1997</v>
          </cell>
          <cell r="B1106">
            <v>14702</v>
          </cell>
          <cell r="C1106">
            <v>0</v>
          </cell>
        </row>
        <row r="1107">
          <cell r="A1107" t="str">
            <v>INDPFR1998</v>
          </cell>
          <cell r="B1107">
            <v>18323</v>
          </cell>
          <cell r="C1107">
            <v>0</v>
          </cell>
        </row>
        <row r="1108">
          <cell r="A1108" t="str">
            <v>INDPFR1999</v>
          </cell>
          <cell r="B1108">
            <v>43862</v>
          </cell>
          <cell r="C1108">
            <v>0</v>
          </cell>
        </row>
        <row r="1109">
          <cell r="A1109" t="str">
            <v>INDPFR2000</v>
          </cell>
          <cell r="B1109">
            <v>43922</v>
          </cell>
          <cell r="C1109">
            <v>0</v>
          </cell>
        </row>
        <row r="1110">
          <cell r="A1110" t="str">
            <v>INDPFR2001</v>
          </cell>
          <cell r="B1110">
            <v>43831</v>
          </cell>
          <cell r="C1110">
            <v>0</v>
          </cell>
        </row>
        <row r="1111">
          <cell r="A1111" t="str">
            <v>INDPFR2002</v>
          </cell>
          <cell r="B1111" t="str">
            <v>-1.40</v>
          </cell>
          <cell r="C1111">
            <v>0</v>
          </cell>
        </row>
        <row r="1112">
          <cell r="A1112" t="str">
            <v>INDPFR2003</v>
          </cell>
          <cell r="B1112" t="str">
            <v>-0.30</v>
          </cell>
          <cell r="C1112">
            <v>0</v>
          </cell>
        </row>
        <row r="1113">
          <cell r="A1113" t="str">
            <v>INDPFR2004</v>
          </cell>
          <cell r="B1113">
            <v>29221</v>
          </cell>
          <cell r="C1113">
            <v>0</v>
          </cell>
        </row>
        <row r="1114">
          <cell r="A1114" t="str">
            <v>INDPFR2005</v>
          </cell>
          <cell r="B1114" t="str">
            <v>0.20*</v>
          </cell>
          <cell r="C1114">
            <v>1</v>
          </cell>
        </row>
        <row r="1115">
          <cell r="A1115" t="str">
            <v>INDPFR2006</v>
          </cell>
          <cell r="B1115" t="str">
            <v>2.50*</v>
          </cell>
          <cell r="C1115">
            <v>1</v>
          </cell>
        </row>
        <row r="1116">
          <cell r="A1116" t="str">
            <v>INDPFR2007</v>
          </cell>
          <cell r="B1116" t="str">
            <v>3.20*</v>
          </cell>
          <cell r="C1116">
            <v>1</v>
          </cell>
        </row>
        <row r="1117">
          <cell r="A1117" t="str">
            <v>INDPFR2008</v>
          </cell>
          <cell r="B1117" t="str">
            <v>4.40*</v>
          </cell>
          <cell r="C1117">
            <v>1</v>
          </cell>
        </row>
        <row r="1118">
          <cell r="A1118" t="str">
            <v>INDPG3XX1996</v>
          </cell>
          <cell r="B1118">
            <v>18295</v>
          </cell>
          <cell r="C1118">
            <v>0</v>
          </cell>
        </row>
        <row r="1119">
          <cell r="A1119" t="str">
            <v>INDPG3XX1997</v>
          </cell>
          <cell r="B1119">
            <v>18384</v>
          </cell>
          <cell r="C1119">
            <v>0</v>
          </cell>
        </row>
        <row r="1120">
          <cell r="A1120" t="str">
            <v>INDPG3XX1998</v>
          </cell>
          <cell r="B1120">
            <v>43862</v>
          </cell>
          <cell r="C1120">
            <v>0</v>
          </cell>
        </row>
        <row r="1121">
          <cell r="A1121" t="str">
            <v>INDPG3XX1999</v>
          </cell>
          <cell r="B1121">
            <v>25600</v>
          </cell>
          <cell r="C1121">
            <v>0</v>
          </cell>
        </row>
        <row r="1122">
          <cell r="A1122" t="str">
            <v>INDPG3XX2000</v>
          </cell>
          <cell r="B1122">
            <v>32599</v>
          </cell>
          <cell r="C1122">
            <v>0</v>
          </cell>
        </row>
        <row r="1123">
          <cell r="A1123" t="str">
            <v>INDPG3XX2001</v>
          </cell>
          <cell r="B1123" t="str">
            <v>-2.86</v>
          </cell>
          <cell r="C1123">
            <v>0</v>
          </cell>
        </row>
        <row r="1124">
          <cell r="A1124" t="str">
            <v>INDPG3XX2002</v>
          </cell>
          <cell r="B1124" t="str">
            <v>-0.33</v>
          </cell>
          <cell r="C1124">
            <v>0</v>
          </cell>
        </row>
        <row r="1125">
          <cell r="A1125" t="str">
            <v>INDPG3XX2003</v>
          </cell>
          <cell r="B1125">
            <v>41275</v>
          </cell>
          <cell r="C1125">
            <v>0</v>
          </cell>
        </row>
        <row r="1126">
          <cell r="A1126" t="str">
            <v>INDPG3XX2004</v>
          </cell>
          <cell r="B1126">
            <v>23437</v>
          </cell>
          <cell r="C1126">
            <v>0</v>
          </cell>
        </row>
        <row r="1127">
          <cell r="A1127" t="str">
            <v>INDPG3XX2005</v>
          </cell>
          <cell r="B1127">
            <v>42036</v>
          </cell>
          <cell r="C1127">
            <v>0</v>
          </cell>
        </row>
        <row r="1128">
          <cell r="A1128" t="str">
            <v>INDPG3XX2006</v>
          </cell>
          <cell r="B1128" t="str">
            <v>3.75*</v>
          </cell>
          <cell r="C1128">
            <v>1</v>
          </cell>
        </row>
        <row r="1129">
          <cell r="A1129" t="str">
            <v>INDPG3XX2007</v>
          </cell>
          <cell r="B1129" t="str">
            <v>1.74*</v>
          </cell>
          <cell r="C1129">
            <v>1</v>
          </cell>
        </row>
        <row r="1130">
          <cell r="A1130" t="str">
            <v>INDPG3XX2008</v>
          </cell>
          <cell r="B1130" t="str">
            <v>2.57*</v>
          </cell>
          <cell r="C1130">
            <v>1</v>
          </cell>
        </row>
        <row r="1131">
          <cell r="A1131" t="str">
            <v>INDPIT1996</v>
          </cell>
          <cell r="B1131" t="str">
            <v>-1.60</v>
          </cell>
          <cell r="C1131">
            <v>0</v>
          </cell>
        </row>
        <row r="1132">
          <cell r="A1132" t="str">
            <v>INDPIT1997</v>
          </cell>
          <cell r="B1132">
            <v>29281</v>
          </cell>
          <cell r="C1132">
            <v>0</v>
          </cell>
        </row>
        <row r="1133">
          <cell r="A1133" t="str">
            <v>INDPIT1998</v>
          </cell>
          <cell r="B1133">
            <v>10959</v>
          </cell>
          <cell r="C1133">
            <v>0</v>
          </cell>
        </row>
        <row r="1134">
          <cell r="A1134" t="str">
            <v>INDPIT1999</v>
          </cell>
          <cell r="B1134" t="str">
            <v>-0.30</v>
          </cell>
          <cell r="C1134">
            <v>0</v>
          </cell>
        </row>
        <row r="1135">
          <cell r="A1135" t="str">
            <v>INDPIT2000</v>
          </cell>
          <cell r="B1135">
            <v>11049</v>
          </cell>
          <cell r="C1135">
            <v>0</v>
          </cell>
        </row>
        <row r="1136">
          <cell r="A1136" t="str">
            <v>INDPIT2001</v>
          </cell>
          <cell r="B1136" t="str">
            <v>-0.90</v>
          </cell>
          <cell r="C1136">
            <v>0</v>
          </cell>
        </row>
        <row r="1137">
          <cell r="A1137" t="str">
            <v>INDPIT2002</v>
          </cell>
          <cell r="B1137" t="str">
            <v>-1.60</v>
          </cell>
          <cell r="C1137">
            <v>0</v>
          </cell>
        </row>
        <row r="1138">
          <cell r="A1138" t="str">
            <v>INDPIT2003</v>
          </cell>
          <cell r="B1138" t="str">
            <v>-0.60</v>
          </cell>
          <cell r="C1138">
            <v>0</v>
          </cell>
        </row>
        <row r="1139">
          <cell r="A1139" t="str">
            <v>INDPIT2004</v>
          </cell>
          <cell r="B1139" t="str">
            <v>-0.60</v>
          </cell>
          <cell r="C1139">
            <v>0</v>
          </cell>
        </row>
        <row r="1140">
          <cell r="A1140" t="str">
            <v>INDPIT2005</v>
          </cell>
          <cell r="B1140" t="str">
            <v>-0.70*</v>
          </cell>
          <cell r="C1140">
            <v>1</v>
          </cell>
        </row>
        <row r="1141">
          <cell r="A1141" t="str">
            <v>INDPIT2006</v>
          </cell>
          <cell r="B1141" t="str">
            <v>2.70*</v>
          </cell>
          <cell r="C1141">
            <v>1</v>
          </cell>
        </row>
        <row r="1142">
          <cell r="A1142" t="str">
            <v>INDPIT2007</v>
          </cell>
          <cell r="B1142" t="str">
            <v>2.90*</v>
          </cell>
          <cell r="C1142">
            <v>1</v>
          </cell>
        </row>
        <row r="1143">
          <cell r="A1143" t="str">
            <v>INDPIT2008</v>
          </cell>
          <cell r="B1143" t="str">
            <v>3.20*</v>
          </cell>
          <cell r="C1143">
            <v>1</v>
          </cell>
        </row>
        <row r="1144">
          <cell r="A1144" t="str">
            <v>INDPJP1996</v>
          </cell>
          <cell r="B1144">
            <v>38992</v>
          </cell>
          <cell r="C1144">
            <v>0</v>
          </cell>
        </row>
        <row r="1145">
          <cell r="A1145" t="str">
            <v>INDPJP1997</v>
          </cell>
          <cell r="B1145">
            <v>43922</v>
          </cell>
          <cell r="C1145">
            <v>0</v>
          </cell>
        </row>
        <row r="1146">
          <cell r="A1146" t="str">
            <v>INDPJP1998</v>
          </cell>
          <cell r="B1146" t="str">
            <v>-7.10</v>
          </cell>
          <cell r="C1146">
            <v>0</v>
          </cell>
        </row>
        <row r="1147">
          <cell r="A1147" t="str">
            <v>INDPJP1999</v>
          </cell>
          <cell r="B1147" t="str">
            <v>0.60</v>
          </cell>
          <cell r="C1147">
            <v>0</v>
          </cell>
        </row>
        <row r="1148">
          <cell r="A1148" t="str">
            <v>INDPJP2000</v>
          </cell>
          <cell r="B1148">
            <v>43952</v>
          </cell>
          <cell r="C1148">
            <v>0</v>
          </cell>
        </row>
        <row r="1149">
          <cell r="A1149" t="str">
            <v>INDPJP2001</v>
          </cell>
          <cell r="B1149" t="str">
            <v>-6.50</v>
          </cell>
          <cell r="C1149">
            <v>0</v>
          </cell>
        </row>
        <row r="1150">
          <cell r="A1150" t="str">
            <v>INDPJP2002</v>
          </cell>
          <cell r="B1150" t="str">
            <v>-1.00</v>
          </cell>
          <cell r="C1150">
            <v>0</v>
          </cell>
        </row>
        <row r="1151">
          <cell r="A1151" t="str">
            <v>INDPJP2003</v>
          </cell>
          <cell r="B1151">
            <v>11018</v>
          </cell>
          <cell r="C1151">
            <v>0</v>
          </cell>
        </row>
        <row r="1152">
          <cell r="A1152" t="str">
            <v>INDPJP2004</v>
          </cell>
          <cell r="B1152">
            <v>11079</v>
          </cell>
          <cell r="C1152">
            <v>0</v>
          </cell>
        </row>
        <row r="1153">
          <cell r="A1153" t="str">
            <v>INDPJP2005</v>
          </cell>
          <cell r="B1153">
            <v>18264</v>
          </cell>
          <cell r="C1153">
            <v>0</v>
          </cell>
        </row>
        <row r="1154">
          <cell r="A1154" t="str">
            <v>INDPJP2006</v>
          </cell>
          <cell r="B1154" t="str">
            <v>3.20*</v>
          </cell>
          <cell r="C1154">
            <v>1</v>
          </cell>
        </row>
        <row r="1155">
          <cell r="A1155" t="str">
            <v>INDPJP2007</v>
          </cell>
          <cell r="B1155" t="str">
            <v>1.20*</v>
          </cell>
          <cell r="C1155">
            <v>1</v>
          </cell>
        </row>
        <row r="1156">
          <cell r="A1156" t="str">
            <v>INDPJP2008</v>
          </cell>
          <cell r="B1156" t="str">
            <v>3.70*</v>
          </cell>
          <cell r="C1156">
            <v>1</v>
          </cell>
        </row>
        <row r="1157">
          <cell r="A1157" t="str">
            <v>INDPLATA1996</v>
          </cell>
          <cell r="B1157">
            <v>29312</v>
          </cell>
          <cell r="C1157">
            <v>0</v>
          </cell>
        </row>
        <row r="1158">
          <cell r="A1158" t="str">
            <v>INDPLATA1997</v>
          </cell>
          <cell r="B1158">
            <v>43983</v>
          </cell>
          <cell r="C1158">
            <v>0</v>
          </cell>
        </row>
        <row r="1159">
          <cell r="A1159" t="str">
            <v>INDPLATA1998</v>
          </cell>
          <cell r="B1159" t="str">
            <v>0.80</v>
          </cell>
          <cell r="C1159">
            <v>0</v>
          </cell>
        </row>
        <row r="1160">
          <cell r="A1160" t="str">
            <v>INDPLATA1999</v>
          </cell>
          <cell r="B1160" t="str">
            <v>0.19</v>
          </cell>
          <cell r="C1160">
            <v>0</v>
          </cell>
        </row>
        <row r="1161">
          <cell r="A1161" t="str">
            <v>INDPLATA2000</v>
          </cell>
          <cell r="B1161">
            <v>43586</v>
          </cell>
          <cell r="C1161">
            <v>0</v>
          </cell>
        </row>
        <row r="1162">
          <cell r="A1162" t="str">
            <v>INDPLATA2001</v>
          </cell>
          <cell r="B1162" t="str">
            <v>-1.58</v>
          </cell>
          <cell r="C1162">
            <v>0</v>
          </cell>
        </row>
        <row r="1163">
          <cell r="A1163" t="str">
            <v>INDPLATA2002</v>
          </cell>
          <cell r="B1163" t="str">
            <v>-0.47</v>
          </cell>
          <cell r="C1163">
            <v>0</v>
          </cell>
        </row>
        <row r="1164">
          <cell r="A1164" t="str">
            <v>INDPLATA2003</v>
          </cell>
          <cell r="B1164">
            <v>24139</v>
          </cell>
          <cell r="C1164">
            <v>0</v>
          </cell>
        </row>
        <row r="1165">
          <cell r="A1165" t="str">
            <v>INDPLATA2004</v>
          </cell>
          <cell r="B1165">
            <v>38967</v>
          </cell>
          <cell r="C1165">
            <v>0</v>
          </cell>
        </row>
        <row r="1166">
          <cell r="A1166" t="str">
            <v>INDPLATA2005</v>
          </cell>
          <cell r="B1166">
            <v>22706</v>
          </cell>
          <cell r="C1166">
            <v>0</v>
          </cell>
        </row>
        <row r="1167">
          <cell r="A1167" t="str">
            <v>INDPLATA2006</v>
          </cell>
          <cell r="B1167" t="str">
            <v>3.81*</v>
          </cell>
          <cell r="C1167">
            <v>1</v>
          </cell>
        </row>
        <row r="1168">
          <cell r="A1168" t="str">
            <v>INDPLATA2007</v>
          </cell>
          <cell r="B1168" t="str">
            <v>5.16*</v>
          </cell>
          <cell r="C1168">
            <v>1</v>
          </cell>
        </row>
        <row r="1169">
          <cell r="A1169" t="str">
            <v>INDPLATA2008</v>
          </cell>
          <cell r="B1169" t="str">
            <v>2.76*</v>
          </cell>
          <cell r="C1169">
            <v>1</v>
          </cell>
        </row>
        <row r="1170">
          <cell r="A1170" t="str">
            <v>INDPNO1996</v>
          </cell>
          <cell r="B1170">
            <v>21947</v>
          </cell>
          <cell r="C1170">
            <v>0</v>
          </cell>
        </row>
        <row r="1171">
          <cell r="A1171" t="str">
            <v>INDPNO1997</v>
          </cell>
          <cell r="B1171">
            <v>11018</v>
          </cell>
          <cell r="C1171">
            <v>0</v>
          </cell>
        </row>
        <row r="1172">
          <cell r="A1172" t="str">
            <v>INDPNO1998</v>
          </cell>
          <cell r="B1172">
            <v>25600</v>
          </cell>
          <cell r="C1172">
            <v>0</v>
          </cell>
        </row>
        <row r="1173">
          <cell r="A1173" t="str">
            <v>INDPNO1999</v>
          </cell>
          <cell r="B1173" t="str">
            <v>-2.40</v>
          </cell>
          <cell r="C1173">
            <v>0</v>
          </cell>
        </row>
        <row r="1174">
          <cell r="A1174" t="str">
            <v>INDPNO2000</v>
          </cell>
          <cell r="B1174" t="str">
            <v>-3.10</v>
          </cell>
          <cell r="C1174">
            <v>0</v>
          </cell>
        </row>
        <row r="1175">
          <cell r="A1175" t="str">
            <v>INDPNO2001</v>
          </cell>
          <cell r="B1175" t="str">
            <v>-1.00</v>
          </cell>
          <cell r="C1175">
            <v>0</v>
          </cell>
        </row>
        <row r="1176">
          <cell r="A1176" t="str">
            <v>INDPNO2002</v>
          </cell>
          <cell r="B1176" t="str">
            <v>-0.90</v>
          </cell>
          <cell r="C1176">
            <v>0</v>
          </cell>
        </row>
        <row r="1177">
          <cell r="A1177" t="str">
            <v>INDPNO2003</v>
          </cell>
          <cell r="B1177" t="str">
            <v>-4.20</v>
          </cell>
          <cell r="C1177">
            <v>0</v>
          </cell>
        </row>
        <row r="1178">
          <cell r="A1178" t="str">
            <v>INDPNO2004</v>
          </cell>
          <cell r="B1178">
            <v>14611</v>
          </cell>
          <cell r="C1178">
            <v>0</v>
          </cell>
        </row>
        <row r="1179">
          <cell r="A1179" t="str">
            <v>INDPNO2005</v>
          </cell>
          <cell r="B1179">
            <v>38993</v>
          </cell>
          <cell r="C1179">
            <v>0</v>
          </cell>
        </row>
        <row r="1180">
          <cell r="A1180" t="str">
            <v>INDPNO2006</v>
          </cell>
          <cell r="B1180" t="str">
            <v>3.60*</v>
          </cell>
          <cell r="C1180">
            <v>1</v>
          </cell>
        </row>
        <row r="1181">
          <cell r="A1181" t="str">
            <v>INDPNO2007</v>
          </cell>
          <cell r="B1181" t="str">
            <v>2.40*</v>
          </cell>
          <cell r="C1181">
            <v>1</v>
          </cell>
        </row>
        <row r="1182">
          <cell r="A1182" t="str">
            <v>INDPNO2008</v>
          </cell>
          <cell r="B1182" t="str">
            <v>2.20*</v>
          </cell>
          <cell r="C1182">
            <v>1</v>
          </cell>
        </row>
        <row r="1183">
          <cell r="A1183" t="str">
            <v>INDPNORD1996</v>
          </cell>
          <cell r="B1183" t="str">
            <v>2.00</v>
          </cell>
          <cell r="C1183">
            <v>0</v>
          </cell>
        </row>
        <row r="1184">
          <cell r="A1184" t="str">
            <v>INDPNORD1997</v>
          </cell>
          <cell r="B1184">
            <v>14732</v>
          </cell>
          <cell r="C1184">
            <v>0</v>
          </cell>
        </row>
        <row r="1185">
          <cell r="A1185" t="str">
            <v>INDPNORD1998</v>
          </cell>
          <cell r="B1185">
            <v>25659</v>
          </cell>
          <cell r="C1185">
            <v>0</v>
          </cell>
        </row>
        <row r="1186">
          <cell r="A1186" t="str">
            <v>INDPNORD1999</v>
          </cell>
          <cell r="B1186">
            <v>15707</v>
          </cell>
          <cell r="C1186">
            <v>0</v>
          </cell>
        </row>
        <row r="1187">
          <cell r="A1187" t="str">
            <v>INDPNORD2000</v>
          </cell>
          <cell r="B1187">
            <v>43586</v>
          </cell>
          <cell r="C1187">
            <v>0</v>
          </cell>
        </row>
        <row r="1188">
          <cell r="A1188" t="str">
            <v>INDPNORD2001</v>
          </cell>
          <cell r="B1188" t="str">
            <v>0.07</v>
          </cell>
          <cell r="C1188">
            <v>0</v>
          </cell>
        </row>
        <row r="1189">
          <cell r="A1189" t="str">
            <v>INDPNORD2002</v>
          </cell>
          <cell r="B1189" t="str">
            <v>0.84</v>
          </cell>
          <cell r="C1189">
            <v>0</v>
          </cell>
        </row>
        <row r="1190">
          <cell r="A1190" t="str">
            <v>INDPNORD2003</v>
          </cell>
          <cell r="B1190" t="str">
            <v>-0.13</v>
          </cell>
          <cell r="C1190">
            <v>0</v>
          </cell>
        </row>
        <row r="1191">
          <cell r="A1191" t="str">
            <v>INDPNORD2004</v>
          </cell>
          <cell r="B1191">
            <v>46419</v>
          </cell>
          <cell r="C1191">
            <v>0</v>
          </cell>
        </row>
        <row r="1192">
          <cell r="A1192" t="str">
            <v>INDPNORD2005</v>
          </cell>
          <cell r="B1192">
            <v>18629</v>
          </cell>
          <cell r="C1192">
            <v>0</v>
          </cell>
        </row>
        <row r="1193">
          <cell r="A1193" t="str">
            <v>INDPNORD2006</v>
          </cell>
          <cell r="B1193" t="str">
            <v>4.45*</v>
          </cell>
          <cell r="C1193">
            <v>1</v>
          </cell>
        </row>
        <row r="1194">
          <cell r="A1194" t="str">
            <v>INDPNORD2007</v>
          </cell>
          <cell r="B1194" t="str">
            <v>2.98*</v>
          </cell>
          <cell r="C1194">
            <v>1</v>
          </cell>
        </row>
        <row r="1195">
          <cell r="A1195" t="str">
            <v>INDPNORD2008</v>
          </cell>
          <cell r="B1195" t="str">
            <v>3.17*</v>
          </cell>
          <cell r="C1195">
            <v>1</v>
          </cell>
        </row>
        <row r="1196">
          <cell r="A1196" t="str">
            <v>INDPSE1996</v>
          </cell>
          <cell r="B1196">
            <v>21916</v>
          </cell>
          <cell r="C1196">
            <v>0</v>
          </cell>
        </row>
        <row r="1197">
          <cell r="A1197" t="str">
            <v>INDPSE1997</v>
          </cell>
          <cell r="B1197">
            <v>11079</v>
          </cell>
          <cell r="C1197">
            <v>0</v>
          </cell>
        </row>
        <row r="1198">
          <cell r="A1198" t="str">
            <v>INDPSE1998</v>
          </cell>
          <cell r="B1198">
            <v>11049</v>
          </cell>
          <cell r="C1198">
            <v>0</v>
          </cell>
        </row>
        <row r="1199">
          <cell r="A1199" t="str">
            <v>INDPSE1999</v>
          </cell>
          <cell r="B1199">
            <v>10990</v>
          </cell>
          <cell r="C1199">
            <v>0</v>
          </cell>
        </row>
        <row r="1200">
          <cell r="A1200" t="str">
            <v>INDPSE2000</v>
          </cell>
          <cell r="B1200">
            <v>14763</v>
          </cell>
          <cell r="C1200">
            <v>0</v>
          </cell>
        </row>
        <row r="1201">
          <cell r="A1201" t="str">
            <v>INDPSE2001</v>
          </cell>
          <cell r="B1201" t="str">
            <v>-0.40</v>
          </cell>
          <cell r="C1201">
            <v>0</v>
          </cell>
        </row>
        <row r="1202">
          <cell r="A1202" t="str">
            <v>INDPSE2002</v>
          </cell>
          <cell r="B1202">
            <v>10959</v>
          </cell>
          <cell r="C1202">
            <v>0</v>
          </cell>
        </row>
        <row r="1203">
          <cell r="A1203" t="str">
            <v>INDPSE2003</v>
          </cell>
          <cell r="B1203">
            <v>18295</v>
          </cell>
          <cell r="C1203">
            <v>0</v>
          </cell>
        </row>
        <row r="1204">
          <cell r="A1204" t="str">
            <v>INDPSE2004</v>
          </cell>
          <cell r="B1204">
            <v>43891</v>
          </cell>
          <cell r="C1204">
            <v>0</v>
          </cell>
        </row>
        <row r="1205">
          <cell r="A1205" t="str">
            <v>INDPSE2005</v>
          </cell>
          <cell r="B1205">
            <v>21916</v>
          </cell>
          <cell r="C1205">
            <v>0</v>
          </cell>
        </row>
        <row r="1206">
          <cell r="A1206" t="str">
            <v>INDPSE2006</v>
          </cell>
          <cell r="B1206" t="str">
            <v>4.00*</v>
          </cell>
          <cell r="C1206">
            <v>1</v>
          </cell>
        </row>
        <row r="1207">
          <cell r="A1207" t="str">
            <v>INDPSE2007</v>
          </cell>
          <cell r="B1207" t="str">
            <v>3.20*</v>
          </cell>
          <cell r="C1207">
            <v>1</v>
          </cell>
        </row>
        <row r="1208">
          <cell r="A1208" t="str">
            <v>INDPSE2008</v>
          </cell>
          <cell r="B1208" t="str">
            <v>3.10*</v>
          </cell>
          <cell r="C1208">
            <v>1</v>
          </cell>
        </row>
        <row r="1209">
          <cell r="A1209" t="str">
            <v>INDPSP1996</v>
          </cell>
          <cell r="B1209" t="str">
            <v>-0.70</v>
          </cell>
          <cell r="C1209">
            <v>0</v>
          </cell>
        </row>
        <row r="1210">
          <cell r="A1210" t="str">
            <v>INDPSP1997</v>
          </cell>
          <cell r="B1210">
            <v>33025</v>
          </cell>
          <cell r="C1210">
            <v>0</v>
          </cell>
        </row>
        <row r="1211">
          <cell r="A1211" t="str">
            <v>INDPSP1998</v>
          </cell>
          <cell r="B1211">
            <v>14732</v>
          </cell>
          <cell r="C1211">
            <v>0</v>
          </cell>
        </row>
        <row r="1212">
          <cell r="A1212" t="str">
            <v>INDPSP1999</v>
          </cell>
          <cell r="B1212">
            <v>25600</v>
          </cell>
          <cell r="C1212">
            <v>0</v>
          </cell>
        </row>
        <row r="1213">
          <cell r="A1213" t="str">
            <v>INDPSP2000</v>
          </cell>
          <cell r="B1213">
            <v>14702</v>
          </cell>
          <cell r="C1213">
            <v>0</v>
          </cell>
        </row>
        <row r="1214">
          <cell r="A1214" t="str">
            <v>INDPSP2001</v>
          </cell>
          <cell r="B1214" t="str">
            <v>-1.30</v>
          </cell>
          <cell r="C1214">
            <v>0</v>
          </cell>
        </row>
        <row r="1215">
          <cell r="A1215" t="str">
            <v>INDPSP2002</v>
          </cell>
          <cell r="B1215" t="str">
            <v>0.10</v>
          </cell>
          <cell r="C1215">
            <v>0</v>
          </cell>
        </row>
        <row r="1216">
          <cell r="A1216" t="str">
            <v>INDPSP2003</v>
          </cell>
          <cell r="B1216">
            <v>14611</v>
          </cell>
          <cell r="C1216">
            <v>0</v>
          </cell>
        </row>
        <row r="1217">
          <cell r="A1217" t="str">
            <v>INDPSP2004</v>
          </cell>
          <cell r="B1217">
            <v>18264</v>
          </cell>
          <cell r="C1217">
            <v>0</v>
          </cell>
        </row>
        <row r="1218">
          <cell r="A1218" t="str">
            <v>INDPSP2005</v>
          </cell>
          <cell r="B1218" t="str">
            <v>0.70*</v>
          </cell>
          <cell r="C1218">
            <v>1</v>
          </cell>
        </row>
        <row r="1219">
          <cell r="A1219" t="str">
            <v>INDPSP2006</v>
          </cell>
          <cell r="B1219" t="str">
            <v>3.00*</v>
          </cell>
          <cell r="C1219">
            <v>1</v>
          </cell>
        </row>
        <row r="1220">
          <cell r="A1220" t="str">
            <v>INDPSP2007</v>
          </cell>
          <cell r="B1220" t="str">
            <v>3.10*</v>
          </cell>
          <cell r="C1220">
            <v>1</v>
          </cell>
        </row>
        <row r="1221">
          <cell r="A1221" t="str">
            <v>INDPSP2008</v>
          </cell>
          <cell r="B1221" t="str">
            <v>3.70*</v>
          </cell>
          <cell r="C1221">
            <v>1</v>
          </cell>
        </row>
        <row r="1222">
          <cell r="A1222" t="str">
            <v>INDPUK1996</v>
          </cell>
          <cell r="B1222">
            <v>38991</v>
          </cell>
          <cell r="C1222">
            <v>0</v>
          </cell>
        </row>
        <row r="1223">
          <cell r="A1223" t="str">
            <v>INDPUK1997</v>
          </cell>
          <cell r="B1223" t="str">
            <v>0.80</v>
          </cell>
          <cell r="C1223">
            <v>0</v>
          </cell>
        </row>
        <row r="1224">
          <cell r="A1224" t="str">
            <v>INDPUK1998</v>
          </cell>
          <cell r="B1224" t="str">
            <v>0.60</v>
          </cell>
          <cell r="C1224">
            <v>0</v>
          </cell>
        </row>
        <row r="1225">
          <cell r="A1225" t="str">
            <v>INDPUK1999</v>
          </cell>
          <cell r="B1225" t="str">
            <v>-1.10*</v>
          </cell>
          <cell r="C1225">
            <v>1</v>
          </cell>
        </row>
        <row r="1226">
          <cell r="A1226" t="str">
            <v>INDPUK2000</v>
          </cell>
          <cell r="B1226" t="str">
            <v>1.00*</v>
          </cell>
          <cell r="C1226">
            <v>1</v>
          </cell>
        </row>
        <row r="1227">
          <cell r="A1227" t="str">
            <v>INDPUK2001</v>
          </cell>
          <cell r="B1227" t="str">
            <v>3.00*</v>
          </cell>
          <cell r="C1227">
            <v>1</v>
          </cell>
        </row>
        <row r="1228">
          <cell r="A1228" t="str">
            <v>INDPUS1996</v>
          </cell>
          <cell r="B1228">
            <v>14702</v>
          </cell>
          <cell r="C1228">
            <v>0</v>
          </cell>
        </row>
        <row r="1229">
          <cell r="A1229" t="str">
            <v>INDPUS1997</v>
          </cell>
          <cell r="B1229">
            <v>14793</v>
          </cell>
          <cell r="C1229">
            <v>0</v>
          </cell>
        </row>
        <row r="1230">
          <cell r="A1230" t="str">
            <v>INDPUS1998</v>
          </cell>
          <cell r="B1230">
            <v>32994</v>
          </cell>
          <cell r="C1230">
            <v>0</v>
          </cell>
        </row>
        <row r="1231">
          <cell r="A1231" t="str">
            <v>INDPUS1999</v>
          </cell>
          <cell r="B1231">
            <v>18354</v>
          </cell>
          <cell r="C1231">
            <v>0</v>
          </cell>
        </row>
        <row r="1232">
          <cell r="A1232" t="str">
            <v>INDPUS2000</v>
          </cell>
          <cell r="B1232">
            <v>14702</v>
          </cell>
          <cell r="C1232">
            <v>0</v>
          </cell>
        </row>
        <row r="1233">
          <cell r="A1233" t="str">
            <v>INDPUS2001</v>
          </cell>
          <cell r="B1233" t="str">
            <v>-3.50</v>
          </cell>
          <cell r="C1233">
            <v>0</v>
          </cell>
        </row>
        <row r="1234">
          <cell r="A1234" t="str">
            <v>INDPUS2002</v>
          </cell>
          <cell r="B1234" t="str">
            <v>0.10</v>
          </cell>
          <cell r="C1234">
            <v>0</v>
          </cell>
        </row>
        <row r="1235">
          <cell r="A1235" t="str">
            <v>INDPUS2003</v>
          </cell>
          <cell r="B1235" t="str">
            <v>0.60</v>
          </cell>
          <cell r="C1235">
            <v>0</v>
          </cell>
        </row>
        <row r="1236">
          <cell r="A1236" t="str">
            <v>INDPUS2004</v>
          </cell>
          <cell r="B1236">
            <v>38994</v>
          </cell>
          <cell r="C1236">
            <v>0</v>
          </cell>
        </row>
        <row r="1237">
          <cell r="A1237" t="str">
            <v>INDPUS2005</v>
          </cell>
          <cell r="B1237">
            <v>43891</v>
          </cell>
          <cell r="C1237">
            <v>0</v>
          </cell>
        </row>
        <row r="1238">
          <cell r="A1238" t="str">
            <v>INDPUS2006</v>
          </cell>
          <cell r="B1238" t="str">
            <v>4.20*</v>
          </cell>
          <cell r="C1238">
            <v>1</v>
          </cell>
        </row>
        <row r="1239">
          <cell r="A1239" t="str">
            <v>INDPUS2007</v>
          </cell>
          <cell r="B1239" t="str">
            <v>2.10*</v>
          </cell>
          <cell r="C1239">
            <v>1</v>
          </cell>
        </row>
        <row r="1240">
          <cell r="A1240" t="str">
            <v>INDPUS2008</v>
          </cell>
          <cell r="B1240" t="str">
            <v>1.90*</v>
          </cell>
          <cell r="C1240">
            <v>1</v>
          </cell>
        </row>
        <row r="1241">
          <cell r="A1241" t="str">
            <v>INDPWRLD1996</v>
          </cell>
          <cell r="B1241">
            <v>14671</v>
          </cell>
          <cell r="C1241">
            <v>0</v>
          </cell>
        </row>
        <row r="1242">
          <cell r="A1242" t="str">
            <v>INDPWRLD1997</v>
          </cell>
          <cell r="B1242">
            <v>32994</v>
          </cell>
          <cell r="C1242">
            <v>0</v>
          </cell>
        </row>
        <row r="1243">
          <cell r="A1243" t="str">
            <v>INDPWRLD1998</v>
          </cell>
          <cell r="B1243" t="str">
            <v>0.70</v>
          </cell>
          <cell r="C1243">
            <v>0</v>
          </cell>
        </row>
        <row r="1244">
          <cell r="A1244" t="str">
            <v>INDPWRLD1999</v>
          </cell>
          <cell r="B1244">
            <v>38721</v>
          </cell>
          <cell r="C1244">
            <v>0</v>
          </cell>
        </row>
        <row r="1245">
          <cell r="A1245" t="str">
            <v>INDPWRLD2000</v>
          </cell>
          <cell r="B1245">
            <v>14001</v>
          </cell>
          <cell r="C1245">
            <v>0</v>
          </cell>
        </row>
        <row r="1246">
          <cell r="A1246" t="str">
            <v>INDPWRLD2001</v>
          </cell>
          <cell r="B1246" t="str">
            <v>0.65</v>
          </cell>
          <cell r="C1246">
            <v>0</v>
          </cell>
        </row>
        <row r="1247">
          <cell r="A1247" t="str">
            <v>INDPWRLD2002</v>
          </cell>
          <cell r="B1247">
            <v>42767</v>
          </cell>
          <cell r="C1247">
            <v>0</v>
          </cell>
        </row>
        <row r="1248">
          <cell r="A1248" t="str">
            <v>INDPWRLD2003</v>
          </cell>
          <cell r="B1248">
            <v>38810</v>
          </cell>
          <cell r="C1248">
            <v>0</v>
          </cell>
        </row>
        <row r="1249">
          <cell r="A1249" t="str">
            <v>INDPWRLD2004</v>
          </cell>
          <cell r="B1249">
            <v>21276</v>
          </cell>
          <cell r="C1249">
            <v>0</v>
          </cell>
        </row>
        <row r="1250">
          <cell r="A1250" t="str">
            <v>INDPWRLD2005</v>
          </cell>
          <cell r="B1250">
            <v>24532</v>
          </cell>
          <cell r="C1250">
            <v>0</v>
          </cell>
        </row>
        <row r="1251">
          <cell r="A1251" t="str">
            <v>INDPWRLD2006</v>
          </cell>
          <cell r="B1251" t="str">
            <v>4.68*</v>
          </cell>
          <cell r="C1251">
            <v>1</v>
          </cell>
        </row>
        <row r="1252">
          <cell r="A1252" t="str">
            <v>INDPWRLD2007</v>
          </cell>
          <cell r="B1252" t="str">
            <v>3.46*</v>
          </cell>
          <cell r="C1252">
            <v>1</v>
          </cell>
        </row>
        <row r="1253">
          <cell r="A1253" t="str">
            <v>INDPWRLD2008</v>
          </cell>
          <cell r="B1253" t="str">
            <v>3.96*</v>
          </cell>
          <cell r="C1253">
            <v>1</v>
          </cell>
        </row>
        <row r="1254">
          <cell r="A1254" t="str">
            <v>INVCDE1996</v>
          </cell>
          <cell r="B1254" t="str">
            <v>-0.40</v>
          </cell>
          <cell r="C1254">
            <v>0</v>
          </cell>
        </row>
        <row r="1255">
          <cell r="A1255" t="str">
            <v>INVCDE1997</v>
          </cell>
          <cell r="B1255" t="str">
            <v>0.00</v>
          </cell>
          <cell r="C1255">
            <v>0</v>
          </cell>
        </row>
        <row r="1256">
          <cell r="A1256" t="str">
            <v>INVCDE1998</v>
          </cell>
          <cell r="B1256" t="str">
            <v>0.40</v>
          </cell>
          <cell r="C1256">
            <v>0</v>
          </cell>
        </row>
        <row r="1257">
          <cell r="A1257" t="str">
            <v>INVCDE1999</v>
          </cell>
          <cell r="B1257" t="str">
            <v>-0.20</v>
          </cell>
          <cell r="C1257">
            <v>0</v>
          </cell>
        </row>
        <row r="1258">
          <cell r="A1258" t="str">
            <v>INVCDE2000</v>
          </cell>
          <cell r="B1258" t="str">
            <v>-0.10</v>
          </cell>
          <cell r="C1258">
            <v>0</v>
          </cell>
        </row>
        <row r="1259">
          <cell r="A1259" t="str">
            <v>INVCDE2001</v>
          </cell>
          <cell r="B1259" t="str">
            <v>-0.90</v>
          </cell>
          <cell r="C1259">
            <v>0</v>
          </cell>
        </row>
        <row r="1260">
          <cell r="A1260" t="str">
            <v>INVCDE2002</v>
          </cell>
          <cell r="B1260" t="str">
            <v>-0.60</v>
          </cell>
          <cell r="C1260">
            <v>0</v>
          </cell>
        </row>
        <row r="1261">
          <cell r="A1261" t="str">
            <v>INVCDE2003</v>
          </cell>
          <cell r="B1261" t="str">
            <v>0.60</v>
          </cell>
          <cell r="C1261">
            <v>0</v>
          </cell>
        </row>
        <row r="1262">
          <cell r="A1262" t="str">
            <v>INVCDE2004</v>
          </cell>
          <cell r="B1262" t="str">
            <v>0.50</v>
          </cell>
          <cell r="C1262">
            <v>0</v>
          </cell>
        </row>
        <row r="1263">
          <cell r="A1263" t="str">
            <v>INVCDE2005</v>
          </cell>
          <cell r="B1263" t="str">
            <v>0.20*</v>
          </cell>
          <cell r="C1263">
            <v>1</v>
          </cell>
        </row>
        <row r="1264">
          <cell r="A1264" t="str">
            <v>INVCDE2006</v>
          </cell>
          <cell r="B1264" t="str">
            <v>0.00*</v>
          </cell>
          <cell r="C1264">
            <v>1</v>
          </cell>
        </row>
        <row r="1265">
          <cell r="A1265" t="str">
            <v>INVCDE2007</v>
          </cell>
          <cell r="B1265" t="str">
            <v>0.20*</v>
          </cell>
          <cell r="C1265">
            <v>1</v>
          </cell>
        </row>
        <row r="1266">
          <cell r="A1266" t="str">
            <v>INVCDE2008</v>
          </cell>
          <cell r="B1266" t="str">
            <v>-0.30*</v>
          </cell>
          <cell r="C1266">
            <v>1</v>
          </cell>
        </row>
        <row r="1267">
          <cell r="A1267" t="str">
            <v>INVCDK1996</v>
          </cell>
          <cell r="B1267" t="str">
            <v>-0.70</v>
          </cell>
          <cell r="C1267">
            <v>0</v>
          </cell>
        </row>
        <row r="1268">
          <cell r="A1268" t="str">
            <v>INVCDK1997</v>
          </cell>
          <cell r="B1268" t="str">
            <v>0.90</v>
          </cell>
          <cell r="C1268">
            <v>0</v>
          </cell>
        </row>
        <row r="1269">
          <cell r="A1269" t="str">
            <v>INVCDK1998</v>
          </cell>
          <cell r="B1269" t="str">
            <v>-0.10</v>
          </cell>
          <cell r="C1269">
            <v>0</v>
          </cell>
        </row>
        <row r="1270">
          <cell r="A1270" t="str">
            <v>INVCDK1999</v>
          </cell>
          <cell r="B1270" t="str">
            <v>-1.10</v>
          </cell>
          <cell r="C1270">
            <v>0</v>
          </cell>
        </row>
        <row r="1271">
          <cell r="A1271" t="str">
            <v>INVCDK2000</v>
          </cell>
          <cell r="B1271" t="str">
            <v>0.80</v>
          </cell>
          <cell r="C1271">
            <v>0</v>
          </cell>
        </row>
        <row r="1272">
          <cell r="A1272" t="str">
            <v>INVCDK2001</v>
          </cell>
          <cell r="B1272" t="str">
            <v>-0.30</v>
          </cell>
          <cell r="C1272">
            <v>0</v>
          </cell>
        </row>
        <row r="1273">
          <cell r="A1273" t="str">
            <v>INVCDK2002</v>
          </cell>
          <cell r="B1273" t="str">
            <v>0.30</v>
          </cell>
          <cell r="C1273">
            <v>0</v>
          </cell>
        </row>
        <row r="1274">
          <cell r="A1274" t="str">
            <v>INVCDK2003</v>
          </cell>
          <cell r="B1274" t="str">
            <v>-0.70</v>
          </cell>
          <cell r="C1274">
            <v>0</v>
          </cell>
        </row>
        <row r="1275">
          <cell r="A1275" t="str">
            <v>INVCDK2004</v>
          </cell>
          <cell r="B1275" t="str">
            <v>0.10</v>
          </cell>
          <cell r="C1275">
            <v>0</v>
          </cell>
        </row>
        <row r="1276">
          <cell r="A1276" t="str">
            <v>INVCDK2005</v>
          </cell>
          <cell r="B1276" t="str">
            <v>0.10</v>
          </cell>
          <cell r="C1276">
            <v>0</v>
          </cell>
        </row>
        <row r="1277">
          <cell r="A1277" t="str">
            <v>INVCDK2006</v>
          </cell>
          <cell r="B1277" t="str">
            <v>0.00*</v>
          </cell>
          <cell r="C1277">
            <v>1</v>
          </cell>
        </row>
        <row r="1278">
          <cell r="A1278" t="str">
            <v>INVCDK2007</v>
          </cell>
          <cell r="B1278" t="str">
            <v>-0.20*</v>
          </cell>
          <cell r="C1278">
            <v>1</v>
          </cell>
        </row>
        <row r="1279">
          <cell r="A1279" t="str">
            <v>INVCDK2008</v>
          </cell>
          <cell r="B1279" t="str">
            <v>0.10*</v>
          </cell>
          <cell r="C1279">
            <v>1</v>
          </cell>
        </row>
        <row r="1280">
          <cell r="A1280" t="str">
            <v>INVCEU111996</v>
          </cell>
          <cell r="B1280" t="str">
            <v>-0.50</v>
          </cell>
          <cell r="C1280">
            <v>0</v>
          </cell>
        </row>
        <row r="1281">
          <cell r="A1281" t="str">
            <v>INVCEU111997</v>
          </cell>
          <cell r="B1281" t="str">
            <v>0.00</v>
          </cell>
          <cell r="C1281">
            <v>0</v>
          </cell>
        </row>
        <row r="1282">
          <cell r="A1282" t="str">
            <v>INVCEU111998</v>
          </cell>
          <cell r="B1282" t="str">
            <v>0.30</v>
          </cell>
          <cell r="C1282">
            <v>0</v>
          </cell>
        </row>
        <row r="1283">
          <cell r="A1283" t="str">
            <v>INVCEU111999</v>
          </cell>
          <cell r="B1283" t="str">
            <v>-0.10</v>
          </cell>
          <cell r="C1283">
            <v>0</v>
          </cell>
        </row>
        <row r="1284">
          <cell r="A1284" t="str">
            <v>INVCEU112000</v>
          </cell>
          <cell r="B1284" t="str">
            <v>0.10</v>
          </cell>
          <cell r="C1284">
            <v>0</v>
          </cell>
        </row>
        <row r="1285">
          <cell r="A1285" t="str">
            <v>INVCEU112001</v>
          </cell>
          <cell r="B1285" t="str">
            <v>-0.40</v>
          </cell>
          <cell r="C1285">
            <v>0</v>
          </cell>
        </row>
        <row r="1286">
          <cell r="A1286" t="str">
            <v>INVCEU112002</v>
          </cell>
          <cell r="B1286" t="str">
            <v>-0.20</v>
          </cell>
          <cell r="C1286">
            <v>0</v>
          </cell>
        </row>
        <row r="1287">
          <cell r="A1287" t="str">
            <v>INVCEU112003</v>
          </cell>
          <cell r="B1287" t="str">
            <v>0.20</v>
          </cell>
          <cell r="C1287">
            <v>0</v>
          </cell>
        </row>
        <row r="1288">
          <cell r="A1288" t="str">
            <v>INVCEU112004</v>
          </cell>
          <cell r="B1288" t="str">
            <v>0.20</v>
          </cell>
          <cell r="C1288">
            <v>0</v>
          </cell>
        </row>
        <row r="1289">
          <cell r="A1289" t="str">
            <v>INVCEU112005</v>
          </cell>
          <cell r="B1289" t="str">
            <v>0.10</v>
          </cell>
          <cell r="C1289">
            <v>0</v>
          </cell>
        </row>
        <row r="1290">
          <cell r="A1290" t="str">
            <v>INVCEU112006</v>
          </cell>
          <cell r="B1290" t="str">
            <v>-0.10*</v>
          </cell>
          <cell r="C1290">
            <v>1</v>
          </cell>
        </row>
        <row r="1291">
          <cell r="A1291" t="str">
            <v>INVCEU112007</v>
          </cell>
          <cell r="B1291" t="str">
            <v>0.10*</v>
          </cell>
          <cell r="C1291">
            <v>1</v>
          </cell>
        </row>
        <row r="1292">
          <cell r="A1292" t="str">
            <v>INVCEU112008</v>
          </cell>
          <cell r="B1292" t="str">
            <v>0.00*</v>
          </cell>
          <cell r="C1292">
            <v>1</v>
          </cell>
        </row>
        <row r="1293">
          <cell r="A1293" t="str">
            <v>INVCFI1996</v>
          </cell>
          <cell r="B1293" t="str">
            <v>-0.10</v>
          </cell>
          <cell r="C1293">
            <v>0</v>
          </cell>
        </row>
        <row r="1294">
          <cell r="A1294" t="str">
            <v>INVCFI1997</v>
          </cell>
          <cell r="B1294" t="str">
            <v>0.00</v>
          </cell>
          <cell r="C1294">
            <v>0</v>
          </cell>
        </row>
        <row r="1295">
          <cell r="A1295" t="str">
            <v>INVCFI1998</v>
          </cell>
          <cell r="B1295" t="str">
            <v>-0.10</v>
          </cell>
          <cell r="C1295">
            <v>0</v>
          </cell>
        </row>
        <row r="1296">
          <cell r="A1296" t="str">
            <v>INVCFI1999</v>
          </cell>
          <cell r="B1296" t="str">
            <v>-1.40</v>
          </cell>
          <cell r="C1296">
            <v>0</v>
          </cell>
        </row>
        <row r="1297">
          <cell r="A1297" t="str">
            <v>INVCFI2000</v>
          </cell>
          <cell r="B1297">
            <v>10959</v>
          </cell>
          <cell r="C1297">
            <v>0</v>
          </cell>
        </row>
        <row r="1298">
          <cell r="A1298" t="str">
            <v>INVCFI2001</v>
          </cell>
          <cell r="B1298" t="str">
            <v>-0.60</v>
          </cell>
          <cell r="C1298">
            <v>0</v>
          </cell>
        </row>
        <row r="1299">
          <cell r="A1299" t="str">
            <v>INVCFI2002</v>
          </cell>
          <cell r="B1299" t="str">
            <v>0.10</v>
          </cell>
          <cell r="C1299">
            <v>0</v>
          </cell>
        </row>
        <row r="1300">
          <cell r="A1300" t="str">
            <v>INVCFI2003</v>
          </cell>
          <cell r="B1300" t="str">
            <v>0.30</v>
          </cell>
          <cell r="C1300">
            <v>0</v>
          </cell>
        </row>
        <row r="1301">
          <cell r="A1301" t="str">
            <v>INVCFI2004</v>
          </cell>
          <cell r="B1301" t="str">
            <v>-0.20</v>
          </cell>
          <cell r="C1301">
            <v>0</v>
          </cell>
        </row>
        <row r="1302">
          <cell r="A1302" t="str">
            <v>INVCFI2005</v>
          </cell>
          <cell r="B1302" t="str">
            <v>1.00</v>
          </cell>
          <cell r="C1302">
            <v>0</v>
          </cell>
        </row>
        <row r="1303">
          <cell r="A1303" t="str">
            <v>INVCFI2006</v>
          </cell>
          <cell r="B1303" t="str">
            <v>-0.10*</v>
          </cell>
          <cell r="C1303">
            <v>1</v>
          </cell>
        </row>
        <row r="1304">
          <cell r="A1304" t="str">
            <v>INVCFI2007</v>
          </cell>
          <cell r="B1304" t="str">
            <v>0.40*</v>
          </cell>
          <cell r="C1304">
            <v>1</v>
          </cell>
        </row>
        <row r="1305">
          <cell r="A1305" t="str">
            <v>INVCFI2008</v>
          </cell>
          <cell r="B1305" t="str">
            <v>-0.20*</v>
          </cell>
          <cell r="C1305">
            <v>1</v>
          </cell>
        </row>
        <row r="1306">
          <cell r="A1306" t="str">
            <v>INVCFR1996</v>
          </cell>
          <cell r="B1306" t="str">
            <v>-0.60</v>
          </cell>
          <cell r="C1306">
            <v>0</v>
          </cell>
        </row>
        <row r="1307">
          <cell r="A1307" t="str">
            <v>INVCFR1997</v>
          </cell>
          <cell r="B1307" t="str">
            <v>0.10</v>
          </cell>
          <cell r="C1307">
            <v>0</v>
          </cell>
        </row>
        <row r="1308">
          <cell r="A1308" t="str">
            <v>INVCFR1998</v>
          </cell>
          <cell r="B1308" t="str">
            <v>0.80</v>
          </cell>
          <cell r="C1308">
            <v>0</v>
          </cell>
        </row>
        <row r="1309">
          <cell r="A1309" t="str">
            <v>INVCFR1999</v>
          </cell>
          <cell r="B1309" t="str">
            <v>-0.10</v>
          </cell>
          <cell r="C1309">
            <v>0</v>
          </cell>
        </row>
        <row r="1310">
          <cell r="A1310" t="str">
            <v>INVCFR2000</v>
          </cell>
          <cell r="B1310" t="str">
            <v>0.30</v>
          </cell>
          <cell r="C1310">
            <v>0</v>
          </cell>
        </row>
        <row r="1311">
          <cell r="A1311" t="str">
            <v>INVCFR2001</v>
          </cell>
          <cell r="B1311" t="str">
            <v>-0.20</v>
          </cell>
          <cell r="C1311">
            <v>0</v>
          </cell>
        </row>
        <row r="1312">
          <cell r="A1312" t="str">
            <v>INVCFR2002</v>
          </cell>
          <cell r="B1312" t="str">
            <v>-0.30</v>
          </cell>
          <cell r="C1312">
            <v>0</v>
          </cell>
        </row>
        <row r="1313">
          <cell r="A1313" t="str">
            <v>INVCFR2003</v>
          </cell>
          <cell r="B1313" t="str">
            <v>-0.10</v>
          </cell>
          <cell r="C1313">
            <v>0</v>
          </cell>
        </row>
        <row r="1314">
          <cell r="A1314" t="str">
            <v>INVCFR2004</v>
          </cell>
          <cell r="B1314" t="str">
            <v>0.80</v>
          </cell>
          <cell r="C1314">
            <v>0</v>
          </cell>
        </row>
        <row r="1315">
          <cell r="A1315" t="str">
            <v>INVCFR2005</v>
          </cell>
          <cell r="B1315" t="str">
            <v>0.30*</v>
          </cell>
          <cell r="C1315">
            <v>1</v>
          </cell>
        </row>
        <row r="1316">
          <cell r="A1316" t="str">
            <v>INVCFR2006</v>
          </cell>
          <cell r="B1316" t="str">
            <v>0.00*</v>
          </cell>
          <cell r="C1316">
            <v>1</v>
          </cell>
        </row>
        <row r="1317">
          <cell r="A1317" t="str">
            <v>INVCFR2007</v>
          </cell>
          <cell r="B1317" t="str">
            <v>-0.10*</v>
          </cell>
          <cell r="C1317">
            <v>1</v>
          </cell>
        </row>
        <row r="1318">
          <cell r="A1318" t="str">
            <v>INVCFR2008</v>
          </cell>
          <cell r="B1318" t="str">
            <v>-0.20*</v>
          </cell>
          <cell r="C1318">
            <v>1</v>
          </cell>
        </row>
        <row r="1319">
          <cell r="A1319" t="str">
            <v>INVCIT1996</v>
          </cell>
          <cell r="B1319" t="str">
            <v>-0.80</v>
          </cell>
          <cell r="C1319">
            <v>0</v>
          </cell>
        </row>
        <row r="1320">
          <cell r="A1320" t="str">
            <v>INVCIT1997</v>
          </cell>
          <cell r="B1320" t="str">
            <v>0.30</v>
          </cell>
          <cell r="C1320">
            <v>0</v>
          </cell>
        </row>
        <row r="1321">
          <cell r="A1321" t="str">
            <v>INVCIT1998</v>
          </cell>
          <cell r="B1321" t="str">
            <v>0.30</v>
          </cell>
          <cell r="C1321">
            <v>0</v>
          </cell>
        </row>
        <row r="1322">
          <cell r="A1322" t="str">
            <v>INVCIT1999</v>
          </cell>
          <cell r="B1322" t="str">
            <v>0.30</v>
          </cell>
          <cell r="C1322">
            <v>0</v>
          </cell>
        </row>
        <row r="1323">
          <cell r="A1323" t="str">
            <v>INVCIT2000</v>
          </cell>
          <cell r="B1323" t="str">
            <v>-1.10</v>
          </cell>
          <cell r="C1323">
            <v>0</v>
          </cell>
        </row>
        <row r="1324">
          <cell r="A1324" t="str">
            <v>INVCIT2001</v>
          </cell>
          <cell r="B1324" t="str">
            <v>-0.10</v>
          </cell>
          <cell r="C1324">
            <v>0</v>
          </cell>
        </row>
        <row r="1325">
          <cell r="A1325" t="str">
            <v>INVCIT2002</v>
          </cell>
          <cell r="B1325" t="str">
            <v>0.40</v>
          </cell>
          <cell r="C1325">
            <v>0</v>
          </cell>
        </row>
        <row r="1326">
          <cell r="A1326" t="str">
            <v>INVCIT2003</v>
          </cell>
          <cell r="B1326" t="str">
            <v>0.30</v>
          </cell>
          <cell r="C1326">
            <v>0</v>
          </cell>
        </row>
        <row r="1327">
          <cell r="A1327" t="str">
            <v>INVCIT2004</v>
          </cell>
          <cell r="B1327" t="str">
            <v>-0.10</v>
          </cell>
          <cell r="C1327">
            <v>0</v>
          </cell>
        </row>
        <row r="1328">
          <cell r="A1328" t="str">
            <v>INVCIT2005</v>
          </cell>
          <cell r="B1328" t="str">
            <v>0.00*</v>
          </cell>
          <cell r="C1328">
            <v>1</v>
          </cell>
        </row>
        <row r="1329">
          <cell r="A1329" t="str">
            <v>INVCIT2006</v>
          </cell>
          <cell r="B1329" t="str">
            <v>-0.20*</v>
          </cell>
          <cell r="C1329">
            <v>1</v>
          </cell>
        </row>
        <row r="1330">
          <cell r="A1330" t="str">
            <v>INVCIT2007</v>
          </cell>
          <cell r="B1330" t="str">
            <v>0.30*</v>
          </cell>
          <cell r="C1330">
            <v>1</v>
          </cell>
        </row>
        <row r="1331">
          <cell r="A1331" t="str">
            <v>INVCIT2008</v>
          </cell>
          <cell r="B1331" t="str">
            <v>-0.10*</v>
          </cell>
          <cell r="C1331">
            <v>1</v>
          </cell>
        </row>
        <row r="1332">
          <cell r="A1332" t="str">
            <v>INVCJP1996</v>
          </cell>
          <cell r="B1332" t="str">
            <v>0.30</v>
          </cell>
          <cell r="C1332">
            <v>0</v>
          </cell>
        </row>
        <row r="1333">
          <cell r="A1333" t="str">
            <v>INVCJP1997</v>
          </cell>
          <cell r="B1333" t="str">
            <v>-0.10</v>
          </cell>
          <cell r="C1333">
            <v>0</v>
          </cell>
        </row>
        <row r="1334">
          <cell r="A1334" t="str">
            <v>INVCJP1998</v>
          </cell>
          <cell r="B1334" t="str">
            <v>-0.60</v>
          </cell>
          <cell r="C1334">
            <v>0</v>
          </cell>
        </row>
        <row r="1335">
          <cell r="A1335" t="str">
            <v>INVCJP1999</v>
          </cell>
          <cell r="B1335" t="str">
            <v>-1.10</v>
          </cell>
          <cell r="C1335">
            <v>0</v>
          </cell>
        </row>
        <row r="1336">
          <cell r="A1336" t="str">
            <v>INVCJP2000</v>
          </cell>
          <cell r="B1336" t="str">
            <v>0.80</v>
          </cell>
          <cell r="C1336">
            <v>0</v>
          </cell>
        </row>
        <row r="1337">
          <cell r="A1337" t="str">
            <v>INVCJP2001</v>
          </cell>
          <cell r="B1337" t="str">
            <v>0.20</v>
          </cell>
          <cell r="C1337">
            <v>0</v>
          </cell>
        </row>
        <row r="1338">
          <cell r="A1338" t="str">
            <v>INVCJP2002</v>
          </cell>
          <cell r="B1338" t="str">
            <v>-0.40</v>
          </cell>
          <cell r="C1338">
            <v>0</v>
          </cell>
        </row>
        <row r="1339">
          <cell r="A1339" t="str">
            <v>INVCJP2003</v>
          </cell>
          <cell r="B1339" t="str">
            <v>0.40</v>
          </cell>
          <cell r="C1339">
            <v>0</v>
          </cell>
        </row>
        <row r="1340">
          <cell r="A1340" t="str">
            <v>INVCJP2004</v>
          </cell>
          <cell r="B1340" t="str">
            <v>-0.20</v>
          </cell>
          <cell r="C1340">
            <v>0</v>
          </cell>
        </row>
        <row r="1341">
          <cell r="A1341" t="str">
            <v>INVCJP2005</v>
          </cell>
          <cell r="B1341" t="str">
            <v>0.10</v>
          </cell>
          <cell r="C1341">
            <v>0</v>
          </cell>
        </row>
        <row r="1342">
          <cell r="A1342" t="str">
            <v>INVCJP2006</v>
          </cell>
          <cell r="B1342" t="str">
            <v>0.00*</v>
          </cell>
          <cell r="C1342">
            <v>1</v>
          </cell>
        </row>
        <row r="1343">
          <cell r="A1343" t="str">
            <v>INVCJP2007</v>
          </cell>
          <cell r="B1343" t="str">
            <v>0.10*</v>
          </cell>
          <cell r="C1343">
            <v>1</v>
          </cell>
        </row>
        <row r="1344">
          <cell r="A1344" t="str">
            <v>INVCJP2008</v>
          </cell>
          <cell r="B1344" t="str">
            <v>0.00*</v>
          </cell>
          <cell r="C1344">
            <v>1</v>
          </cell>
        </row>
        <row r="1345">
          <cell r="A1345" t="str">
            <v>INVCNO1996</v>
          </cell>
          <cell r="B1345" t="str">
            <v>15405.00</v>
          </cell>
          <cell r="C1345">
            <v>0</v>
          </cell>
        </row>
        <row r="1346">
          <cell r="A1346" t="str">
            <v>INVCNO1997</v>
          </cell>
          <cell r="B1346" t="str">
            <v>27130.00</v>
          </cell>
          <cell r="C1346">
            <v>0</v>
          </cell>
        </row>
        <row r="1347">
          <cell r="A1347" t="str">
            <v>INVCNO1998</v>
          </cell>
          <cell r="B1347" t="str">
            <v>33057.00</v>
          </cell>
          <cell r="C1347">
            <v>0</v>
          </cell>
        </row>
        <row r="1348">
          <cell r="A1348" t="str">
            <v>INVCNO1999</v>
          </cell>
          <cell r="B1348" t="str">
            <v>25808.00</v>
          </cell>
          <cell r="C1348">
            <v>0</v>
          </cell>
        </row>
        <row r="1349">
          <cell r="A1349" t="str">
            <v>INVCNO2000</v>
          </cell>
          <cell r="B1349" t="str">
            <v>28257.00</v>
          </cell>
          <cell r="C1349">
            <v>0</v>
          </cell>
        </row>
        <row r="1350">
          <cell r="A1350" t="str">
            <v>INVCNO2001</v>
          </cell>
          <cell r="B1350" t="str">
            <v>41437.00</v>
          </cell>
          <cell r="C1350">
            <v>0</v>
          </cell>
        </row>
        <row r="1351">
          <cell r="A1351" t="str">
            <v>INVCNO2002</v>
          </cell>
          <cell r="B1351" t="str">
            <v>22627.00</v>
          </cell>
          <cell r="C1351">
            <v>0</v>
          </cell>
        </row>
        <row r="1352">
          <cell r="A1352" t="str">
            <v>INVCNO2003</v>
          </cell>
          <cell r="B1352" t="str">
            <v>19460.00</v>
          </cell>
          <cell r="C1352">
            <v>0</v>
          </cell>
        </row>
        <row r="1353">
          <cell r="A1353" t="str">
            <v>INVCNO2004</v>
          </cell>
          <cell r="B1353" t="str">
            <v>14276.00</v>
          </cell>
          <cell r="C1353">
            <v>0</v>
          </cell>
        </row>
        <row r="1354">
          <cell r="A1354" t="str">
            <v>INVCNO2005</v>
          </cell>
          <cell r="B1354" t="str">
            <v>33109.00</v>
          </cell>
          <cell r="C1354">
            <v>0</v>
          </cell>
        </row>
        <row r="1355">
          <cell r="A1355" t="str">
            <v>INVCNO2006</v>
          </cell>
          <cell r="B1355" t="str">
            <v>33109.00*</v>
          </cell>
          <cell r="C1355">
            <v>1</v>
          </cell>
        </row>
        <row r="1356">
          <cell r="A1356" t="str">
            <v>INVCNO2007</v>
          </cell>
          <cell r="B1356" t="str">
            <v>39000.00*</v>
          </cell>
          <cell r="C1356">
            <v>1</v>
          </cell>
        </row>
        <row r="1357">
          <cell r="A1357" t="str">
            <v>INVCNO2008</v>
          </cell>
          <cell r="B1357" t="str">
            <v>38000.00*</v>
          </cell>
          <cell r="C1357">
            <v>1</v>
          </cell>
        </row>
        <row r="1358">
          <cell r="A1358" t="str">
            <v>INVCSE1996</v>
          </cell>
          <cell r="B1358" t="str">
            <v>-1.00</v>
          </cell>
          <cell r="C1358">
            <v>0</v>
          </cell>
        </row>
        <row r="1359">
          <cell r="A1359" t="str">
            <v>INVCSE1997</v>
          </cell>
          <cell r="B1359" t="str">
            <v>0.60</v>
          </cell>
          <cell r="C1359">
            <v>0</v>
          </cell>
        </row>
        <row r="1360">
          <cell r="A1360" t="str">
            <v>INVCSE1998</v>
          </cell>
          <cell r="B1360" t="str">
            <v>0.40</v>
          </cell>
          <cell r="C1360">
            <v>0</v>
          </cell>
        </row>
        <row r="1361">
          <cell r="A1361" t="str">
            <v>INVCSE1999</v>
          </cell>
          <cell r="B1361" t="str">
            <v>-0.80</v>
          </cell>
          <cell r="C1361">
            <v>0</v>
          </cell>
        </row>
        <row r="1362">
          <cell r="A1362" t="str">
            <v>INVCSE2000</v>
          </cell>
          <cell r="B1362" t="str">
            <v>0.70</v>
          </cell>
          <cell r="C1362">
            <v>0</v>
          </cell>
        </row>
        <row r="1363">
          <cell r="A1363" t="str">
            <v>INVCSE2001</v>
          </cell>
          <cell r="B1363" t="str">
            <v>-0.50</v>
          </cell>
          <cell r="C1363">
            <v>0</v>
          </cell>
        </row>
        <row r="1364">
          <cell r="A1364" t="str">
            <v>INVCSE2002</v>
          </cell>
          <cell r="B1364" t="str">
            <v>0.00</v>
          </cell>
          <cell r="C1364">
            <v>0</v>
          </cell>
        </row>
        <row r="1365">
          <cell r="A1365" t="str">
            <v>INVCSE2003</v>
          </cell>
          <cell r="B1365" t="str">
            <v>0.50</v>
          </cell>
          <cell r="C1365">
            <v>0</v>
          </cell>
        </row>
        <row r="1366">
          <cell r="A1366" t="str">
            <v>INVCSE2004</v>
          </cell>
          <cell r="B1366" t="str">
            <v>-0.80</v>
          </cell>
          <cell r="C1366">
            <v>0</v>
          </cell>
        </row>
        <row r="1367">
          <cell r="A1367" t="str">
            <v>INVCSE2005</v>
          </cell>
          <cell r="B1367" t="str">
            <v>-0.70</v>
          </cell>
          <cell r="C1367">
            <v>0</v>
          </cell>
        </row>
        <row r="1368">
          <cell r="A1368" t="str">
            <v>INVCSE2006</v>
          </cell>
          <cell r="B1368" t="str">
            <v>0.20*</v>
          </cell>
          <cell r="C1368">
            <v>1</v>
          </cell>
        </row>
        <row r="1369">
          <cell r="A1369" t="str">
            <v>INVCSE2007</v>
          </cell>
          <cell r="B1369" t="str">
            <v>0.80*</v>
          </cell>
          <cell r="C1369">
            <v>1</v>
          </cell>
        </row>
        <row r="1370">
          <cell r="A1370" t="str">
            <v>INVCSE2008</v>
          </cell>
          <cell r="B1370" t="str">
            <v>-0.10*</v>
          </cell>
          <cell r="C1370">
            <v>1</v>
          </cell>
        </row>
        <row r="1371">
          <cell r="A1371" t="str">
            <v>INVCSP1996</v>
          </cell>
          <cell r="B1371" t="str">
            <v>0.00</v>
          </cell>
          <cell r="C1371">
            <v>0</v>
          </cell>
        </row>
        <row r="1372">
          <cell r="A1372" t="str">
            <v>INVCSP1997</v>
          </cell>
          <cell r="B1372" t="str">
            <v>0.00</v>
          </cell>
          <cell r="C1372">
            <v>0</v>
          </cell>
        </row>
        <row r="1373">
          <cell r="A1373" t="str">
            <v>INVCSP1998</v>
          </cell>
          <cell r="B1373" t="str">
            <v>0.20</v>
          </cell>
          <cell r="C1373">
            <v>0</v>
          </cell>
        </row>
        <row r="1374">
          <cell r="A1374" t="str">
            <v>INVCSP1999</v>
          </cell>
          <cell r="B1374" t="str">
            <v>0.20</v>
          </cell>
          <cell r="C1374">
            <v>0</v>
          </cell>
        </row>
        <row r="1375">
          <cell r="A1375" t="str">
            <v>INVCSP2000</v>
          </cell>
          <cell r="B1375" t="str">
            <v>-0.10</v>
          </cell>
          <cell r="C1375">
            <v>0</v>
          </cell>
        </row>
        <row r="1376">
          <cell r="A1376" t="str">
            <v>INVCSP2001</v>
          </cell>
          <cell r="B1376" t="str">
            <v>-0.10</v>
          </cell>
          <cell r="C1376">
            <v>0</v>
          </cell>
        </row>
        <row r="1377">
          <cell r="A1377" t="str">
            <v>INVCSP2002</v>
          </cell>
          <cell r="B1377" t="str">
            <v>0.10</v>
          </cell>
          <cell r="C1377">
            <v>0</v>
          </cell>
        </row>
        <row r="1378">
          <cell r="A1378" t="str">
            <v>INVCSP2003</v>
          </cell>
          <cell r="B1378" t="str">
            <v>0.10</v>
          </cell>
          <cell r="C1378">
            <v>0</v>
          </cell>
        </row>
        <row r="1379">
          <cell r="A1379" t="str">
            <v>INVCSP2004</v>
          </cell>
          <cell r="B1379" t="str">
            <v>0.30</v>
          </cell>
          <cell r="C1379">
            <v>0</v>
          </cell>
        </row>
        <row r="1380">
          <cell r="A1380" t="str">
            <v>INVCSP2005</v>
          </cell>
          <cell r="B1380" t="str">
            <v>0.30*</v>
          </cell>
          <cell r="C1380">
            <v>1</v>
          </cell>
        </row>
        <row r="1381">
          <cell r="A1381" t="str">
            <v>INVCSP2006</v>
          </cell>
          <cell r="B1381" t="str">
            <v>0.00*</v>
          </cell>
          <cell r="C1381">
            <v>1</v>
          </cell>
        </row>
        <row r="1382">
          <cell r="A1382" t="str">
            <v>INVCSP2007</v>
          </cell>
          <cell r="B1382" t="str">
            <v>0.10*</v>
          </cell>
          <cell r="C1382">
            <v>1</v>
          </cell>
        </row>
        <row r="1383">
          <cell r="A1383" t="str">
            <v>INVCSP2008</v>
          </cell>
          <cell r="B1383" t="str">
            <v>-0.10*</v>
          </cell>
          <cell r="C1383">
            <v>1</v>
          </cell>
        </row>
        <row r="1384">
          <cell r="A1384" t="str">
            <v>INVCUK1996</v>
          </cell>
          <cell r="B1384">
            <v>14702</v>
          </cell>
          <cell r="C1384">
            <v>0</v>
          </cell>
        </row>
        <row r="1385">
          <cell r="A1385" t="str">
            <v>INVCUK1997</v>
          </cell>
          <cell r="B1385">
            <v>25659</v>
          </cell>
          <cell r="C1385">
            <v>0</v>
          </cell>
        </row>
        <row r="1386">
          <cell r="A1386" t="str">
            <v>INVCUK1998</v>
          </cell>
          <cell r="B1386" t="str">
            <v>6.00</v>
          </cell>
          <cell r="C1386">
            <v>0</v>
          </cell>
        </row>
        <row r="1387">
          <cell r="A1387" t="str">
            <v>INVCUK1999</v>
          </cell>
          <cell r="B1387" t="str">
            <v>6.00*</v>
          </cell>
          <cell r="C1387">
            <v>1</v>
          </cell>
        </row>
        <row r="1388">
          <cell r="A1388" t="str">
            <v>INVCUK2000</v>
          </cell>
          <cell r="B1388" t="str">
            <v>2.60*</v>
          </cell>
          <cell r="C1388">
            <v>1</v>
          </cell>
        </row>
        <row r="1389">
          <cell r="A1389" t="str">
            <v>INVCUK2001</v>
          </cell>
          <cell r="B1389" t="str">
            <v>2.30*</v>
          </cell>
          <cell r="C1389">
            <v>1</v>
          </cell>
        </row>
        <row r="1390">
          <cell r="A1390" t="str">
            <v>INVCUS1996</v>
          </cell>
          <cell r="B1390" t="str">
            <v>0.00</v>
          </cell>
          <cell r="C1390">
            <v>0</v>
          </cell>
        </row>
        <row r="1391">
          <cell r="A1391" t="str">
            <v>INVCUS1997</v>
          </cell>
          <cell r="B1391" t="str">
            <v>0.50</v>
          </cell>
          <cell r="C1391">
            <v>0</v>
          </cell>
        </row>
        <row r="1392">
          <cell r="A1392" t="str">
            <v>INVCUS1998</v>
          </cell>
          <cell r="B1392" t="str">
            <v>0.00</v>
          </cell>
          <cell r="C1392">
            <v>0</v>
          </cell>
        </row>
        <row r="1393">
          <cell r="A1393" t="str">
            <v>INVCUS1999</v>
          </cell>
          <cell r="B1393" t="str">
            <v>0.00</v>
          </cell>
          <cell r="C1393">
            <v>0</v>
          </cell>
        </row>
        <row r="1394">
          <cell r="A1394" t="str">
            <v>INVCUS2000</v>
          </cell>
          <cell r="B1394" t="str">
            <v>-0.10</v>
          </cell>
          <cell r="C1394">
            <v>0</v>
          </cell>
        </row>
        <row r="1395">
          <cell r="A1395" t="str">
            <v>INVCUS2001</v>
          </cell>
          <cell r="B1395" t="str">
            <v>-0.90</v>
          </cell>
          <cell r="C1395">
            <v>0</v>
          </cell>
        </row>
        <row r="1396">
          <cell r="A1396" t="str">
            <v>INVCUS2002</v>
          </cell>
          <cell r="B1396" t="str">
            <v>0.50</v>
          </cell>
          <cell r="C1396">
            <v>0</v>
          </cell>
        </row>
        <row r="1397">
          <cell r="A1397" t="str">
            <v>INVCUS2003</v>
          </cell>
          <cell r="B1397" t="str">
            <v>0.10</v>
          </cell>
          <cell r="C1397">
            <v>0</v>
          </cell>
        </row>
        <row r="1398">
          <cell r="A1398" t="str">
            <v>INVCUS2004</v>
          </cell>
          <cell r="B1398" t="str">
            <v>0.40</v>
          </cell>
          <cell r="C1398">
            <v>0</v>
          </cell>
        </row>
        <row r="1399">
          <cell r="A1399" t="str">
            <v>INVCUS2005</v>
          </cell>
          <cell r="B1399" t="str">
            <v>-0.30</v>
          </cell>
          <cell r="C1399">
            <v>0</v>
          </cell>
        </row>
        <row r="1400">
          <cell r="A1400" t="str">
            <v>INVCUS2006</v>
          </cell>
          <cell r="B1400" t="str">
            <v>0.20*</v>
          </cell>
          <cell r="C1400">
            <v>1</v>
          </cell>
        </row>
        <row r="1401">
          <cell r="A1401" t="str">
            <v>INVCUS2007</v>
          </cell>
          <cell r="B1401" t="str">
            <v>-0.10*</v>
          </cell>
          <cell r="C1401">
            <v>1</v>
          </cell>
        </row>
        <row r="1402">
          <cell r="A1402" t="str">
            <v>INVCUS2008</v>
          </cell>
          <cell r="B1402" t="str">
            <v>0.00*</v>
          </cell>
          <cell r="C1402">
            <v>1</v>
          </cell>
        </row>
        <row r="1403">
          <cell r="A1403" t="str">
            <v>INVEDE1996</v>
          </cell>
          <cell r="B1403" t="str">
            <v>-0.70</v>
          </cell>
          <cell r="C1403">
            <v>0</v>
          </cell>
        </row>
        <row r="1404">
          <cell r="A1404" t="str">
            <v>INVEDE1997</v>
          </cell>
          <cell r="B1404" t="str">
            <v>0.80</v>
          </cell>
          <cell r="C1404">
            <v>0</v>
          </cell>
        </row>
        <row r="1405">
          <cell r="A1405" t="str">
            <v>INVEDE1998</v>
          </cell>
          <cell r="B1405">
            <v>43891</v>
          </cell>
          <cell r="C1405">
            <v>0</v>
          </cell>
        </row>
        <row r="1406">
          <cell r="A1406" t="str">
            <v>INVEDE1999</v>
          </cell>
          <cell r="B1406">
            <v>11049</v>
          </cell>
          <cell r="C1406">
            <v>0</v>
          </cell>
        </row>
        <row r="1407">
          <cell r="A1407" t="str">
            <v>INVEDE2000</v>
          </cell>
          <cell r="B1407">
            <v>21976</v>
          </cell>
          <cell r="C1407">
            <v>0</v>
          </cell>
        </row>
        <row r="1408">
          <cell r="A1408" t="str">
            <v>INVEDE2001</v>
          </cell>
          <cell r="B1408" t="str">
            <v>-3.30</v>
          </cell>
          <cell r="C1408">
            <v>0</v>
          </cell>
        </row>
        <row r="1409">
          <cell r="A1409" t="str">
            <v>INVEDE2002</v>
          </cell>
          <cell r="B1409" t="str">
            <v>-5.90</v>
          </cell>
          <cell r="C1409">
            <v>0</v>
          </cell>
        </row>
        <row r="1410">
          <cell r="A1410" t="str">
            <v>INVEDE2003</v>
          </cell>
          <cell r="B1410" t="str">
            <v>-0.70</v>
          </cell>
          <cell r="C1410">
            <v>0</v>
          </cell>
        </row>
        <row r="1411">
          <cell r="A1411" t="str">
            <v>INVEDE2004</v>
          </cell>
          <cell r="B1411" t="str">
            <v>-1.40</v>
          </cell>
          <cell r="C1411">
            <v>0</v>
          </cell>
        </row>
        <row r="1412">
          <cell r="A1412" t="str">
            <v>INVEDE2005</v>
          </cell>
          <cell r="B1412" t="str">
            <v>0.60*</v>
          </cell>
          <cell r="C1412">
            <v>1</v>
          </cell>
        </row>
        <row r="1413">
          <cell r="A1413" t="str">
            <v>INVEDE2006</v>
          </cell>
          <cell r="B1413" t="str">
            <v>5.20*</v>
          </cell>
          <cell r="C1413">
            <v>1</v>
          </cell>
        </row>
        <row r="1414">
          <cell r="A1414" t="str">
            <v>INVEDE2007</v>
          </cell>
          <cell r="B1414" t="str">
            <v>6.00*</v>
          </cell>
          <cell r="C1414">
            <v>1</v>
          </cell>
        </row>
        <row r="1415">
          <cell r="A1415" t="str">
            <v>INVEDE2008</v>
          </cell>
          <cell r="B1415" t="str">
            <v>5.20*</v>
          </cell>
          <cell r="C1415">
            <v>1</v>
          </cell>
        </row>
        <row r="1416">
          <cell r="A1416" t="str">
            <v>INVEDK1996</v>
          </cell>
          <cell r="B1416" t="str">
            <v>4.00</v>
          </cell>
          <cell r="C1416">
            <v>0</v>
          </cell>
        </row>
        <row r="1417">
          <cell r="A1417" t="str">
            <v>INVEDK1997</v>
          </cell>
          <cell r="B1417">
            <v>33147</v>
          </cell>
          <cell r="C1417">
            <v>0</v>
          </cell>
        </row>
        <row r="1418">
          <cell r="A1418" t="str">
            <v>INVEDK1998</v>
          </cell>
          <cell r="B1418">
            <v>11232</v>
          </cell>
          <cell r="C1418">
            <v>0</v>
          </cell>
        </row>
        <row r="1419">
          <cell r="A1419" t="str">
            <v>INVEDK1999</v>
          </cell>
          <cell r="B1419" t="str">
            <v>-0.90</v>
          </cell>
          <cell r="C1419">
            <v>0</v>
          </cell>
        </row>
        <row r="1420">
          <cell r="A1420" t="str">
            <v>INVEDK2000</v>
          </cell>
          <cell r="B1420">
            <v>22098</v>
          </cell>
          <cell r="C1420">
            <v>0</v>
          </cell>
        </row>
        <row r="1421">
          <cell r="A1421" t="str">
            <v>INVEDK2001</v>
          </cell>
          <cell r="B1421" t="str">
            <v>-1.20</v>
          </cell>
          <cell r="C1421">
            <v>0</v>
          </cell>
        </row>
        <row r="1422">
          <cell r="A1422" t="str">
            <v>INVEDK2002</v>
          </cell>
          <cell r="B1422" t="str">
            <v>0.30</v>
          </cell>
          <cell r="C1422">
            <v>0</v>
          </cell>
        </row>
        <row r="1423">
          <cell r="A1423" t="str">
            <v>INVEDK2003</v>
          </cell>
          <cell r="B1423" t="str">
            <v>2.00</v>
          </cell>
          <cell r="C1423">
            <v>0</v>
          </cell>
        </row>
        <row r="1424">
          <cell r="A1424" t="str">
            <v>INVEDK2004</v>
          </cell>
          <cell r="B1424">
            <v>14702</v>
          </cell>
          <cell r="C1424">
            <v>0</v>
          </cell>
        </row>
        <row r="1425">
          <cell r="A1425" t="str">
            <v>INVEDK2005</v>
          </cell>
          <cell r="B1425">
            <v>33086</v>
          </cell>
          <cell r="C1425">
            <v>0</v>
          </cell>
        </row>
        <row r="1426">
          <cell r="A1426" t="str">
            <v>INVEDK2006</v>
          </cell>
          <cell r="B1426" t="str">
            <v>12.00*</v>
          </cell>
          <cell r="C1426">
            <v>1</v>
          </cell>
        </row>
        <row r="1427">
          <cell r="A1427" t="str">
            <v>INVEDK2007</v>
          </cell>
          <cell r="B1427" t="str">
            <v>6.90*</v>
          </cell>
          <cell r="C1427">
            <v>1</v>
          </cell>
        </row>
        <row r="1428">
          <cell r="A1428" t="str">
            <v>INVEDK2008</v>
          </cell>
          <cell r="B1428" t="str">
            <v>6.40*</v>
          </cell>
          <cell r="C1428">
            <v>1</v>
          </cell>
        </row>
        <row r="1429">
          <cell r="A1429" t="str">
            <v>INVEEU111996</v>
          </cell>
          <cell r="B1429">
            <v>10959</v>
          </cell>
          <cell r="C1429">
            <v>0</v>
          </cell>
        </row>
        <row r="1430">
          <cell r="A1430" t="str">
            <v>INVEEU111997</v>
          </cell>
          <cell r="B1430">
            <v>18295</v>
          </cell>
          <cell r="C1430">
            <v>0</v>
          </cell>
        </row>
        <row r="1431">
          <cell r="A1431" t="str">
            <v>INVEEU111998</v>
          </cell>
          <cell r="B1431">
            <v>11079</v>
          </cell>
          <cell r="C1431">
            <v>0</v>
          </cell>
        </row>
        <row r="1432">
          <cell r="A1432" t="str">
            <v>INVEEU111999</v>
          </cell>
          <cell r="B1432">
            <v>38996</v>
          </cell>
          <cell r="C1432">
            <v>0</v>
          </cell>
        </row>
        <row r="1433">
          <cell r="A1433" t="str">
            <v>INVEEU112000</v>
          </cell>
          <cell r="B1433">
            <v>11079</v>
          </cell>
          <cell r="C1433">
            <v>0</v>
          </cell>
        </row>
        <row r="1434">
          <cell r="A1434" t="str">
            <v>INVEEU112001</v>
          </cell>
          <cell r="B1434" t="str">
            <v>0.60</v>
          </cell>
          <cell r="C1434">
            <v>0</v>
          </cell>
        </row>
        <row r="1435">
          <cell r="A1435" t="str">
            <v>INVEEU112002</v>
          </cell>
          <cell r="B1435" t="str">
            <v>-1.50</v>
          </cell>
          <cell r="C1435">
            <v>0</v>
          </cell>
        </row>
        <row r="1436">
          <cell r="A1436" t="str">
            <v>INVEEU112003</v>
          </cell>
          <cell r="B1436">
            <v>38991</v>
          </cell>
          <cell r="C1436">
            <v>0</v>
          </cell>
        </row>
        <row r="1437">
          <cell r="A1437" t="str">
            <v>INVEEU112004</v>
          </cell>
          <cell r="B1437">
            <v>25569</v>
          </cell>
          <cell r="C1437">
            <v>0</v>
          </cell>
        </row>
        <row r="1438">
          <cell r="A1438" t="str">
            <v>INVEEU112005</v>
          </cell>
          <cell r="B1438">
            <v>29252</v>
          </cell>
          <cell r="C1438">
            <v>0</v>
          </cell>
        </row>
        <row r="1439">
          <cell r="A1439" t="str">
            <v>INVEEU112006</v>
          </cell>
          <cell r="B1439" t="str">
            <v>4.80*</v>
          </cell>
          <cell r="C1439">
            <v>1</v>
          </cell>
        </row>
        <row r="1440">
          <cell r="A1440" t="str">
            <v>INVEEU112007</v>
          </cell>
          <cell r="B1440" t="str">
            <v>4.40*</v>
          </cell>
          <cell r="C1440">
            <v>1</v>
          </cell>
        </row>
        <row r="1441">
          <cell r="A1441" t="str">
            <v>INVEEU112008</v>
          </cell>
          <cell r="B1441" t="str">
            <v>5.50*</v>
          </cell>
          <cell r="C1441">
            <v>1</v>
          </cell>
        </row>
        <row r="1442">
          <cell r="A1442" t="str">
            <v>INVEFI1996</v>
          </cell>
          <cell r="B1442">
            <v>33025</v>
          </cell>
          <cell r="C1442">
            <v>0</v>
          </cell>
        </row>
        <row r="1443">
          <cell r="A1443" t="str">
            <v>INVEFI1997</v>
          </cell>
          <cell r="B1443" t="str">
            <v>13.80</v>
          </cell>
          <cell r="C1443">
            <v>0</v>
          </cell>
        </row>
        <row r="1444">
          <cell r="A1444" t="str">
            <v>INVEFI1998</v>
          </cell>
          <cell r="B1444">
            <v>25781</v>
          </cell>
          <cell r="C1444">
            <v>0</v>
          </cell>
        </row>
        <row r="1445">
          <cell r="A1445" t="str">
            <v>INVEFI1999</v>
          </cell>
          <cell r="B1445">
            <v>14642</v>
          </cell>
          <cell r="C1445">
            <v>0</v>
          </cell>
        </row>
        <row r="1446">
          <cell r="A1446" t="str">
            <v>INVEFI2000</v>
          </cell>
          <cell r="B1446">
            <v>14763</v>
          </cell>
          <cell r="C1446">
            <v>0</v>
          </cell>
        </row>
        <row r="1447">
          <cell r="A1447" t="str">
            <v>INVEFI2001</v>
          </cell>
          <cell r="B1447">
            <v>38994</v>
          </cell>
          <cell r="C1447">
            <v>0</v>
          </cell>
        </row>
        <row r="1448">
          <cell r="A1448" t="str">
            <v>INVEFI2002</v>
          </cell>
          <cell r="B1448" t="str">
            <v>-2.70</v>
          </cell>
          <cell r="C1448">
            <v>0</v>
          </cell>
        </row>
        <row r="1449">
          <cell r="A1449" t="str">
            <v>INVEFI2003</v>
          </cell>
          <cell r="B1449" t="str">
            <v>4.00</v>
          </cell>
          <cell r="C1449">
            <v>0</v>
          </cell>
        </row>
        <row r="1450">
          <cell r="A1450" t="str">
            <v>INVEFI2004</v>
          </cell>
          <cell r="B1450">
            <v>38994</v>
          </cell>
          <cell r="C1450">
            <v>0</v>
          </cell>
        </row>
        <row r="1451">
          <cell r="A1451" t="str">
            <v>INVEFI2005</v>
          </cell>
          <cell r="B1451">
            <v>14671</v>
          </cell>
          <cell r="C1451">
            <v>0</v>
          </cell>
        </row>
        <row r="1452">
          <cell r="A1452" t="str">
            <v>INVEFI2006</v>
          </cell>
          <cell r="B1452" t="str">
            <v>4.50*</v>
          </cell>
          <cell r="C1452">
            <v>1</v>
          </cell>
        </row>
        <row r="1453">
          <cell r="A1453" t="str">
            <v>INVEFI2007</v>
          </cell>
          <cell r="B1453" t="str">
            <v>4.10*</v>
          </cell>
          <cell r="C1453">
            <v>1</v>
          </cell>
        </row>
        <row r="1454">
          <cell r="A1454" t="str">
            <v>INVEFI2008</v>
          </cell>
          <cell r="B1454" t="str">
            <v>3.60*</v>
          </cell>
          <cell r="C1454">
            <v>1</v>
          </cell>
        </row>
        <row r="1455">
          <cell r="A1455" t="str">
            <v>INVEFR1996</v>
          </cell>
          <cell r="B1455" t="str">
            <v>-0.10</v>
          </cell>
          <cell r="C1455">
            <v>0</v>
          </cell>
        </row>
        <row r="1456">
          <cell r="A1456" t="str">
            <v>INVEFR1997</v>
          </cell>
          <cell r="B1456" t="str">
            <v>-0.20</v>
          </cell>
          <cell r="C1456">
            <v>0</v>
          </cell>
        </row>
        <row r="1457">
          <cell r="A1457" t="str">
            <v>INVEFR1998</v>
          </cell>
          <cell r="B1457">
            <v>33025</v>
          </cell>
          <cell r="C1457">
            <v>0</v>
          </cell>
        </row>
        <row r="1458">
          <cell r="A1458" t="str">
            <v>INVEFR1999</v>
          </cell>
          <cell r="B1458">
            <v>33055</v>
          </cell>
          <cell r="C1458">
            <v>0</v>
          </cell>
        </row>
        <row r="1459">
          <cell r="A1459" t="str">
            <v>INVEFR2000</v>
          </cell>
          <cell r="B1459">
            <v>18445</v>
          </cell>
          <cell r="C1459">
            <v>0</v>
          </cell>
        </row>
        <row r="1460">
          <cell r="A1460" t="str">
            <v>INVEFR2001</v>
          </cell>
          <cell r="B1460">
            <v>10990</v>
          </cell>
          <cell r="C1460">
            <v>0</v>
          </cell>
        </row>
        <row r="1461">
          <cell r="A1461" t="str">
            <v>INVEFR2002</v>
          </cell>
          <cell r="B1461" t="str">
            <v>-1.60</v>
          </cell>
          <cell r="C1461">
            <v>0</v>
          </cell>
        </row>
        <row r="1462">
          <cell r="A1462" t="str">
            <v>INVEFR2003</v>
          </cell>
          <cell r="B1462">
            <v>25600</v>
          </cell>
          <cell r="C1462">
            <v>0</v>
          </cell>
        </row>
        <row r="1463">
          <cell r="A1463" t="str">
            <v>INVEFR2004</v>
          </cell>
          <cell r="B1463">
            <v>38992</v>
          </cell>
          <cell r="C1463">
            <v>0</v>
          </cell>
        </row>
        <row r="1464">
          <cell r="A1464" t="str">
            <v>INVEFR2005</v>
          </cell>
          <cell r="B1464" t="str">
            <v>3.40*</v>
          </cell>
          <cell r="C1464">
            <v>1</v>
          </cell>
        </row>
        <row r="1465">
          <cell r="A1465" t="str">
            <v>INVEFR2006</v>
          </cell>
          <cell r="B1465" t="str">
            <v>4.20*</v>
          </cell>
          <cell r="C1465">
            <v>1</v>
          </cell>
        </row>
        <row r="1466">
          <cell r="A1466" t="str">
            <v>INVEFR2007</v>
          </cell>
          <cell r="B1466" t="str">
            <v>4.10*</v>
          </cell>
          <cell r="C1466">
            <v>1</v>
          </cell>
        </row>
        <row r="1467">
          <cell r="A1467" t="str">
            <v>INVEFR2008</v>
          </cell>
          <cell r="B1467" t="str">
            <v>4.30*</v>
          </cell>
          <cell r="C1467">
            <v>1</v>
          </cell>
        </row>
        <row r="1468">
          <cell r="A1468" t="str">
            <v>INVEIT1996</v>
          </cell>
          <cell r="B1468">
            <v>25628</v>
          </cell>
          <cell r="C1468">
            <v>0</v>
          </cell>
        </row>
        <row r="1469">
          <cell r="A1469" t="str">
            <v>INVEIT1997</v>
          </cell>
          <cell r="B1469">
            <v>38992</v>
          </cell>
          <cell r="C1469">
            <v>0</v>
          </cell>
        </row>
        <row r="1470">
          <cell r="A1470" t="str">
            <v>INVEIT1998</v>
          </cell>
          <cell r="B1470" t="str">
            <v>4.00</v>
          </cell>
          <cell r="C1470">
            <v>0</v>
          </cell>
        </row>
        <row r="1471">
          <cell r="A1471" t="str">
            <v>INVEIT1999</v>
          </cell>
          <cell r="B1471" t="str">
            <v>5.00</v>
          </cell>
          <cell r="C1471">
            <v>0</v>
          </cell>
        </row>
        <row r="1472">
          <cell r="A1472" t="str">
            <v>INVEIT2000</v>
          </cell>
          <cell r="B1472" t="str">
            <v>7.00</v>
          </cell>
          <cell r="C1472">
            <v>0</v>
          </cell>
        </row>
        <row r="1473">
          <cell r="A1473" t="str">
            <v>INVEIT2001</v>
          </cell>
          <cell r="B1473">
            <v>32874</v>
          </cell>
          <cell r="C1473">
            <v>0</v>
          </cell>
        </row>
        <row r="1474">
          <cell r="A1474" t="str">
            <v>INVEIT2002</v>
          </cell>
          <cell r="B1474">
            <v>43831</v>
          </cell>
          <cell r="C1474">
            <v>0</v>
          </cell>
        </row>
        <row r="1475">
          <cell r="A1475" t="str">
            <v>INVEIT2003</v>
          </cell>
          <cell r="B1475" t="str">
            <v>-1.70</v>
          </cell>
          <cell r="C1475">
            <v>0</v>
          </cell>
        </row>
        <row r="1476">
          <cell r="A1476" t="str">
            <v>INVEIT2004</v>
          </cell>
          <cell r="B1476" t="str">
            <v>2.10*</v>
          </cell>
          <cell r="C1476">
            <v>1</v>
          </cell>
        </row>
        <row r="1477">
          <cell r="A1477" t="str">
            <v>INVEIT2005</v>
          </cell>
          <cell r="B1477" t="str">
            <v>-0.50*</v>
          </cell>
          <cell r="C1477">
            <v>1</v>
          </cell>
        </row>
        <row r="1478">
          <cell r="A1478" t="str">
            <v>INVEIT2006</v>
          </cell>
          <cell r="B1478" t="str">
            <v>4.10*</v>
          </cell>
          <cell r="C1478">
            <v>1</v>
          </cell>
        </row>
        <row r="1479">
          <cell r="A1479" t="str">
            <v>INVEIT2007</v>
          </cell>
          <cell r="B1479" t="str">
            <v>3.60*</v>
          </cell>
          <cell r="C1479">
            <v>1</v>
          </cell>
        </row>
        <row r="1480">
          <cell r="A1480" t="str">
            <v>INVEIT2008</v>
          </cell>
          <cell r="B1480" t="str">
            <v>4.10*</v>
          </cell>
          <cell r="C1480">
            <v>1</v>
          </cell>
        </row>
        <row r="1481">
          <cell r="A1481" t="str">
            <v>INVEJP1996</v>
          </cell>
          <cell r="B1481" t="str">
            <v>7.00</v>
          </cell>
          <cell r="C1481">
            <v>0</v>
          </cell>
        </row>
        <row r="1482">
          <cell r="A1482" t="str">
            <v>INVEJP1997</v>
          </cell>
          <cell r="B1482" t="str">
            <v>0.70</v>
          </cell>
          <cell r="C1482">
            <v>0</v>
          </cell>
        </row>
        <row r="1483">
          <cell r="A1483" t="str">
            <v>INVEJP1998</v>
          </cell>
          <cell r="B1483" t="str">
            <v>-4.10</v>
          </cell>
          <cell r="C1483">
            <v>0</v>
          </cell>
        </row>
        <row r="1484">
          <cell r="A1484" t="str">
            <v>INVEJP1999</v>
          </cell>
          <cell r="B1484" t="str">
            <v>-0.30</v>
          </cell>
          <cell r="C1484">
            <v>0</v>
          </cell>
        </row>
        <row r="1485">
          <cell r="A1485" t="str">
            <v>INVEJP2000</v>
          </cell>
          <cell r="B1485">
            <v>43831</v>
          </cell>
          <cell r="C1485">
            <v>0</v>
          </cell>
        </row>
        <row r="1486">
          <cell r="A1486" t="str">
            <v>INVEJP2001</v>
          </cell>
          <cell r="B1486" t="str">
            <v>-1.00</v>
          </cell>
          <cell r="C1486">
            <v>0</v>
          </cell>
        </row>
        <row r="1487">
          <cell r="A1487" t="str">
            <v>INVEJP2002</v>
          </cell>
          <cell r="B1487" t="str">
            <v>-4.90</v>
          </cell>
          <cell r="C1487">
            <v>0</v>
          </cell>
        </row>
        <row r="1488">
          <cell r="A1488" t="str">
            <v>INVEJP2003</v>
          </cell>
          <cell r="B1488" t="str">
            <v>0.50</v>
          </cell>
          <cell r="C1488">
            <v>0</v>
          </cell>
        </row>
        <row r="1489">
          <cell r="A1489" t="str">
            <v>INVEJP2004</v>
          </cell>
          <cell r="B1489" t="str">
            <v>1.00</v>
          </cell>
          <cell r="C1489">
            <v>0</v>
          </cell>
        </row>
        <row r="1490">
          <cell r="A1490" t="str">
            <v>INVEJP2005</v>
          </cell>
          <cell r="B1490">
            <v>14671</v>
          </cell>
          <cell r="C1490">
            <v>0</v>
          </cell>
        </row>
        <row r="1491">
          <cell r="A1491" t="str">
            <v>INVEJP2006</v>
          </cell>
          <cell r="B1491" t="str">
            <v>4.00*</v>
          </cell>
          <cell r="C1491">
            <v>1</v>
          </cell>
        </row>
        <row r="1492">
          <cell r="A1492" t="str">
            <v>INVEJP2007</v>
          </cell>
          <cell r="B1492" t="str">
            <v>3.10*</v>
          </cell>
          <cell r="C1492">
            <v>1</v>
          </cell>
        </row>
        <row r="1493">
          <cell r="A1493" t="str">
            <v>INVEJP2008</v>
          </cell>
          <cell r="B1493" t="str">
            <v>3.20*</v>
          </cell>
          <cell r="C1493">
            <v>1</v>
          </cell>
        </row>
        <row r="1494">
          <cell r="A1494" t="str">
            <v>INVENO1996</v>
          </cell>
          <cell r="B1494">
            <v>11232</v>
          </cell>
          <cell r="C1494">
            <v>0</v>
          </cell>
        </row>
        <row r="1495">
          <cell r="A1495" t="str">
            <v>INVENO1997</v>
          </cell>
          <cell r="B1495" t="str">
            <v>15.50</v>
          </cell>
          <cell r="C1495">
            <v>0</v>
          </cell>
        </row>
        <row r="1496">
          <cell r="A1496" t="str">
            <v>INVENO1998</v>
          </cell>
          <cell r="B1496">
            <v>39003</v>
          </cell>
          <cell r="C1496">
            <v>0</v>
          </cell>
        </row>
        <row r="1497">
          <cell r="A1497" t="str">
            <v>INVENO1999</v>
          </cell>
          <cell r="B1497" t="str">
            <v>-5.60</v>
          </cell>
          <cell r="C1497">
            <v>0</v>
          </cell>
        </row>
        <row r="1498">
          <cell r="A1498" t="str">
            <v>INVENO2000</v>
          </cell>
          <cell r="B1498" t="str">
            <v>-3.60</v>
          </cell>
          <cell r="C1498">
            <v>0</v>
          </cell>
        </row>
        <row r="1499">
          <cell r="A1499" t="str">
            <v>INVENO2001</v>
          </cell>
          <cell r="B1499" t="str">
            <v>-0.70</v>
          </cell>
          <cell r="C1499">
            <v>0</v>
          </cell>
        </row>
        <row r="1500">
          <cell r="A1500" t="str">
            <v>INVENO2002</v>
          </cell>
          <cell r="B1500" t="str">
            <v>-1.00</v>
          </cell>
          <cell r="C1500">
            <v>0</v>
          </cell>
        </row>
        <row r="1501">
          <cell r="A1501" t="str">
            <v>INVENO2003</v>
          </cell>
          <cell r="B1501" t="str">
            <v>0.20</v>
          </cell>
          <cell r="C1501">
            <v>0</v>
          </cell>
        </row>
        <row r="1502">
          <cell r="A1502" t="str">
            <v>INVENO2004</v>
          </cell>
          <cell r="B1502">
            <v>38998</v>
          </cell>
          <cell r="C1502">
            <v>0</v>
          </cell>
        </row>
        <row r="1503">
          <cell r="A1503" t="str">
            <v>INVENO2005</v>
          </cell>
          <cell r="B1503">
            <v>33147</v>
          </cell>
          <cell r="C1503">
            <v>0</v>
          </cell>
        </row>
        <row r="1504">
          <cell r="A1504" t="str">
            <v>INVENO2006</v>
          </cell>
          <cell r="B1504" t="str">
            <v>6.80*</v>
          </cell>
          <cell r="C1504">
            <v>1</v>
          </cell>
        </row>
        <row r="1505">
          <cell r="A1505" t="str">
            <v>INVENO2007</v>
          </cell>
          <cell r="B1505" t="str">
            <v>3.00*</v>
          </cell>
          <cell r="C1505">
            <v>1</v>
          </cell>
        </row>
        <row r="1506">
          <cell r="A1506" t="str">
            <v>INVENO2008</v>
          </cell>
          <cell r="B1506" t="str">
            <v>-1.10*</v>
          </cell>
          <cell r="C1506">
            <v>1</v>
          </cell>
        </row>
        <row r="1507">
          <cell r="A1507" t="str">
            <v>INVESE1996</v>
          </cell>
          <cell r="B1507">
            <v>22007</v>
          </cell>
          <cell r="C1507">
            <v>0</v>
          </cell>
        </row>
        <row r="1508">
          <cell r="A1508" t="str">
            <v>INVESE1997</v>
          </cell>
          <cell r="B1508" t="str">
            <v>-0.30</v>
          </cell>
          <cell r="C1508">
            <v>0</v>
          </cell>
        </row>
        <row r="1509">
          <cell r="A1509" t="str">
            <v>INVESE1998</v>
          </cell>
          <cell r="B1509">
            <v>29403</v>
          </cell>
          <cell r="C1509">
            <v>0</v>
          </cell>
        </row>
        <row r="1510">
          <cell r="A1510" t="str">
            <v>INVESE1999</v>
          </cell>
          <cell r="B1510">
            <v>44044</v>
          </cell>
          <cell r="C1510">
            <v>0</v>
          </cell>
        </row>
        <row r="1511">
          <cell r="A1511" t="str">
            <v>INVESE2000</v>
          </cell>
          <cell r="B1511">
            <v>25689</v>
          </cell>
          <cell r="C1511">
            <v>0</v>
          </cell>
        </row>
        <row r="1512">
          <cell r="A1512" t="str">
            <v>INVESE2001</v>
          </cell>
          <cell r="B1512" t="str">
            <v>-1.00</v>
          </cell>
          <cell r="C1512">
            <v>0</v>
          </cell>
        </row>
        <row r="1513">
          <cell r="A1513" t="str">
            <v>INVESE2002</v>
          </cell>
          <cell r="B1513" t="str">
            <v>-2.60</v>
          </cell>
          <cell r="C1513">
            <v>0</v>
          </cell>
        </row>
        <row r="1514">
          <cell r="A1514" t="str">
            <v>INVESE2003</v>
          </cell>
          <cell r="B1514">
            <v>38991</v>
          </cell>
          <cell r="C1514">
            <v>0</v>
          </cell>
        </row>
        <row r="1515">
          <cell r="A1515" t="str">
            <v>INVESE2004</v>
          </cell>
          <cell r="B1515">
            <v>38995</v>
          </cell>
          <cell r="C1515">
            <v>0</v>
          </cell>
        </row>
        <row r="1516">
          <cell r="A1516" t="str">
            <v>INVESE2005</v>
          </cell>
          <cell r="B1516">
            <v>22129</v>
          </cell>
          <cell r="C1516">
            <v>0</v>
          </cell>
        </row>
        <row r="1517">
          <cell r="A1517" t="str">
            <v>INVESE2006</v>
          </cell>
          <cell r="B1517" t="str">
            <v>8.60*</v>
          </cell>
          <cell r="C1517">
            <v>1</v>
          </cell>
        </row>
        <row r="1518">
          <cell r="A1518" t="str">
            <v>INVESE2007</v>
          </cell>
          <cell r="B1518" t="str">
            <v>7.70*</v>
          </cell>
          <cell r="C1518">
            <v>1</v>
          </cell>
        </row>
        <row r="1519">
          <cell r="A1519" t="str">
            <v>INVESE2008</v>
          </cell>
          <cell r="B1519" t="str">
            <v>6.90*</v>
          </cell>
          <cell r="C1519">
            <v>1</v>
          </cell>
        </row>
        <row r="1520">
          <cell r="A1520" t="str">
            <v>INVESP1996</v>
          </cell>
          <cell r="B1520">
            <v>38992</v>
          </cell>
          <cell r="C1520">
            <v>0</v>
          </cell>
        </row>
        <row r="1521">
          <cell r="A1521" t="str">
            <v>INVESP1997</v>
          </cell>
          <cell r="B1521" t="str">
            <v>5.00</v>
          </cell>
          <cell r="C1521">
            <v>0</v>
          </cell>
        </row>
        <row r="1522">
          <cell r="A1522" t="str">
            <v>INVESP1998</v>
          </cell>
          <cell r="B1522" t="str">
            <v>10.00</v>
          </cell>
          <cell r="C1522">
            <v>0</v>
          </cell>
        </row>
        <row r="1523">
          <cell r="A1523" t="str">
            <v>INVESP1999</v>
          </cell>
          <cell r="B1523">
            <v>18537</v>
          </cell>
          <cell r="C1523">
            <v>0</v>
          </cell>
        </row>
        <row r="1524">
          <cell r="A1524" t="str">
            <v>INVESP2000</v>
          </cell>
          <cell r="B1524">
            <v>25720</v>
          </cell>
          <cell r="C1524">
            <v>0</v>
          </cell>
        </row>
        <row r="1525">
          <cell r="A1525" t="str">
            <v>INVESP2001</v>
          </cell>
          <cell r="B1525">
            <v>22007</v>
          </cell>
          <cell r="C1525">
            <v>0</v>
          </cell>
        </row>
        <row r="1526">
          <cell r="A1526" t="str">
            <v>INVESP2002</v>
          </cell>
          <cell r="B1526">
            <v>11018</v>
          </cell>
          <cell r="C1526">
            <v>0</v>
          </cell>
        </row>
        <row r="1527">
          <cell r="A1527" t="str">
            <v>INVESP2003</v>
          </cell>
          <cell r="B1527">
            <v>22037</v>
          </cell>
          <cell r="C1527">
            <v>0</v>
          </cell>
        </row>
        <row r="1528">
          <cell r="A1528" t="str">
            <v>INVESP2004</v>
          </cell>
          <cell r="B1528">
            <v>29312</v>
          </cell>
          <cell r="C1528">
            <v>0</v>
          </cell>
        </row>
        <row r="1529">
          <cell r="A1529" t="str">
            <v>INVESP2005</v>
          </cell>
          <cell r="B1529" t="str">
            <v>6.90*</v>
          </cell>
          <cell r="C1529">
            <v>1</v>
          </cell>
        </row>
        <row r="1530">
          <cell r="A1530" t="str">
            <v>INVESP2006</v>
          </cell>
          <cell r="B1530" t="str">
            <v>6.00*</v>
          </cell>
          <cell r="C1530">
            <v>1</v>
          </cell>
        </row>
        <row r="1531">
          <cell r="A1531" t="str">
            <v>INVESP2007</v>
          </cell>
          <cell r="B1531" t="str">
            <v>6.60*</v>
          </cell>
          <cell r="C1531">
            <v>1</v>
          </cell>
        </row>
        <row r="1532">
          <cell r="A1532" t="str">
            <v>INVESP2008</v>
          </cell>
          <cell r="B1532" t="str">
            <v>6.40*</v>
          </cell>
          <cell r="C1532">
            <v>1</v>
          </cell>
        </row>
        <row r="1533">
          <cell r="A1533" t="str">
            <v>INVEUK1996</v>
          </cell>
          <cell r="B1533">
            <v>32964</v>
          </cell>
          <cell r="C1533">
            <v>0</v>
          </cell>
        </row>
        <row r="1534">
          <cell r="A1534" t="str">
            <v>INVEUK1997</v>
          </cell>
          <cell r="B1534">
            <v>22068</v>
          </cell>
          <cell r="C1534">
            <v>0</v>
          </cell>
        </row>
        <row r="1535">
          <cell r="A1535" t="str">
            <v>INVEUK1998</v>
          </cell>
          <cell r="B1535" t="str">
            <v>8.00</v>
          </cell>
          <cell r="C1535">
            <v>0</v>
          </cell>
        </row>
        <row r="1536">
          <cell r="A1536" t="str">
            <v>INVEUK1999</v>
          </cell>
          <cell r="B1536" t="str">
            <v>4.80*</v>
          </cell>
          <cell r="C1536">
            <v>1</v>
          </cell>
        </row>
        <row r="1537">
          <cell r="A1537" t="str">
            <v>INVEUK2000</v>
          </cell>
          <cell r="B1537" t="str">
            <v>2.00*</v>
          </cell>
          <cell r="C1537">
            <v>1</v>
          </cell>
        </row>
        <row r="1538">
          <cell r="A1538" t="str">
            <v>INVEUK2001</v>
          </cell>
          <cell r="B1538" t="str">
            <v>4.00*</v>
          </cell>
          <cell r="C1538">
            <v>1</v>
          </cell>
        </row>
        <row r="1539">
          <cell r="A1539" t="str">
            <v>INVEUS1996</v>
          </cell>
          <cell r="B1539">
            <v>11202</v>
          </cell>
          <cell r="C1539">
            <v>0</v>
          </cell>
        </row>
        <row r="1540">
          <cell r="A1540" t="str">
            <v>INVEUS1997</v>
          </cell>
          <cell r="B1540">
            <v>44075</v>
          </cell>
          <cell r="C1540">
            <v>0</v>
          </cell>
        </row>
        <row r="1541">
          <cell r="A1541" t="str">
            <v>INVEUS1998</v>
          </cell>
          <cell r="B1541">
            <v>44105</v>
          </cell>
          <cell r="C1541">
            <v>0</v>
          </cell>
        </row>
        <row r="1542">
          <cell r="A1542" t="str">
            <v>INVEUS1999</v>
          </cell>
          <cell r="B1542">
            <v>14824</v>
          </cell>
          <cell r="C1542">
            <v>0</v>
          </cell>
        </row>
        <row r="1543">
          <cell r="A1543" t="str">
            <v>INVEUS2000</v>
          </cell>
          <cell r="B1543">
            <v>18415</v>
          </cell>
          <cell r="C1543">
            <v>0</v>
          </cell>
        </row>
        <row r="1544">
          <cell r="A1544" t="str">
            <v>INVEUS2001</v>
          </cell>
          <cell r="B1544" t="str">
            <v>-2.90</v>
          </cell>
          <cell r="C1544">
            <v>0</v>
          </cell>
        </row>
        <row r="1545">
          <cell r="A1545" t="str">
            <v>INVEUS2002</v>
          </cell>
          <cell r="B1545" t="str">
            <v>-5.20</v>
          </cell>
          <cell r="C1545">
            <v>0</v>
          </cell>
        </row>
        <row r="1546">
          <cell r="A1546" t="str">
            <v>INVEUS2003</v>
          </cell>
          <cell r="B1546">
            <v>14671</v>
          </cell>
          <cell r="C1546">
            <v>0</v>
          </cell>
        </row>
        <row r="1547">
          <cell r="A1547" t="str">
            <v>INVEUS2004</v>
          </cell>
          <cell r="B1547">
            <v>11140</v>
          </cell>
          <cell r="C1547">
            <v>0</v>
          </cell>
        </row>
        <row r="1548">
          <cell r="A1548" t="str">
            <v>INVEUS2005</v>
          </cell>
          <cell r="B1548">
            <v>18445</v>
          </cell>
          <cell r="C1548">
            <v>0</v>
          </cell>
        </row>
        <row r="1549">
          <cell r="A1549" t="str">
            <v>INVEUS2006</v>
          </cell>
          <cell r="B1549" t="str">
            <v>3.60*</v>
          </cell>
          <cell r="C1549">
            <v>1</v>
          </cell>
        </row>
        <row r="1550">
          <cell r="A1550" t="str">
            <v>INVEUS2007</v>
          </cell>
          <cell r="B1550" t="str">
            <v>0.90*</v>
          </cell>
          <cell r="C1550">
            <v>1</v>
          </cell>
        </row>
        <row r="1551">
          <cell r="A1551" t="str">
            <v>INVEUS2008</v>
          </cell>
          <cell r="B1551" t="str">
            <v>2.50*</v>
          </cell>
          <cell r="C1551">
            <v>1</v>
          </cell>
        </row>
        <row r="1552">
          <cell r="A1552" t="str">
            <v>LONGDE1998</v>
          </cell>
          <cell r="B1552">
            <v>22737</v>
          </cell>
          <cell r="C1552">
            <v>0</v>
          </cell>
        </row>
        <row r="1553">
          <cell r="A1553" t="str">
            <v>LONGDE1999</v>
          </cell>
          <cell r="B1553">
            <v>41395</v>
          </cell>
          <cell r="C1553">
            <v>0</v>
          </cell>
        </row>
        <row r="1554">
          <cell r="A1554" t="str">
            <v>LONGDE2000</v>
          </cell>
          <cell r="B1554">
            <v>16893</v>
          </cell>
          <cell r="C1554">
            <v>0</v>
          </cell>
        </row>
        <row r="1555">
          <cell r="A1555" t="str">
            <v>LONGDE2001</v>
          </cell>
          <cell r="B1555">
            <v>30011</v>
          </cell>
          <cell r="C1555">
            <v>0</v>
          </cell>
        </row>
        <row r="1556">
          <cell r="A1556" t="str">
            <v>LONGDE2002</v>
          </cell>
          <cell r="B1556" t="str">
            <v>4.50*</v>
          </cell>
          <cell r="C1556">
            <v>1</v>
          </cell>
        </row>
        <row r="1557">
          <cell r="A1557" t="str">
            <v>LONGDE2003</v>
          </cell>
          <cell r="B1557" t="str">
            <v>4.25*</v>
          </cell>
          <cell r="C1557">
            <v>1</v>
          </cell>
        </row>
        <row r="1558">
          <cell r="A1558" t="str">
            <v>LONGDE2004</v>
          </cell>
          <cell r="B1558" t="str">
            <v>3.75*</v>
          </cell>
          <cell r="C1558">
            <v>1</v>
          </cell>
        </row>
        <row r="1559">
          <cell r="A1559" t="str">
            <v>LONGDE2005</v>
          </cell>
          <cell r="B1559" t="str">
            <v>3.50*</v>
          </cell>
          <cell r="C1559">
            <v>1</v>
          </cell>
        </row>
        <row r="1560">
          <cell r="A1560" t="str">
            <v>LONGDE2006</v>
          </cell>
          <cell r="B1560" t="str">
            <v>3.75*</v>
          </cell>
          <cell r="C1560">
            <v>1</v>
          </cell>
        </row>
        <row r="1561">
          <cell r="A1561" t="str">
            <v>LONGDE2007</v>
          </cell>
          <cell r="B1561" t="str">
            <v>4.50*</v>
          </cell>
          <cell r="C1561">
            <v>1</v>
          </cell>
        </row>
        <row r="1562">
          <cell r="A1562" t="str">
            <v>LONGDE2008</v>
          </cell>
          <cell r="B1562" t="str">
            <v>4.75*</v>
          </cell>
          <cell r="C1562">
            <v>1</v>
          </cell>
        </row>
        <row r="1563">
          <cell r="A1563" t="str">
            <v>LONGDK1998</v>
          </cell>
          <cell r="B1563">
            <v>30042</v>
          </cell>
          <cell r="C1563">
            <v>0</v>
          </cell>
        </row>
        <row r="1564">
          <cell r="A1564" t="str">
            <v>LONGDK1999</v>
          </cell>
          <cell r="B1564">
            <v>13636</v>
          </cell>
          <cell r="C1564">
            <v>0</v>
          </cell>
        </row>
        <row r="1565">
          <cell r="A1565" t="str">
            <v>LONGDK2000</v>
          </cell>
          <cell r="B1565">
            <v>28946</v>
          </cell>
          <cell r="C1565">
            <v>0</v>
          </cell>
        </row>
        <row r="1566">
          <cell r="A1566" t="str">
            <v>LONGDK2001</v>
          </cell>
          <cell r="B1566">
            <v>32933</v>
          </cell>
          <cell r="C1566">
            <v>0</v>
          </cell>
        </row>
        <row r="1567">
          <cell r="A1567" t="str">
            <v>LONGDK2002</v>
          </cell>
          <cell r="B1567" t="str">
            <v>4.85*</v>
          </cell>
          <cell r="C1567">
            <v>1</v>
          </cell>
        </row>
        <row r="1568">
          <cell r="A1568" t="str">
            <v>LONGDK2003</v>
          </cell>
          <cell r="B1568" t="str">
            <v>4.50*</v>
          </cell>
          <cell r="C1568">
            <v>1</v>
          </cell>
        </row>
        <row r="1569">
          <cell r="A1569" t="str">
            <v>LONGDK2004</v>
          </cell>
          <cell r="B1569" t="str">
            <v>4.10*</v>
          </cell>
          <cell r="C1569">
            <v>1</v>
          </cell>
        </row>
        <row r="1570">
          <cell r="A1570" t="str">
            <v>LONGDK2005</v>
          </cell>
          <cell r="B1570" t="str">
            <v>3.50*</v>
          </cell>
          <cell r="C1570">
            <v>1</v>
          </cell>
        </row>
        <row r="1571">
          <cell r="A1571" t="str">
            <v>LONGDK2006</v>
          </cell>
          <cell r="B1571" t="str">
            <v>3.85*</v>
          </cell>
          <cell r="C1571">
            <v>1</v>
          </cell>
        </row>
        <row r="1572">
          <cell r="A1572" t="str">
            <v>LONGDK2007</v>
          </cell>
          <cell r="B1572" t="str">
            <v>4.65*</v>
          </cell>
          <cell r="C1572">
            <v>1</v>
          </cell>
        </row>
        <row r="1573">
          <cell r="A1573" t="str">
            <v>LONGDK2008</v>
          </cell>
          <cell r="B1573" t="str">
            <v>4.75*</v>
          </cell>
          <cell r="C1573">
            <v>1</v>
          </cell>
        </row>
        <row r="1574">
          <cell r="A1574" t="str">
            <v>LONGFI1998</v>
          </cell>
          <cell r="B1574">
            <v>31868</v>
          </cell>
          <cell r="C1574">
            <v>0</v>
          </cell>
        </row>
        <row r="1575">
          <cell r="A1575" t="str">
            <v>LONGFI1999</v>
          </cell>
          <cell r="B1575">
            <v>47239</v>
          </cell>
          <cell r="C1575">
            <v>0</v>
          </cell>
        </row>
        <row r="1576">
          <cell r="A1576" t="str">
            <v>LONGFI2000</v>
          </cell>
          <cell r="B1576">
            <v>22372</v>
          </cell>
          <cell r="C1576">
            <v>0</v>
          </cell>
        </row>
        <row r="1577">
          <cell r="A1577" t="str">
            <v>LONGFI2001</v>
          </cell>
          <cell r="B1577">
            <v>31472</v>
          </cell>
          <cell r="C1577">
            <v>0</v>
          </cell>
        </row>
        <row r="1578">
          <cell r="A1578" t="str">
            <v>LONGFI2002</v>
          </cell>
          <cell r="B1578" t="str">
            <v>4.75*</v>
          </cell>
          <cell r="C1578">
            <v>1</v>
          </cell>
        </row>
        <row r="1579">
          <cell r="A1579" t="str">
            <v>LONGFI2003</v>
          </cell>
          <cell r="B1579" t="str">
            <v>4.35*</v>
          </cell>
          <cell r="C1579">
            <v>1</v>
          </cell>
        </row>
        <row r="1580">
          <cell r="A1580" t="str">
            <v>LONGFI2004</v>
          </cell>
          <cell r="B1580" t="str">
            <v>3.85*</v>
          </cell>
          <cell r="C1580">
            <v>1</v>
          </cell>
        </row>
        <row r="1581">
          <cell r="A1581" t="str">
            <v>LONGFI2005</v>
          </cell>
          <cell r="B1581" t="str">
            <v>3.50*</v>
          </cell>
          <cell r="C1581">
            <v>1</v>
          </cell>
        </row>
        <row r="1582">
          <cell r="A1582" t="str">
            <v>LONGFI2006</v>
          </cell>
          <cell r="B1582" t="str">
            <v>3.80*</v>
          </cell>
          <cell r="C1582">
            <v>1</v>
          </cell>
        </row>
        <row r="1583">
          <cell r="A1583" t="str">
            <v>LONGFI2007</v>
          </cell>
          <cell r="B1583" t="str">
            <v>4.55*</v>
          </cell>
          <cell r="C1583">
            <v>1</v>
          </cell>
        </row>
        <row r="1584">
          <cell r="A1584" t="str">
            <v>LONGFI2008</v>
          </cell>
          <cell r="B1584" t="str">
            <v>4.80*</v>
          </cell>
          <cell r="C1584">
            <v>1</v>
          </cell>
        </row>
        <row r="1585">
          <cell r="A1585" t="str">
            <v>LONGJP1998</v>
          </cell>
          <cell r="B1585">
            <v>14246</v>
          </cell>
          <cell r="C1585">
            <v>0</v>
          </cell>
        </row>
        <row r="1586">
          <cell r="A1586" t="str">
            <v>LONGJP1999</v>
          </cell>
          <cell r="B1586">
            <v>14246</v>
          </cell>
          <cell r="C1586">
            <v>0</v>
          </cell>
        </row>
        <row r="1587">
          <cell r="A1587" t="str">
            <v>LONGJP2000</v>
          </cell>
          <cell r="B1587" t="str">
            <v>1.00</v>
          </cell>
          <cell r="C1587">
            <v>0</v>
          </cell>
        </row>
        <row r="1588">
          <cell r="A1588" t="str">
            <v>LONGJP2001</v>
          </cell>
          <cell r="B1588">
            <v>29587</v>
          </cell>
          <cell r="C1588">
            <v>0</v>
          </cell>
        </row>
        <row r="1589">
          <cell r="A1589" t="str">
            <v>LONGJP2002</v>
          </cell>
          <cell r="B1589" t="str">
            <v>1.10*</v>
          </cell>
          <cell r="C1589">
            <v>1</v>
          </cell>
        </row>
        <row r="1590">
          <cell r="A1590" t="str">
            <v>LONGJP2003</v>
          </cell>
          <cell r="B1590" t="str">
            <v>1.50*</v>
          </cell>
          <cell r="C1590">
            <v>1</v>
          </cell>
        </row>
        <row r="1591">
          <cell r="A1591" t="str">
            <v>LONGJP2004</v>
          </cell>
          <cell r="B1591" t="str">
            <v>1.50*</v>
          </cell>
          <cell r="C1591">
            <v>1</v>
          </cell>
        </row>
        <row r="1592">
          <cell r="A1592" t="str">
            <v>LONGJP2005</v>
          </cell>
          <cell r="B1592" t="str">
            <v>1.50*</v>
          </cell>
          <cell r="C1592">
            <v>1</v>
          </cell>
        </row>
        <row r="1593">
          <cell r="A1593" t="str">
            <v>LONGJP2006</v>
          </cell>
          <cell r="B1593" t="str">
            <v>1.75*</v>
          </cell>
          <cell r="C1593">
            <v>1</v>
          </cell>
        </row>
        <row r="1594">
          <cell r="A1594" t="str">
            <v>LONGJP2007</v>
          </cell>
          <cell r="B1594" t="str">
            <v>2.50*</v>
          </cell>
          <cell r="C1594">
            <v>1</v>
          </cell>
        </row>
        <row r="1595">
          <cell r="A1595" t="str">
            <v>LONGJP2008</v>
          </cell>
          <cell r="B1595" t="str">
            <v>3.50*</v>
          </cell>
          <cell r="C1595">
            <v>1</v>
          </cell>
        </row>
        <row r="1596">
          <cell r="A1596" t="str">
            <v>LONGNO1998</v>
          </cell>
          <cell r="B1596">
            <v>38723</v>
          </cell>
          <cell r="C1596">
            <v>0</v>
          </cell>
        </row>
        <row r="1597">
          <cell r="A1597" t="str">
            <v>LONGNO1999</v>
          </cell>
          <cell r="B1597">
            <v>22068</v>
          </cell>
          <cell r="C1597">
            <v>0</v>
          </cell>
        </row>
        <row r="1598">
          <cell r="A1598" t="str">
            <v>LONGNO2000</v>
          </cell>
          <cell r="B1598">
            <v>38754</v>
          </cell>
          <cell r="C1598">
            <v>0</v>
          </cell>
        </row>
        <row r="1599">
          <cell r="A1599" t="str">
            <v>LONGNO2001</v>
          </cell>
          <cell r="B1599">
            <v>45383</v>
          </cell>
          <cell r="C1599">
            <v>0</v>
          </cell>
        </row>
        <row r="1600">
          <cell r="A1600" t="str">
            <v>LONGNO2002</v>
          </cell>
          <cell r="B1600" t="str">
            <v>6.10*</v>
          </cell>
          <cell r="C1600">
            <v>1</v>
          </cell>
        </row>
        <row r="1601">
          <cell r="A1601" t="str">
            <v>LONGNO2003</v>
          </cell>
          <cell r="B1601" t="str">
            <v>5.05*</v>
          </cell>
          <cell r="C1601">
            <v>1</v>
          </cell>
        </row>
        <row r="1602">
          <cell r="A1602" t="str">
            <v>LONGNO2004</v>
          </cell>
          <cell r="B1602" t="str">
            <v>4.10*</v>
          </cell>
          <cell r="C1602">
            <v>1</v>
          </cell>
        </row>
        <row r="1603">
          <cell r="A1603" t="str">
            <v>LONGNO2005</v>
          </cell>
          <cell r="B1603" t="str">
            <v>4.60*</v>
          </cell>
          <cell r="C1603">
            <v>1</v>
          </cell>
        </row>
        <row r="1604">
          <cell r="A1604" t="str">
            <v>LONGNO2006</v>
          </cell>
          <cell r="B1604" t="str">
            <v>4.15*</v>
          </cell>
          <cell r="C1604">
            <v>1</v>
          </cell>
        </row>
        <row r="1605">
          <cell r="A1605" t="str">
            <v>LONGNO2007</v>
          </cell>
          <cell r="B1605" t="str">
            <v>4.75*</v>
          </cell>
          <cell r="C1605">
            <v>1</v>
          </cell>
        </row>
        <row r="1606">
          <cell r="A1606" t="str">
            <v>LONGNO2008</v>
          </cell>
          <cell r="B1606" t="str">
            <v>5.00*</v>
          </cell>
          <cell r="C1606">
            <v>1</v>
          </cell>
        </row>
        <row r="1607">
          <cell r="A1607" t="str">
            <v>LONGSE1998</v>
          </cell>
          <cell r="B1607">
            <v>38965</v>
          </cell>
          <cell r="C1607">
            <v>0</v>
          </cell>
        </row>
        <row r="1608">
          <cell r="A1608" t="str">
            <v>LONGSE1999</v>
          </cell>
          <cell r="B1608">
            <v>20576</v>
          </cell>
          <cell r="C1608">
            <v>0</v>
          </cell>
        </row>
        <row r="1609">
          <cell r="A1609" t="str">
            <v>LONGSE2000</v>
          </cell>
          <cell r="B1609">
            <v>38812</v>
          </cell>
          <cell r="C1609">
            <v>0</v>
          </cell>
        </row>
        <row r="1610">
          <cell r="A1610" t="str">
            <v>LONGSE2001</v>
          </cell>
          <cell r="B1610">
            <v>27454</v>
          </cell>
          <cell r="C1610">
            <v>0</v>
          </cell>
        </row>
        <row r="1611">
          <cell r="A1611" t="str">
            <v>LONGSE2002</v>
          </cell>
          <cell r="B1611" t="str">
            <v>4.90*</v>
          </cell>
          <cell r="C1611">
            <v>1</v>
          </cell>
        </row>
        <row r="1612">
          <cell r="A1612" t="str">
            <v>LONGSE2003</v>
          </cell>
          <cell r="B1612" t="str">
            <v>4.85*</v>
          </cell>
          <cell r="C1612">
            <v>1</v>
          </cell>
        </row>
        <row r="1613">
          <cell r="A1613" t="str">
            <v>LONGSE2004</v>
          </cell>
          <cell r="B1613" t="str">
            <v>4.05*</v>
          </cell>
          <cell r="C1613">
            <v>1</v>
          </cell>
        </row>
        <row r="1614">
          <cell r="A1614" t="str">
            <v>LONGSE2005</v>
          </cell>
          <cell r="B1614" t="str">
            <v>3.45*</v>
          </cell>
          <cell r="C1614">
            <v>1</v>
          </cell>
        </row>
        <row r="1615">
          <cell r="A1615" t="str">
            <v>LONGSE2006</v>
          </cell>
          <cell r="B1615" t="str">
            <v>3.75*</v>
          </cell>
          <cell r="C1615">
            <v>1</v>
          </cell>
        </row>
        <row r="1616">
          <cell r="A1616" t="str">
            <v>LONGSE2007</v>
          </cell>
          <cell r="B1616" t="str">
            <v>4.75*</v>
          </cell>
          <cell r="C1616">
            <v>1</v>
          </cell>
        </row>
        <row r="1617">
          <cell r="A1617" t="str">
            <v>LONGSE2008</v>
          </cell>
          <cell r="B1617" t="str">
            <v>4.75*</v>
          </cell>
          <cell r="C1617">
            <v>1</v>
          </cell>
        </row>
        <row r="1618">
          <cell r="A1618" t="str">
            <v>LONGUS1998</v>
          </cell>
          <cell r="B1618">
            <v>32234</v>
          </cell>
          <cell r="C1618">
            <v>0</v>
          </cell>
        </row>
        <row r="1619">
          <cell r="A1619" t="str">
            <v>LONGUS1999</v>
          </cell>
          <cell r="B1619">
            <v>45047</v>
          </cell>
          <cell r="C1619">
            <v>0</v>
          </cell>
        </row>
        <row r="1620">
          <cell r="A1620" t="str">
            <v>LONGUS2000</v>
          </cell>
          <cell r="B1620">
            <v>42095</v>
          </cell>
          <cell r="C1620">
            <v>0</v>
          </cell>
        </row>
        <row r="1621">
          <cell r="A1621" t="str">
            <v>LONGUS2001</v>
          </cell>
          <cell r="B1621">
            <v>28581</v>
          </cell>
          <cell r="C1621">
            <v>0</v>
          </cell>
        </row>
        <row r="1622">
          <cell r="A1622" t="str">
            <v>LONGUS2002</v>
          </cell>
          <cell r="B1622" t="str">
            <v>4.00*</v>
          </cell>
          <cell r="C1622">
            <v>1</v>
          </cell>
        </row>
        <row r="1623">
          <cell r="A1623" t="str">
            <v>LONGUS2003</v>
          </cell>
          <cell r="B1623" t="str">
            <v>4.50*</v>
          </cell>
          <cell r="C1623">
            <v>1</v>
          </cell>
        </row>
        <row r="1624">
          <cell r="A1624" t="str">
            <v>LONGUS2004</v>
          </cell>
          <cell r="B1624" t="str">
            <v>4.25*</v>
          </cell>
          <cell r="C1624">
            <v>1</v>
          </cell>
        </row>
        <row r="1625">
          <cell r="A1625" t="str">
            <v>LONGUS2005</v>
          </cell>
          <cell r="B1625" t="str">
            <v>4.50*</v>
          </cell>
          <cell r="C1625">
            <v>1</v>
          </cell>
        </row>
        <row r="1626">
          <cell r="A1626" t="str">
            <v>LONGUS2006</v>
          </cell>
          <cell r="B1626" t="str">
            <v>4.75*</v>
          </cell>
          <cell r="C1626">
            <v>1</v>
          </cell>
        </row>
        <row r="1627">
          <cell r="A1627" t="str">
            <v>LONGUS2007</v>
          </cell>
          <cell r="B1627" t="str">
            <v>4.50*</v>
          </cell>
          <cell r="C1627">
            <v>1</v>
          </cell>
        </row>
        <row r="1628">
          <cell r="A1628" t="str">
            <v>LONGUS2008</v>
          </cell>
          <cell r="B1628" t="str">
            <v>4.50*</v>
          </cell>
          <cell r="C1628">
            <v>1</v>
          </cell>
        </row>
        <row r="1629">
          <cell r="A1629" t="str">
            <v>NETEDE1996</v>
          </cell>
          <cell r="B1629" t="str">
            <v>0.50</v>
          </cell>
          <cell r="C1629">
            <v>0</v>
          </cell>
        </row>
        <row r="1630">
          <cell r="A1630" t="str">
            <v>NETEDE1997</v>
          </cell>
          <cell r="B1630" t="str">
            <v>0.80</v>
          </cell>
          <cell r="C1630">
            <v>0</v>
          </cell>
        </row>
        <row r="1631">
          <cell r="A1631" t="str">
            <v>NETEDE1998</v>
          </cell>
          <cell r="B1631" t="str">
            <v>-0.40</v>
          </cell>
          <cell r="C1631">
            <v>0</v>
          </cell>
        </row>
        <row r="1632">
          <cell r="A1632" t="str">
            <v>NETEDE1999</v>
          </cell>
          <cell r="B1632" t="str">
            <v>-0.80</v>
          </cell>
          <cell r="C1632">
            <v>0</v>
          </cell>
        </row>
        <row r="1633">
          <cell r="A1633" t="str">
            <v>NETEDE2000</v>
          </cell>
          <cell r="B1633" t="str">
            <v>1.00</v>
          </cell>
          <cell r="C1633">
            <v>0</v>
          </cell>
        </row>
        <row r="1634">
          <cell r="A1634" t="str">
            <v>NETEDE2001</v>
          </cell>
          <cell r="B1634">
            <v>25569</v>
          </cell>
          <cell r="C1634">
            <v>0</v>
          </cell>
        </row>
        <row r="1635">
          <cell r="A1635" t="str">
            <v>NETEDE2002</v>
          </cell>
          <cell r="B1635">
            <v>32874</v>
          </cell>
          <cell r="C1635">
            <v>0</v>
          </cell>
        </row>
        <row r="1636">
          <cell r="A1636" t="str">
            <v>NETEDE2003</v>
          </cell>
          <cell r="B1636" t="str">
            <v>-0.80</v>
          </cell>
          <cell r="C1636">
            <v>0</v>
          </cell>
        </row>
        <row r="1637">
          <cell r="A1637" t="str">
            <v>NETEDE2004</v>
          </cell>
          <cell r="B1637" t="str">
            <v>1.00</v>
          </cell>
          <cell r="C1637">
            <v>0</v>
          </cell>
        </row>
        <row r="1638">
          <cell r="A1638" t="str">
            <v>NETEDE2005</v>
          </cell>
          <cell r="B1638" t="str">
            <v>0.80*</v>
          </cell>
          <cell r="C1638">
            <v>1</v>
          </cell>
        </row>
        <row r="1639">
          <cell r="A1639" t="str">
            <v>NETEDE2006</v>
          </cell>
          <cell r="B1639" t="str">
            <v>0.50*</v>
          </cell>
          <cell r="C1639">
            <v>1</v>
          </cell>
        </row>
        <row r="1640">
          <cell r="A1640" t="str">
            <v>NETEDE2007</v>
          </cell>
          <cell r="B1640" t="str">
            <v>0.30*</v>
          </cell>
          <cell r="C1640">
            <v>1</v>
          </cell>
        </row>
        <row r="1641">
          <cell r="A1641" t="str">
            <v>NETEDE2008</v>
          </cell>
          <cell r="B1641" t="str">
            <v>0.10*</v>
          </cell>
          <cell r="C1641">
            <v>1</v>
          </cell>
        </row>
        <row r="1642">
          <cell r="A1642" t="str">
            <v>NETEDK1996</v>
          </cell>
          <cell r="B1642" t="str">
            <v>0.40</v>
          </cell>
          <cell r="C1642">
            <v>0</v>
          </cell>
        </row>
        <row r="1643">
          <cell r="A1643" t="str">
            <v>NETEDK1997</v>
          </cell>
          <cell r="B1643" t="str">
            <v>-1.60</v>
          </cell>
          <cell r="C1643">
            <v>0</v>
          </cell>
        </row>
        <row r="1644">
          <cell r="A1644" t="str">
            <v>NETEDK1998</v>
          </cell>
          <cell r="B1644" t="str">
            <v>-1.40</v>
          </cell>
          <cell r="C1644">
            <v>0</v>
          </cell>
        </row>
        <row r="1645">
          <cell r="A1645" t="str">
            <v>NETEDK1999</v>
          </cell>
          <cell r="B1645">
            <v>25628</v>
          </cell>
          <cell r="C1645">
            <v>0</v>
          </cell>
        </row>
        <row r="1646">
          <cell r="A1646" t="str">
            <v>NETEDK2000</v>
          </cell>
          <cell r="B1646" t="str">
            <v>0.70</v>
          </cell>
          <cell r="C1646">
            <v>0</v>
          </cell>
        </row>
        <row r="1647">
          <cell r="A1647" t="str">
            <v>NETEDK2001</v>
          </cell>
          <cell r="B1647" t="str">
            <v>0.70</v>
          </cell>
          <cell r="C1647">
            <v>0</v>
          </cell>
        </row>
        <row r="1648">
          <cell r="A1648" t="str">
            <v>NETEDK2002</v>
          </cell>
          <cell r="B1648" t="str">
            <v>-1.10</v>
          </cell>
          <cell r="C1648">
            <v>0</v>
          </cell>
        </row>
        <row r="1649">
          <cell r="A1649" t="str">
            <v>NETEDK2003</v>
          </cell>
          <cell r="B1649" t="str">
            <v>0.20</v>
          </cell>
          <cell r="C1649">
            <v>0</v>
          </cell>
        </row>
        <row r="1650">
          <cell r="A1650" t="str">
            <v>NETEDK2004</v>
          </cell>
          <cell r="B1650" t="str">
            <v>-1.50</v>
          </cell>
          <cell r="C1650">
            <v>0</v>
          </cell>
        </row>
        <row r="1651">
          <cell r="A1651" t="str">
            <v>NETEDK2005</v>
          </cell>
          <cell r="B1651" t="str">
            <v>-0.90</v>
          </cell>
          <cell r="C1651">
            <v>0</v>
          </cell>
        </row>
        <row r="1652">
          <cell r="A1652" t="str">
            <v>NETEDK2006</v>
          </cell>
          <cell r="B1652" t="str">
            <v>-2.00*</v>
          </cell>
          <cell r="C1652">
            <v>1</v>
          </cell>
        </row>
        <row r="1653">
          <cell r="A1653" t="str">
            <v>NETEDK2007</v>
          </cell>
          <cell r="B1653" t="str">
            <v>-0.40*</v>
          </cell>
          <cell r="C1653">
            <v>1</v>
          </cell>
        </row>
        <row r="1654">
          <cell r="A1654" t="str">
            <v>NETEDK2008</v>
          </cell>
          <cell r="B1654" t="str">
            <v>-0.50*</v>
          </cell>
          <cell r="C1654">
            <v>1</v>
          </cell>
        </row>
        <row r="1655">
          <cell r="A1655" t="str">
            <v>NETEEU111996</v>
          </cell>
          <cell r="B1655" t="str">
            <v>0.40</v>
          </cell>
          <cell r="C1655">
            <v>0</v>
          </cell>
        </row>
        <row r="1656">
          <cell r="A1656" t="str">
            <v>NETEEU111997</v>
          </cell>
          <cell r="B1656" t="str">
            <v>0.60</v>
          </cell>
          <cell r="C1656">
            <v>0</v>
          </cell>
        </row>
        <row r="1657">
          <cell r="A1657" t="str">
            <v>NETEEU111998</v>
          </cell>
          <cell r="B1657" t="str">
            <v>-0.50</v>
          </cell>
          <cell r="C1657">
            <v>0</v>
          </cell>
        </row>
        <row r="1658">
          <cell r="A1658" t="str">
            <v>NETEEU111999</v>
          </cell>
          <cell r="B1658" t="str">
            <v>-0.60</v>
          </cell>
          <cell r="C1658">
            <v>0</v>
          </cell>
        </row>
        <row r="1659">
          <cell r="A1659" t="str">
            <v>NETEEU112000</v>
          </cell>
          <cell r="B1659" t="str">
            <v>0.50</v>
          </cell>
          <cell r="C1659">
            <v>0</v>
          </cell>
        </row>
        <row r="1660">
          <cell r="A1660" t="str">
            <v>NETEEU112001</v>
          </cell>
          <cell r="B1660" t="str">
            <v>0.70</v>
          </cell>
          <cell r="C1660">
            <v>0</v>
          </cell>
        </row>
        <row r="1661">
          <cell r="A1661" t="str">
            <v>NETEEU112002</v>
          </cell>
          <cell r="B1661" t="str">
            <v>0.50</v>
          </cell>
          <cell r="C1661">
            <v>0</v>
          </cell>
        </row>
        <row r="1662">
          <cell r="A1662" t="str">
            <v>NETEEU112003</v>
          </cell>
          <cell r="B1662" t="str">
            <v>-0.70</v>
          </cell>
          <cell r="C1662">
            <v>0</v>
          </cell>
        </row>
        <row r="1663">
          <cell r="A1663" t="str">
            <v>NETEEU112004</v>
          </cell>
          <cell r="B1663" t="str">
            <v>0.20</v>
          </cell>
          <cell r="C1663">
            <v>0</v>
          </cell>
        </row>
        <row r="1664">
          <cell r="A1664" t="str">
            <v>NETEEU112005</v>
          </cell>
          <cell r="B1664" t="str">
            <v>-0.30</v>
          </cell>
          <cell r="C1664">
            <v>0</v>
          </cell>
        </row>
        <row r="1665">
          <cell r="A1665" t="str">
            <v>NETEEU112006</v>
          </cell>
          <cell r="B1665" t="str">
            <v>0.20*</v>
          </cell>
          <cell r="C1665">
            <v>1</v>
          </cell>
        </row>
        <row r="1666">
          <cell r="A1666" t="str">
            <v>NETEEU112007</v>
          </cell>
          <cell r="B1666" t="str">
            <v>-0.10*</v>
          </cell>
          <cell r="C1666">
            <v>1</v>
          </cell>
        </row>
        <row r="1667">
          <cell r="A1667" t="str">
            <v>NETEEU112008</v>
          </cell>
          <cell r="B1667" t="str">
            <v>-0.30*</v>
          </cell>
          <cell r="C1667">
            <v>1</v>
          </cell>
        </row>
        <row r="1668">
          <cell r="A1668" t="str">
            <v>NETEFI1996</v>
          </cell>
          <cell r="B1668" t="str">
            <v>0.20</v>
          </cell>
          <cell r="C1668">
            <v>0</v>
          </cell>
        </row>
        <row r="1669">
          <cell r="A1669" t="str">
            <v>NETEFI1997</v>
          </cell>
          <cell r="B1669">
            <v>43831</v>
          </cell>
          <cell r="C1669">
            <v>0</v>
          </cell>
        </row>
        <row r="1670">
          <cell r="A1670" t="str">
            <v>NETEFI1998</v>
          </cell>
          <cell r="B1670" t="str">
            <v>0.60</v>
          </cell>
          <cell r="C1670">
            <v>0</v>
          </cell>
        </row>
        <row r="1671">
          <cell r="A1671" t="str">
            <v>NETEFI1999</v>
          </cell>
          <cell r="B1671">
            <v>32905</v>
          </cell>
          <cell r="C1671">
            <v>0</v>
          </cell>
        </row>
        <row r="1672">
          <cell r="A1672" t="str">
            <v>NETEFI2000</v>
          </cell>
          <cell r="B1672">
            <v>14611</v>
          </cell>
          <cell r="C1672">
            <v>0</v>
          </cell>
        </row>
        <row r="1673">
          <cell r="A1673" t="str">
            <v>NETEFI2001</v>
          </cell>
          <cell r="B1673" t="str">
            <v>0.80</v>
          </cell>
          <cell r="C1673">
            <v>0</v>
          </cell>
        </row>
        <row r="1674">
          <cell r="A1674" t="str">
            <v>NETEFI2002</v>
          </cell>
          <cell r="B1674" t="str">
            <v>0.40</v>
          </cell>
          <cell r="C1674">
            <v>0</v>
          </cell>
        </row>
        <row r="1675">
          <cell r="A1675" t="str">
            <v>NETEFI2003</v>
          </cell>
          <cell r="B1675" t="str">
            <v>-1.80</v>
          </cell>
          <cell r="C1675">
            <v>0</v>
          </cell>
        </row>
        <row r="1676">
          <cell r="A1676" t="str">
            <v>NETEFI2004</v>
          </cell>
          <cell r="B1676" t="str">
            <v>0.80</v>
          </cell>
          <cell r="C1676">
            <v>0</v>
          </cell>
        </row>
        <row r="1677">
          <cell r="A1677" t="str">
            <v>NETEFI2005</v>
          </cell>
          <cell r="B1677" t="str">
            <v>-1.10</v>
          </cell>
          <cell r="C1677">
            <v>0</v>
          </cell>
        </row>
        <row r="1678">
          <cell r="A1678" t="str">
            <v>NETEFI2006</v>
          </cell>
          <cell r="B1678" t="str">
            <v>1.90*</v>
          </cell>
          <cell r="C1678">
            <v>1</v>
          </cell>
        </row>
        <row r="1679">
          <cell r="A1679" t="str">
            <v>NETEFI2007</v>
          </cell>
          <cell r="B1679" t="str">
            <v>0.00*</v>
          </cell>
          <cell r="C1679">
            <v>1</v>
          </cell>
        </row>
        <row r="1680">
          <cell r="A1680" t="str">
            <v>NETEFI2008</v>
          </cell>
          <cell r="B1680" t="str">
            <v>0.60*</v>
          </cell>
          <cell r="C1680">
            <v>1</v>
          </cell>
        </row>
        <row r="1681">
          <cell r="A1681" t="str">
            <v>NETEFR1996</v>
          </cell>
          <cell r="B1681" t="str">
            <v>0.40</v>
          </cell>
          <cell r="C1681">
            <v>0</v>
          </cell>
        </row>
        <row r="1682">
          <cell r="A1682" t="str">
            <v>NETEFR1997</v>
          </cell>
          <cell r="B1682">
            <v>43831</v>
          </cell>
          <cell r="C1682">
            <v>0</v>
          </cell>
        </row>
        <row r="1683">
          <cell r="A1683" t="str">
            <v>NETEFR1998</v>
          </cell>
          <cell r="B1683" t="str">
            <v>-0.50</v>
          </cell>
          <cell r="C1683">
            <v>0</v>
          </cell>
        </row>
        <row r="1684">
          <cell r="A1684" t="str">
            <v>NETEFR1999</v>
          </cell>
          <cell r="B1684" t="str">
            <v>-0.40</v>
          </cell>
          <cell r="C1684">
            <v>0</v>
          </cell>
        </row>
        <row r="1685">
          <cell r="A1685" t="str">
            <v>NETEFR2000</v>
          </cell>
          <cell r="B1685" t="str">
            <v>-0.10</v>
          </cell>
          <cell r="C1685">
            <v>0</v>
          </cell>
        </row>
        <row r="1686">
          <cell r="A1686" t="str">
            <v>NETEFR2001</v>
          </cell>
          <cell r="B1686" t="str">
            <v>0.10</v>
          </cell>
          <cell r="C1686">
            <v>0</v>
          </cell>
        </row>
        <row r="1687">
          <cell r="A1687" t="str">
            <v>NETEFR2002</v>
          </cell>
          <cell r="B1687" t="str">
            <v>0.00</v>
          </cell>
          <cell r="C1687">
            <v>0</v>
          </cell>
        </row>
        <row r="1688">
          <cell r="A1688" t="str">
            <v>NETEFR2003</v>
          </cell>
          <cell r="B1688" t="str">
            <v>-0.80</v>
          </cell>
          <cell r="C1688">
            <v>0</v>
          </cell>
        </row>
        <row r="1689">
          <cell r="A1689" t="str">
            <v>NETEFR2004</v>
          </cell>
          <cell r="B1689" t="str">
            <v>-1.10</v>
          </cell>
          <cell r="C1689">
            <v>0</v>
          </cell>
        </row>
        <row r="1690">
          <cell r="A1690" t="str">
            <v>NETEFR2005</v>
          </cell>
          <cell r="B1690" t="str">
            <v>-0.80*</v>
          </cell>
          <cell r="C1690">
            <v>1</v>
          </cell>
        </row>
        <row r="1691">
          <cell r="A1691" t="str">
            <v>NETEFR2006</v>
          </cell>
          <cell r="B1691" t="str">
            <v>-0.20*</v>
          </cell>
          <cell r="C1691">
            <v>1</v>
          </cell>
        </row>
        <row r="1692">
          <cell r="A1692" t="str">
            <v>NETEFR2007</v>
          </cell>
          <cell r="B1692" t="str">
            <v>-0.30*</v>
          </cell>
          <cell r="C1692">
            <v>1</v>
          </cell>
        </row>
        <row r="1693">
          <cell r="A1693" t="str">
            <v>NETEFR2008</v>
          </cell>
          <cell r="B1693" t="str">
            <v>-0.40*</v>
          </cell>
          <cell r="C1693">
            <v>1</v>
          </cell>
        </row>
        <row r="1694">
          <cell r="A1694" t="str">
            <v>NETEIT1996</v>
          </cell>
          <cell r="B1694" t="str">
            <v>0.20</v>
          </cell>
          <cell r="C1694">
            <v>0</v>
          </cell>
        </row>
        <row r="1695">
          <cell r="A1695" t="str">
            <v>NETEIT1997</v>
          </cell>
          <cell r="B1695" t="str">
            <v>-0.60</v>
          </cell>
          <cell r="C1695">
            <v>0</v>
          </cell>
        </row>
        <row r="1696">
          <cell r="A1696" t="str">
            <v>NETEIT1998</v>
          </cell>
          <cell r="B1696" t="str">
            <v>-1.20</v>
          </cell>
          <cell r="C1696">
            <v>0</v>
          </cell>
        </row>
        <row r="1697">
          <cell r="A1697" t="str">
            <v>NETEIT1999</v>
          </cell>
          <cell r="B1697" t="str">
            <v>-1.40</v>
          </cell>
          <cell r="C1697">
            <v>0</v>
          </cell>
        </row>
        <row r="1698">
          <cell r="A1698" t="str">
            <v>NETEIT2000</v>
          </cell>
          <cell r="B1698" t="str">
            <v>0.80</v>
          </cell>
          <cell r="C1698">
            <v>0</v>
          </cell>
        </row>
        <row r="1699">
          <cell r="A1699" t="str">
            <v>NETEIT2001</v>
          </cell>
          <cell r="B1699" t="str">
            <v>0.30</v>
          </cell>
          <cell r="C1699">
            <v>0</v>
          </cell>
        </row>
        <row r="1700">
          <cell r="A1700" t="str">
            <v>NETEIT2002</v>
          </cell>
          <cell r="B1700" t="str">
            <v>-0.80</v>
          </cell>
          <cell r="C1700">
            <v>0</v>
          </cell>
        </row>
        <row r="1701">
          <cell r="A1701" t="str">
            <v>NETEIT2003</v>
          </cell>
          <cell r="B1701" t="str">
            <v>-0.90</v>
          </cell>
          <cell r="C1701">
            <v>0</v>
          </cell>
        </row>
        <row r="1702">
          <cell r="A1702" t="str">
            <v>NETEIT2004</v>
          </cell>
          <cell r="B1702" t="str">
            <v>0.20</v>
          </cell>
          <cell r="C1702">
            <v>0</v>
          </cell>
        </row>
        <row r="1703">
          <cell r="A1703" t="str">
            <v>NETEIT2005</v>
          </cell>
          <cell r="B1703" t="str">
            <v>-0.50*</v>
          </cell>
          <cell r="C1703">
            <v>1</v>
          </cell>
        </row>
        <row r="1704">
          <cell r="A1704" t="str">
            <v>NETEIT2006</v>
          </cell>
          <cell r="B1704" t="str">
            <v>0.20*</v>
          </cell>
          <cell r="C1704">
            <v>1</v>
          </cell>
        </row>
        <row r="1705">
          <cell r="A1705" t="str">
            <v>NETEIT2007</v>
          </cell>
          <cell r="B1705" t="str">
            <v>-0.10*</v>
          </cell>
          <cell r="C1705">
            <v>1</v>
          </cell>
        </row>
        <row r="1706">
          <cell r="A1706" t="str">
            <v>NETEIT2008</v>
          </cell>
          <cell r="B1706" t="str">
            <v>0.00*</v>
          </cell>
          <cell r="C1706">
            <v>1</v>
          </cell>
        </row>
        <row r="1707">
          <cell r="A1707" t="str">
            <v>NETEJP1996</v>
          </cell>
          <cell r="B1707" t="str">
            <v>-0.40</v>
          </cell>
          <cell r="C1707">
            <v>0</v>
          </cell>
        </row>
        <row r="1708">
          <cell r="A1708" t="str">
            <v>NETEJP1997</v>
          </cell>
          <cell r="B1708" t="str">
            <v>1.00</v>
          </cell>
          <cell r="C1708">
            <v>0</v>
          </cell>
        </row>
        <row r="1709">
          <cell r="A1709" t="str">
            <v>NETEJP1998</v>
          </cell>
          <cell r="B1709" t="str">
            <v>0.40</v>
          </cell>
          <cell r="C1709">
            <v>0</v>
          </cell>
        </row>
        <row r="1710">
          <cell r="A1710" t="str">
            <v>NETEJP1999</v>
          </cell>
          <cell r="B1710" t="str">
            <v>-0.20</v>
          </cell>
          <cell r="C1710">
            <v>0</v>
          </cell>
        </row>
        <row r="1711">
          <cell r="A1711" t="str">
            <v>NETEJP2000</v>
          </cell>
          <cell r="B1711" t="str">
            <v>0.40</v>
          </cell>
          <cell r="C1711">
            <v>0</v>
          </cell>
        </row>
        <row r="1712">
          <cell r="A1712" t="str">
            <v>NETEJP2001</v>
          </cell>
          <cell r="B1712" t="str">
            <v>-0.80</v>
          </cell>
          <cell r="C1712">
            <v>0</v>
          </cell>
        </row>
        <row r="1713">
          <cell r="A1713" t="str">
            <v>NETEJP2002</v>
          </cell>
          <cell r="B1713" t="str">
            <v>0.70</v>
          </cell>
          <cell r="C1713">
            <v>0</v>
          </cell>
        </row>
        <row r="1714">
          <cell r="A1714" t="str">
            <v>NETEJP2003</v>
          </cell>
          <cell r="B1714" t="str">
            <v>0.60</v>
          </cell>
          <cell r="C1714">
            <v>0</v>
          </cell>
        </row>
        <row r="1715">
          <cell r="A1715" t="str">
            <v>NETEJP2004</v>
          </cell>
          <cell r="B1715" t="str">
            <v>0.80</v>
          </cell>
          <cell r="C1715">
            <v>0</v>
          </cell>
        </row>
        <row r="1716">
          <cell r="A1716" t="str">
            <v>NETEJP2005</v>
          </cell>
          <cell r="B1716" t="str">
            <v>0.30</v>
          </cell>
          <cell r="C1716">
            <v>0</v>
          </cell>
        </row>
        <row r="1717">
          <cell r="A1717" t="str">
            <v>NETEJP2006</v>
          </cell>
          <cell r="B1717" t="str">
            <v>0.50*</v>
          </cell>
          <cell r="C1717">
            <v>1</v>
          </cell>
        </row>
        <row r="1718">
          <cell r="A1718" t="str">
            <v>NETEJP2007</v>
          </cell>
          <cell r="B1718" t="str">
            <v>-0.20*</v>
          </cell>
          <cell r="C1718">
            <v>1</v>
          </cell>
        </row>
        <row r="1719">
          <cell r="A1719" t="str">
            <v>NETEJP2008</v>
          </cell>
          <cell r="B1719" t="str">
            <v>0.00*</v>
          </cell>
          <cell r="C1719">
            <v>1</v>
          </cell>
        </row>
        <row r="1720">
          <cell r="A1720" t="str">
            <v>NETENO1996</v>
          </cell>
          <cell r="B1720">
            <v>38992</v>
          </cell>
          <cell r="C1720">
            <v>0</v>
          </cell>
        </row>
        <row r="1721">
          <cell r="A1721" t="str">
            <v>NETENO1997</v>
          </cell>
          <cell r="B1721" t="str">
            <v>0.00</v>
          </cell>
          <cell r="C1721">
            <v>0</v>
          </cell>
        </row>
        <row r="1722">
          <cell r="A1722" t="str">
            <v>NETENO1998</v>
          </cell>
          <cell r="B1722" t="str">
            <v>-2.00</v>
          </cell>
          <cell r="C1722">
            <v>0</v>
          </cell>
        </row>
        <row r="1723">
          <cell r="A1723" t="str">
            <v>NETENO1999</v>
          </cell>
          <cell r="B1723">
            <v>21916</v>
          </cell>
          <cell r="C1723">
            <v>0</v>
          </cell>
        </row>
        <row r="1724">
          <cell r="A1724" t="str">
            <v>NETENO2000</v>
          </cell>
          <cell r="B1724" t="str">
            <v>0.80</v>
          </cell>
          <cell r="C1724">
            <v>0</v>
          </cell>
        </row>
        <row r="1725">
          <cell r="A1725" t="str">
            <v>NETENO2001</v>
          </cell>
          <cell r="B1725">
            <v>25569</v>
          </cell>
          <cell r="C1725">
            <v>0</v>
          </cell>
        </row>
        <row r="1726">
          <cell r="A1726" t="str">
            <v>NETENO2002</v>
          </cell>
          <cell r="B1726" t="str">
            <v>-0.50</v>
          </cell>
          <cell r="C1726">
            <v>0</v>
          </cell>
        </row>
        <row r="1727">
          <cell r="A1727" t="str">
            <v>NETENO2003</v>
          </cell>
          <cell r="B1727" t="str">
            <v>-0.20</v>
          </cell>
          <cell r="C1727">
            <v>0</v>
          </cell>
        </row>
        <row r="1728">
          <cell r="A1728" t="str">
            <v>NETENO2004</v>
          </cell>
          <cell r="B1728" t="str">
            <v>-2.10</v>
          </cell>
          <cell r="C1728">
            <v>0</v>
          </cell>
        </row>
        <row r="1729">
          <cell r="A1729" t="str">
            <v>NETENO2005</v>
          </cell>
          <cell r="B1729" t="str">
            <v>-1.80</v>
          </cell>
          <cell r="C1729">
            <v>0</v>
          </cell>
        </row>
        <row r="1730">
          <cell r="A1730" t="str">
            <v>NETENO2006</v>
          </cell>
          <cell r="B1730" t="str">
            <v>-1.40*</v>
          </cell>
          <cell r="C1730">
            <v>1</v>
          </cell>
        </row>
        <row r="1731">
          <cell r="A1731" t="str">
            <v>NETENO2007</v>
          </cell>
          <cell r="B1731" t="str">
            <v>0.20*</v>
          </cell>
          <cell r="C1731">
            <v>1</v>
          </cell>
        </row>
        <row r="1732">
          <cell r="A1732" t="str">
            <v>NETENO2008</v>
          </cell>
          <cell r="B1732" t="str">
            <v>0.60*</v>
          </cell>
          <cell r="C1732">
            <v>1</v>
          </cell>
        </row>
        <row r="1733">
          <cell r="A1733" t="str">
            <v>NETESE1996</v>
          </cell>
          <cell r="B1733" t="str">
            <v>0.60</v>
          </cell>
          <cell r="C1733">
            <v>0</v>
          </cell>
        </row>
        <row r="1734">
          <cell r="A1734" t="str">
            <v>NETESE1997</v>
          </cell>
          <cell r="B1734" t="str">
            <v>0.90</v>
          </cell>
          <cell r="C1734">
            <v>0</v>
          </cell>
        </row>
        <row r="1735">
          <cell r="A1735" t="str">
            <v>NETESE1998</v>
          </cell>
          <cell r="B1735" t="str">
            <v>-0.60</v>
          </cell>
          <cell r="C1735">
            <v>0</v>
          </cell>
        </row>
        <row r="1736">
          <cell r="A1736" t="str">
            <v>NETESE1999</v>
          </cell>
          <cell r="B1736">
            <v>10959</v>
          </cell>
          <cell r="C1736">
            <v>0</v>
          </cell>
        </row>
        <row r="1737">
          <cell r="A1737" t="str">
            <v>NETESE2000</v>
          </cell>
          <cell r="B1737" t="str">
            <v>0.60</v>
          </cell>
          <cell r="C1737">
            <v>0</v>
          </cell>
        </row>
        <row r="1738">
          <cell r="A1738" t="str">
            <v>NETESE2001</v>
          </cell>
          <cell r="B1738">
            <v>14611</v>
          </cell>
          <cell r="C1738">
            <v>0</v>
          </cell>
        </row>
        <row r="1739">
          <cell r="A1739" t="str">
            <v>NETESE2002</v>
          </cell>
          <cell r="B1739">
            <v>38991</v>
          </cell>
          <cell r="C1739">
            <v>0</v>
          </cell>
        </row>
        <row r="1740">
          <cell r="A1740" t="str">
            <v>NETESE2003</v>
          </cell>
          <cell r="B1740" t="str">
            <v>0.10</v>
          </cell>
          <cell r="C1740">
            <v>0</v>
          </cell>
        </row>
        <row r="1741">
          <cell r="A1741" t="str">
            <v>NETESE2004</v>
          </cell>
          <cell r="B1741">
            <v>10990</v>
          </cell>
          <cell r="C1741">
            <v>0</v>
          </cell>
        </row>
        <row r="1742">
          <cell r="A1742" t="str">
            <v>NETESE2005</v>
          </cell>
          <cell r="B1742" t="str">
            <v>0.70</v>
          </cell>
          <cell r="C1742">
            <v>0</v>
          </cell>
        </row>
        <row r="1743">
          <cell r="A1743" t="str">
            <v>NETESE2006</v>
          </cell>
          <cell r="B1743" t="str">
            <v>0.80*</v>
          </cell>
          <cell r="C1743">
            <v>1</v>
          </cell>
        </row>
        <row r="1744">
          <cell r="A1744" t="str">
            <v>NETESE2007</v>
          </cell>
          <cell r="B1744" t="str">
            <v>-0.60*</v>
          </cell>
          <cell r="C1744">
            <v>1</v>
          </cell>
        </row>
        <row r="1745">
          <cell r="A1745" t="str">
            <v>NETESE2008</v>
          </cell>
          <cell r="B1745" t="str">
            <v>0.20*</v>
          </cell>
          <cell r="C1745">
            <v>1</v>
          </cell>
        </row>
        <row r="1746">
          <cell r="A1746" t="str">
            <v>NETESP1996</v>
          </cell>
          <cell r="B1746" t="str">
            <v>0.50</v>
          </cell>
          <cell r="C1746">
            <v>0</v>
          </cell>
        </row>
        <row r="1747">
          <cell r="A1747" t="str">
            <v>NETESP1997</v>
          </cell>
          <cell r="B1747" t="str">
            <v>0.50</v>
          </cell>
          <cell r="C1747">
            <v>0</v>
          </cell>
        </row>
        <row r="1748">
          <cell r="A1748" t="str">
            <v>NETESP1998</v>
          </cell>
          <cell r="B1748" t="str">
            <v>-1.20</v>
          </cell>
          <cell r="C1748">
            <v>0</v>
          </cell>
        </row>
        <row r="1749">
          <cell r="A1749" t="str">
            <v>NETESP1999</v>
          </cell>
          <cell r="B1749" t="str">
            <v>-1.70</v>
          </cell>
          <cell r="C1749">
            <v>0</v>
          </cell>
        </row>
        <row r="1750">
          <cell r="A1750" t="str">
            <v>NETESP2000</v>
          </cell>
          <cell r="B1750" t="str">
            <v>-0.40</v>
          </cell>
          <cell r="C1750">
            <v>0</v>
          </cell>
        </row>
        <row r="1751">
          <cell r="A1751" t="str">
            <v>NETESP2001</v>
          </cell>
          <cell r="B1751" t="str">
            <v>-0.20</v>
          </cell>
          <cell r="C1751">
            <v>0</v>
          </cell>
        </row>
        <row r="1752">
          <cell r="A1752" t="str">
            <v>NETESP2002</v>
          </cell>
          <cell r="B1752" t="str">
            <v>-0.70</v>
          </cell>
          <cell r="C1752">
            <v>0</v>
          </cell>
        </row>
        <row r="1753">
          <cell r="A1753" t="str">
            <v>NETESP2003</v>
          </cell>
          <cell r="B1753" t="str">
            <v>-0.90</v>
          </cell>
          <cell r="C1753">
            <v>0</v>
          </cell>
        </row>
        <row r="1754">
          <cell r="A1754" t="str">
            <v>NETESP2004</v>
          </cell>
          <cell r="B1754" t="str">
            <v>-2.10</v>
          </cell>
          <cell r="C1754">
            <v>0</v>
          </cell>
        </row>
        <row r="1755">
          <cell r="A1755" t="str">
            <v>NETESP2005</v>
          </cell>
          <cell r="B1755" t="str">
            <v>-2.30*</v>
          </cell>
          <cell r="C1755">
            <v>1</v>
          </cell>
        </row>
        <row r="1756">
          <cell r="A1756" t="str">
            <v>NETESP2006</v>
          </cell>
          <cell r="B1756" t="str">
            <v>-1.70*</v>
          </cell>
          <cell r="C1756">
            <v>1</v>
          </cell>
        </row>
        <row r="1757">
          <cell r="A1757" t="str">
            <v>NETESP2007</v>
          </cell>
          <cell r="B1757" t="str">
            <v>-1.90*</v>
          </cell>
          <cell r="C1757">
            <v>1</v>
          </cell>
        </row>
        <row r="1758">
          <cell r="A1758" t="str">
            <v>NETESP2008</v>
          </cell>
          <cell r="B1758" t="str">
            <v>-1.90*</v>
          </cell>
          <cell r="C1758">
            <v>1</v>
          </cell>
        </row>
        <row r="1759">
          <cell r="A1759" t="str">
            <v>NETEUK1996</v>
          </cell>
          <cell r="B1759" t="str">
            <v>-0.30</v>
          </cell>
          <cell r="C1759">
            <v>0</v>
          </cell>
        </row>
        <row r="1760">
          <cell r="A1760" t="str">
            <v>NETEUK1997</v>
          </cell>
          <cell r="B1760" t="str">
            <v>-1.30</v>
          </cell>
          <cell r="C1760">
            <v>0</v>
          </cell>
        </row>
        <row r="1761">
          <cell r="A1761" t="str">
            <v>NETEUK1998</v>
          </cell>
          <cell r="B1761" t="str">
            <v>-2.00</v>
          </cell>
          <cell r="C1761">
            <v>0</v>
          </cell>
        </row>
        <row r="1762">
          <cell r="A1762" t="str">
            <v>NETEUK1999</v>
          </cell>
          <cell r="B1762" t="str">
            <v>0.00*</v>
          </cell>
          <cell r="C1762">
            <v>1</v>
          </cell>
        </row>
        <row r="1763">
          <cell r="A1763" t="str">
            <v>NETEUK2000</v>
          </cell>
          <cell r="B1763" t="str">
            <v>0.80*</v>
          </cell>
          <cell r="C1763">
            <v>1</v>
          </cell>
        </row>
        <row r="1764">
          <cell r="A1764" t="str">
            <v>NETEUK2001</v>
          </cell>
          <cell r="B1764" t="str">
            <v>0.40*</v>
          </cell>
          <cell r="C1764">
            <v>1</v>
          </cell>
        </row>
        <row r="1765">
          <cell r="A1765" t="str">
            <v>NETEUS1996</v>
          </cell>
          <cell r="B1765" t="str">
            <v>-0.10</v>
          </cell>
          <cell r="C1765">
            <v>0</v>
          </cell>
        </row>
        <row r="1766">
          <cell r="A1766" t="str">
            <v>NETEUS1997</v>
          </cell>
          <cell r="B1766" t="str">
            <v>-0.30</v>
          </cell>
          <cell r="C1766">
            <v>0</v>
          </cell>
        </row>
        <row r="1767">
          <cell r="A1767" t="str">
            <v>NETEUS1998</v>
          </cell>
          <cell r="B1767" t="str">
            <v>-1.10</v>
          </cell>
          <cell r="C1767">
            <v>0</v>
          </cell>
        </row>
        <row r="1768">
          <cell r="A1768" t="str">
            <v>NETEUS1999</v>
          </cell>
          <cell r="B1768" t="str">
            <v>-1.00</v>
          </cell>
          <cell r="C1768">
            <v>0</v>
          </cell>
        </row>
        <row r="1769">
          <cell r="A1769" t="str">
            <v>NETEUS2000</v>
          </cell>
          <cell r="B1769" t="str">
            <v>-0.80</v>
          </cell>
          <cell r="C1769">
            <v>0</v>
          </cell>
        </row>
        <row r="1770">
          <cell r="A1770" t="str">
            <v>NETEUS2001</v>
          </cell>
          <cell r="B1770" t="str">
            <v>-0.20</v>
          </cell>
          <cell r="C1770">
            <v>0</v>
          </cell>
        </row>
        <row r="1771">
          <cell r="A1771" t="str">
            <v>NETEUS2002</v>
          </cell>
          <cell r="B1771" t="str">
            <v>-0.70</v>
          </cell>
          <cell r="C1771">
            <v>0</v>
          </cell>
        </row>
        <row r="1772">
          <cell r="A1772" t="str">
            <v>NETEUS2003</v>
          </cell>
          <cell r="B1772" t="str">
            <v>-0.50</v>
          </cell>
          <cell r="C1772">
            <v>0</v>
          </cell>
        </row>
        <row r="1773">
          <cell r="A1773" t="str">
            <v>NETEUS2004</v>
          </cell>
          <cell r="B1773" t="str">
            <v>-0.70</v>
          </cell>
          <cell r="C1773">
            <v>0</v>
          </cell>
        </row>
        <row r="1774">
          <cell r="A1774" t="str">
            <v>NETEUS2005</v>
          </cell>
          <cell r="B1774" t="str">
            <v>-0.30</v>
          </cell>
          <cell r="C1774">
            <v>0</v>
          </cell>
        </row>
        <row r="1775">
          <cell r="A1775" t="str">
            <v>NETEUS2006</v>
          </cell>
          <cell r="B1775" t="str">
            <v>-0.10*</v>
          </cell>
          <cell r="C1775">
            <v>1</v>
          </cell>
        </row>
        <row r="1776">
          <cell r="A1776" t="str">
            <v>NETEUS2007</v>
          </cell>
          <cell r="B1776" t="str">
            <v>0.10*</v>
          </cell>
          <cell r="C1776">
            <v>1</v>
          </cell>
        </row>
        <row r="1777">
          <cell r="A1777" t="str">
            <v>NETEUS2008</v>
          </cell>
          <cell r="B1777" t="str">
            <v>0.00*</v>
          </cell>
          <cell r="C1777">
            <v>1</v>
          </cell>
        </row>
        <row r="1778">
          <cell r="A1778" t="str">
            <v>PRIVDE1996</v>
          </cell>
          <cell r="B1778" t="str">
            <v>0.90</v>
          </cell>
          <cell r="C1778">
            <v>0</v>
          </cell>
        </row>
        <row r="1779">
          <cell r="A1779" t="str">
            <v>PRIVDE1997</v>
          </cell>
          <cell r="B1779" t="str">
            <v>0.70</v>
          </cell>
          <cell r="C1779">
            <v>0</v>
          </cell>
        </row>
        <row r="1780">
          <cell r="A1780" t="str">
            <v>PRIVDE1998</v>
          </cell>
          <cell r="B1780">
            <v>14611</v>
          </cell>
          <cell r="C1780">
            <v>0</v>
          </cell>
        </row>
        <row r="1781">
          <cell r="A1781" t="str">
            <v>PRIVDE1999</v>
          </cell>
          <cell r="B1781">
            <v>32905</v>
          </cell>
          <cell r="C1781">
            <v>0</v>
          </cell>
        </row>
        <row r="1782">
          <cell r="A1782" t="str">
            <v>PRIVDE2000</v>
          </cell>
          <cell r="B1782">
            <v>18295</v>
          </cell>
          <cell r="C1782">
            <v>0</v>
          </cell>
        </row>
        <row r="1783">
          <cell r="A1783" t="str">
            <v>PRIVDE2001</v>
          </cell>
          <cell r="B1783">
            <v>32874</v>
          </cell>
          <cell r="C1783">
            <v>0</v>
          </cell>
        </row>
        <row r="1784">
          <cell r="A1784" t="str">
            <v>PRIVDE2002</v>
          </cell>
          <cell r="B1784" t="str">
            <v>-0.50</v>
          </cell>
          <cell r="C1784">
            <v>0</v>
          </cell>
        </row>
        <row r="1785">
          <cell r="A1785" t="str">
            <v>PRIVDE2003</v>
          </cell>
          <cell r="B1785" t="str">
            <v>0.10</v>
          </cell>
          <cell r="C1785">
            <v>0</v>
          </cell>
        </row>
        <row r="1786">
          <cell r="A1786" t="str">
            <v>PRIVDE2004</v>
          </cell>
          <cell r="B1786" t="str">
            <v>0.20</v>
          </cell>
          <cell r="C1786">
            <v>0</v>
          </cell>
        </row>
        <row r="1787">
          <cell r="A1787" t="str">
            <v>PRIVDE2005</v>
          </cell>
          <cell r="B1787" t="str">
            <v>0.00*</v>
          </cell>
          <cell r="C1787">
            <v>1</v>
          </cell>
        </row>
        <row r="1788">
          <cell r="A1788" t="str">
            <v>PRIVDE2006</v>
          </cell>
          <cell r="B1788" t="str">
            <v>1.30*</v>
          </cell>
          <cell r="C1788">
            <v>1</v>
          </cell>
        </row>
        <row r="1789">
          <cell r="A1789" t="str">
            <v>PRIVDE2007</v>
          </cell>
          <cell r="B1789" t="str">
            <v>1.90*</v>
          </cell>
          <cell r="C1789">
            <v>1</v>
          </cell>
        </row>
        <row r="1790">
          <cell r="A1790" t="str">
            <v>PRIVDE2008</v>
          </cell>
          <cell r="B1790" t="str">
            <v>2.90*</v>
          </cell>
          <cell r="C1790">
            <v>1</v>
          </cell>
        </row>
        <row r="1791">
          <cell r="A1791" t="str">
            <v>PRIVDK1996</v>
          </cell>
          <cell r="B1791">
            <v>18295</v>
          </cell>
          <cell r="C1791">
            <v>0</v>
          </cell>
        </row>
        <row r="1792">
          <cell r="A1792" t="str">
            <v>PRIVDK1997</v>
          </cell>
          <cell r="B1792">
            <v>32905</v>
          </cell>
          <cell r="C1792">
            <v>0</v>
          </cell>
        </row>
        <row r="1793">
          <cell r="A1793" t="str">
            <v>PRIVDK1998</v>
          </cell>
          <cell r="B1793">
            <v>10990</v>
          </cell>
          <cell r="C1793">
            <v>0</v>
          </cell>
        </row>
        <row r="1794">
          <cell r="A1794" t="str">
            <v>PRIVDK1999</v>
          </cell>
          <cell r="B1794" t="str">
            <v>-0.60</v>
          </cell>
          <cell r="C1794">
            <v>0</v>
          </cell>
        </row>
        <row r="1795">
          <cell r="A1795" t="str">
            <v>PRIVDK2000</v>
          </cell>
          <cell r="B1795" t="str">
            <v>-0.20</v>
          </cell>
          <cell r="C1795">
            <v>0</v>
          </cell>
        </row>
        <row r="1796">
          <cell r="A1796" t="str">
            <v>PRIVDK2001</v>
          </cell>
          <cell r="B1796" t="str">
            <v>0.10</v>
          </cell>
          <cell r="C1796">
            <v>0</v>
          </cell>
        </row>
        <row r="1797">
          <cell r="A1797" t="str">
            <v>PRIVDK2002</v>
          </cell>
          <cell r="B1797">
            <v>21916</v>
          </cell>
          <cell r="C1797">
            <v>0</v>
          </cell>
        </row>
        <row r="1798">
          <cell r="A1798" t="str">
            <v>PRIVDK2003</v>
          </cell>
          <cell r="B1798">
            <v>21916</v>
          </cell>
          <cell r="C1798">
            <v>0</v>
          </cell>
        </row>
        <row r="1799">
          <cell r="A1799" t="str">
            <v>PRIVDK2004</v>
          </cell>
          <cell r="B1799">
            <v>25628</v>
          </cell>
          <cell r="C1799">
            <v>0</v>
          </cell>
        </row>
        <row r="1800">
          <cell r="A1800" t="str">
            <v>PRIVDK2005</v>
          </cell>
          <cell r="B1800" t="str">
            <v>4.00</v>
          </cell>
          <cell r="C1800">
            <v>0</v>
          </cell>
        </row>
        <row r="1801">
          <cell r="A1801" t="str">
            <v>PRIVDK2006</v>
          </cell>
          <cell r="B1801" t="str">
            <v>5.00*</v>
          </cell>
          <cell r="C1801">
            <v>1</v>
          </cell>
        </row>
        <row r="1802">
          <cell r="A1802" t="str">
            <v>PRIVDK2007</v>
          </cell>
          <cell r="B1802" t="str">
            <v>2.70*</v>
          </cell>
          <cell r="C1802">
            <v>1</v>
          </cell>
        </row>
        <row r="1803">
          <cell r="A1803" t="str">
            <v>PRIVDK2008</v>
          </cell>
          <cell r="B1803" t="str">
            <v>2.00*</v>
          </cell>
          <cell r="C1803">
            <v>1</v>
          </cell>
        </row>
        <row r="1804">
          <cell r="A1804" t="str">
            <v>PRIVEU111996</v>
          </cell>
          <cell r="B1804">
            <v>21916</v>
          </cell>
          <cell r="C1804">
            <v>0</v>
          </cell>
        </row>
        <row r="1805">
          <cell r="A1805" t="str">
            <v>PRIVEU111997</v>
          </cell>
          <cell r="B1805">
            <v>18264</v>
          </cell>
          <cell r="C1805">
            <v>0</v>
          </cell>
        </row>
        <row r="1806">
          <cell r="A1806" t="str">
            <v>PRIVEU111998</v>
          </cell>
          <cell r="B1806">
            <v>32905</v>
          </cell>
          <cell r="C1806">
            <v>0</v>
          </cell>
        </row>
        <row r="1807">
          <cell r="A1807" t="str">
            <v>PRIVEU111999</v>
          </cell>
          <cell r="B1807">
            <v>14671</v>
          </cell>
          <cell r="C1807">
            <v>0</v>
          </cell>
        </row>
        <row r="1808">
          <cell r="A1808" t="str">
            <v>PRIVEU112000</v>
          </cell>
          <cell r="B1808">
            <v>43891</v>
          </cell>
          <cell r="C1808">
            <v>0</v>
          </cell>
        </row>
        <row r="1809">
          <cell r="A1809" t="str">
            <v>PRIVEU112001</v>
          </cell>
          <cell r="B1809" t="str">
            <v>2.00</v>
          </cell>
          <cell r="C1809">
            <v>0</v>
          </cell>
        </row>
        <row r="1810">
          <cell r="A1810" t="str">
            <v>PRIVEU112002</v>
          </cell>
          <cell r="B1810" t="str">
            <v>0.90</v>
          </cell>
          <cell r="C1810">
            <v>0</v>
          </cell>
        </row>
        <row r="1811">
          <cell r="A1811" t="str">
            <v>PRIVEU112003</v>
          </cell>
          <cell r="B1811">
            <v>43831</v>
          </cell>
          <cell r="C1811">
            <v>0</v>
          </cell>
        </row>
        <row r="1812">
          <cell r="A1812" t="str">
            <v>PRIVEU112004</v>
          </cell>
          <cell r="B1812">
            <v>10959</v>
          </cell>
          <cell r="C1812">
            <v>0</v>
          </cell>
        </row>
        <row r="1813">
          <cell r="A1813" t="str">
            <v>PRIVEU112005</v>
          </cell>
          <cell r="B1813">
            <v>14611</v>
          </cell>
          <cell r="C1813">
            <v>0</v>
          </cell>
        </row>
        <row r="1814">
          <cell r="A1814" t="str">
            <v>PRIVEU112006</v>
          </cell>
          <cell r="B1814" t="str">
            <v>2.00*</v>
          </cell>
          <cell r="C1814">
            <v>1</v>
          </cell>
        </row>
        <row r="1815">
          <cell r="A1815" t="str">
            <v>PRIVEU112007</v>
          </cell>
          <cell r="B1815" t="str">
            <v>2.00*</v>
          </cell>
          <cell r="C1815">
            <v>1</v>
          </cell>
        </row>
        <row r="1816">
          <cell r="A1816" t="str">
            <v>PRIVEU112008</v>
          </cell>
          <cell r="B1816" t="str">
            <v>2.70*</v>
          </cell>
          <cell r="C1816">
            <v>1</v>
          </cell>
        </row>
        <row r="1817">
          <cell r="A1817" t="str">
            <v>PRIVFI1996</v>
          </cell>
          <cell r="B1817">
            <v>25628</v>
          </cell>
          <cell r="C1817">
            <v>0</v>
          </cell>
        </row>
        <row r="1818">
          <cell r="A1818" t="str">
            <v>PRIVFI1997</v>
          </cell>
          <cell r="B1818">
            <v>32933</v>
          </cell>
          <cell r="C1818">
            <v>0</v>
          </cell>
        </row>
        <row r="1819">
          <cell r="A1819" t="str">
            <v>PRIVFI1998</v>
          </cell>
          <cell r="B1819">
            <v>11049</v>
          </cell>
          <cell r="C1819">
            <v>0</v>
          </cell>
        </row>
        <row r="1820">
          <cell r="A1820" t="str">
            <v>PRIVFI1999</v>
          </cell>
          <cell r="B1820">
            <v>38993</v>
          </cell>
          <cell r="C1820">
            <v>0</v>
          </cell>
        </row>
        <row r="1821">
          <cell r="A1821" t="str">
            <v>PRIVFI2000</v>
          </cell>
          <cell r="B1821">
            <v>10990</v>
          </cell>
          <cell r="C1821">
            <v>0</v>
          </cell>
        </row>
        <row r="1822">
          <cell r="A1822" t="str">
            <v>PRIVFI2001</v>
          </cell>
          <cell r="B1822">
            <v>29252</v>
          </cell>
          <cell r="C1822">
            <v>0</v>
          </cell>
        </row>
        <row r="1823">
          <cell r="A1823" t="str">
            <v>PRIVFI2002</v>
          </cell>
          <cell r="B1823">
            <v>10990</v>
          </cell>
          <cell r="C1823">
            <v>0</v>
          </cell>
        </row>
        <row r="1824">
          <cell r="A1824" t="str">
            <v>PRIVFI2003</v>
          </cell>
          <cell r="B1824">
            <v>25659</v>
          </cell>
          <cell r="C1824">
            <v>0</v>
          </cell>
        </row>
        <row r="1825">
          <cell r="A1825" t="str">
            <v>PRIVFI2004</v>
          </cell>
          <cell r="B1825">
            <v>38993</v>
          </cell>
          <cell r="C1825">
            <v>0</v>
          </cell>
        </row>
        <row r="1826">
          <cell r="A1826" t="str">
            <v>PRIVFI2005</v>
          </cell>
          <cell r="B1826">
            <v>38994</v>
          </cell>
          <cell r="C1826">
            <v>0</v>
          </cell>
        </row>
        <row r="1827">
          <cell r="A1827" t="str">
            <v>PRIVFI2006</v>
          </cell>
          <cell r="B1827" t="str">
            <v>3.80*</v>
          </cell>
          <cell r="C1827">
            <v>1</v>
          </cell>
        </row>
        <row r="1828">
          <cell r="A1828" t="str">
            <v>PRIVFI2007</v>
          </cell>
          <cell r="B1828" t="str">
            <v>3.00*</v>
          </cell>
          <cell r="C1828">
            <v>1</v>
          </cell>
        </row>
        <row r="1829">
          <cell r="A1829" t="str">
            <v>PRIVFI2008</v>
          </cell>
          <cell r="B1829" t="str">
            <v>2.70*</v>
          </cell>
          <cell r="C1829">
            <v>1</v>
          </cell>
        </row>
        <row r="1830">
          <cell r="A1830" t="str">
            <v>PRIVFR1996</v>
          </cell>
          <cell r="B1830">
            <v>10959</v>
          </cell>
          <cell r="C1830">
            <v>0</v>
          </cell>
        </row>
        <row r="1831">
          <cell r="A1831" t="str">
            <v>PRIVFR1997</v>
          </cell>
          <cell r="B1831" t="str">
            <v>0.10</v>
          </cell>
          <cell r="C1831">
            <v>0</v>
          </cell>
        </row>
        <row r="1832">
          <cell r="A1832" t="str">
            <v>PRIVFR1998</v>
          </cell>
          <cell r="B1832">
            <v>21976</v>
          </cell>
          <cell r="C1832">
            <v>0</v>
          </cell>
        </row>
        <row r="1833">
          <cell r="A1833" t="str">
            <v>PRIVFR1999</v>
          </cell>
          <cell r="B1833">
            <v>11018</v>
          </cell>
          <cell r="C1833">
            <v>0</v>
          </cell>
        </row>
        <row r="1834">
          <cell r="A1834" t="str">
            <v>PRIVFR2000</v>
          </cell>
          <cell r="B1834">
            <v>18323</v>
          </cell>
          <cell r="C1834">
            <v>0</v>
          </cell>
        </row>
        <row r="1835">
          <cell r="A1835" t="str">
            <v>PRIVFR2001</v>
          </cell>
          <cell r="B1835">
            <v>14642</v>
          </cell>
          <cell r="C1835">
            <v>0</v>
          </cell>
        </row>
        <row r="1836">
          <cell r="A1836" t="str">
            <v>PRIVFR2002</v>
          </cell>
          <cell r="B1836">
            <v>10990</v>
          </cell>
          <cell r="C1836">
            <v>0</v>
          </cell>
        </row>
        <row r="1837">
          <cell r="A1837" t="str">
            <v>PRIVFR2003</v>
          </cell>
          <cell r="B1837">
            <v>21916</v>
          </cell>
          <cell r="C1837">
            <v>0</v>
          </cell>
        </row>
        <row r="1838">
          <cell r="A1838" t="str">
            <v>PRIVFR2004</v>
          </cell>
          <cell r="B1838">
            <v>10990</v>
          </cell>
          <cell r="C1838">
            <v>0</v>
          </cell>
        </row>
        <row r="1839">
          <cell r="A1839" t="str">
            <v>PRIVFR2005</v>
          </cell>
          <cell r="B1839" t="str">
            <v>2.00*</v>
          </cell>
          <cell r="C1839">
            <v>1</v>
          </cell>
        </row>
        <row r="1840">
          <cell r="A1840" t="str">
            <v>PRIVFR2006</v>
          </cell>
          <cell r="B1840" t="str">
            <v>2.20*</v>
          </cell>
          <cell r="C1840">
            <v>1</v>
          </cell>
        </row>
        <row r="1841">
          <cell r="A1841" t="str">
            <v>PRIVFR2007</v>
          </cell>
          <cell r="B1841" t="str">
            <v>2.90*</v>
          </cell>
          <cell r="C1841">
            <v>1</v>
          </cell>
        </row>
        <row r="1842">
          <cell r="A1842" t="str">
            <v>PRIVFR2008</v>
          </cell>
          <cell r="B1842" t="str">
            <v>2.40*</v>
          </cell>
          <cell r="C1842">
            <v>1</v>
          </cell>
        </row>
        <row r="1843">
          <cell r="A1843" t="str">
            <v>PRIVG3XX1996</v>
          </cell>
          <cell r="B1843">
            <v>14642</v>
          </cell>
          <cell r="C1843">
            <v>0</v>
          </cell>
        </row>
        <row r="1844">
          <cell r="A1844" t="str">
            <v>PRIVG3XX1997</v>
          </cell>
          <cell r="B1844">
            <v>14642</v>
          </cell>
          <cell r="C1844">
            <v>0</v>
          </cell>
        </row>
        <row r="1845">
          <cell r="A1845" t="str">
            <v>PRIVG3XX1998</v>
          </cell>
          <cell r="B1845">
            <v>38993</v>
          </cell>
          <cell r="C1845">
            <v>0</v>
          </cell>
        </row>
        <row r="1846">
          <cell r="A1846" t="str">
            <v>PRIVG3XX1999</v>
          </cell>
          <cell r="B1846">
            <v>21976</v>
          </cell>
          <cell r="C1846">
            <v>0</v>
          </cell>
        </row>
        <row r="1847">
          <cell r="A1847" t="str">
            <v>PRIVG3XX2000</v>
          </cell>
          <cell r="B1847">
            <v>11749</v>
          </cell>
          <cell r="C1847">
            <v>0</v>
          </cell>
        </row>
        <row r="1848">
          <cell r="A1848" t="str">
            <v>PRIVG3XX2001</v>
          </cell>
          <cell r="B1848">
            <v>38992</v>
          </cell>
          <cell r="C1848">
            <v>0</v>
          </cell>
        </row>
        <row r="1849">
          <cell r="A1849" t="str">
            <v>PRIVG3XX2002</v>
          </cell>
          <cell r="B1849">
            <v>26665</v>
          </cell>
          <cell r="C1849">
            <v>0</v>
          </cell>
        </row>
        <row r="1850">
          <cell r="A1850" t="str">
            <v>PRIVG3XX2003</v>
          </cell>
          <cell r="B1850">
            <v>26299</v>
          </cell>
          <cell r="C1850">
            <v>0</v>
          </cell>
        </row>
        <row r="1851">
          <cell r="A1851" t="str">
            <v>PRIVG3XX2004</v>
          </cell>
          <cell r="B1851">
            <v>20852</v>
          </cell>
          <cell r="C1851">
            <v>0</v>
          </cell>
        </row>
        <row r="1852">
          <cell r="A1852" t="str">
            <v>PRIVG3XX2005</v>
          </cell>
          <cell r="B1852">
            <v>16469</v>
          </cell>
          <cell r="C1852">
            <v>0</v>
          </cell>
        </row>
        <row r="1853">
          <cell r="A1853" t="str">
            <v>PRIVG3XX2006</v>
          </cell>
          <cell r="B1853" t="str">
            <v>2.43*</v>
          </cell>
          <cell r="C1853">
            <v>1</v>
          </cell>
        </row>
        <row r="1854">
          <cell r="A1854" t="str">
            <v>PRIVG3XX2007</v>
          </cell>
          <cell r="B1854" t="str">
            <v>2.21*</v>
          </cell>
          <cell r="C1854">
            <v>1</v>
          </cell>
        </row>
        <row r="1855">
          <cell r="A1855" t="str">
            <v>PRIVG3XX2008</v>
          </cell>
          <cell r="B1855" t="str">
            <v>2.52*</v>
          </cell>
          <cell r="C1855">
            <v>1</v>
          </cell>
        </row>
        <row r="1856">
          <cell r="A1856" t="str">
            <v>PRIVIT1996</v>
          </cell>
          <cell r="B1856">
            <v>10959</v>
          </cell>
          <cell r="C1856">
            <v>0</v>
          </cell>
        </row>
        <row r="1857">
          <cell r="A1857" t="str">
            <v>PRIVIT1997</v>
          </cell>
          <cell r="B1857">
            <v>43891</v>
          </cell>
          <cell r="C1857">
            <v>0</v>
          </cell>
        </row>
        <row r="1858">
          <cell r="A1858" t="str">
            <v>PRIVIT1998</v>
          </cell>
          <cell r="B1858">
            <v>43891</v>
          </cell>
          <cell r="C1858">
            <v>0</v>
          </cell>
        </row>
        <row r="1859">
          <cell r="A1859" t="str">
            <v>PRIVIT1999</v>
          </cell>
          <cell r="B1859">
            <v>21947</v>
          </cell>
          <cell r="C1859">
            <v>0</v>
          </cell>
        </row>
        <row r="1860">
          <cell r="A1860" t="str">
            <v>PRIVIT2000</v>
          </cell>
          <cell r="B1860">
            <v>25600</v>
          </cell>
          <cell r="C1860">
            <v>0</v>
          </cell>
        </row>
        <row r="1861">
          <cell r="A1861" t="str">
            <v>PRIVIT2001</v>
          </cell>
          <cell r="B1861" t="str">
            <v>0.80</v>
          </cell>
          <cell r="C1861">
            <v>0</v>
          </cell>
        </row>
        <row r="1862">
          <cell r="A1862" t="str">
            <v>PRIVIT2002</v>
          </cell>
          <cell r="B1862" t="str">
            <v>0.40</v>
          </cell>
          <cell r="C1862">
            <v>0</v>
          </cell>
        </row>
        <row r="1863">
          <cell r="A1863" t="str">
            <v>PRIVIT2003</v>
          </cell>
          <cell r="B1863">
            <v>14611</v>
          </cell>
          <cell r="C1863">
            <v>0</v>
          </cell>
        </row>
        <row r="1864">
          <cell r="A1864" t="str">
            <v>PRIVIT2004</v>
          </cell>
          <cell r="B1864" t="str">
            <v>1.00</v>
          </cell>
          <cell r="C1864">
            <v>0</v>
          </cell>
        </row>
        <row r="1865">
          <cell r="A1865" t="str">
            <v>PRIVIT2005</v>
          </cell>
          <cell r="B1865" t="str">
            <v>0.90*</v>
          </cell>
          <cell r="C1865">
            <v>1</v>
          </cell>
        </row>
        <row r="1866">
          <cell r="A1866" t="str">
            <v>PRIVIT2006</v>
          </cell>
          <cell r="B1866" t="str">
            <v>1.90*</v>
          </cell>
          <cell r="C1866">
            <v>1</v>
          </cell>
        </row>
        <row r="1867">
          <cell r="A1867" t="str">
            <v>PRIVIT2007</v>
          </cell>
          <cell r="B1867" t="str">
            <v>2.00*</v>
          </cell>
          <cell r="C1867">
            <v>1</v>
          </cell>
        </row>
        <row r="1868">
          <cell r="A1868" t="str">
            <v>PRIVIT2008</v>
          </cell>
          <cell r="B1868" t="str">
            <v>1.80*</v>
          </cell>
          <cell r="C1868">
            <v>1</v>
          </cell>
        </row>
        <row r="1869">
          <cell r="A1869" t="str">
            <v>PRIVJP1996</v>
          </cell>
          <cell r="B1869">
            <v>10990</v>
          </cell>
          <cell r="C1869">
            <v>0</v>
          </cell>
        </row>
        <row r="1870">
          <cell r="A1870" t="str">
            <v>PRIVJP1997</v>
          </cell>
          <cell r="B1870" t="str">
            <v>1.00</v>
          </cell>
          <cell r="C1870">
            <v>0</v>
          </cell>
        </row>
        <row r="1871">
          <cell r="A1871" t="str">
            <v>PRIVJP1998</v>
          </cell>
          <cell r="B1871" t="str">
            <v>-0.20</v>
          </cell>
          <cell r="C1871">
            <v>0</v>
          </cell>
        </row>
        <row r="1872">
          <cell r="A1872" t="str">
            <v>PRIVJP1999</v>
          </cell>
          <cell r="B1872">
            <v>38991</v>
          </cell>
          <cell r="C1872">
            <v>0</v>
          </cell>
        </row>
        <row r="1873">
          <cell r="A1873" t="str">
            <v>PRIVJP2000</v>
          </cell>
          <cell r="B1873" t="str">
            <v>1.00</v>
          </cell>
          <cell r="C1873">
            <v>0</v>
          </cell>
        </row>
        <row r="1874">
          <cell r="A1874" t="str">
            <v>PRIVJP2001</v>
          </cell>
          <cell r="B1874">
            <v>14611</v>
          </cell>
          <cell r="C1874">
            <v>0</v>
          </cell>
        </row>
        <row r="1875">
          <cell r="A1875" t="str">
            <v>PRIVJP2002</v>
          </cell>
          <cell r="B1875">
            <v>38991</v>
          </cell>
          <cell r="C1875">
            <v>0</v>
          </cell>
        </row>
        <row r="1876">
          <cell r="A1876" t="str">
            <v>PRIVJP2003</v>
          </cell>
          <cell r="B1876" t="str">
            <v>0.60</v>
          </cell>
          <cell r="C1876">
            <v>0</v>
          </cell>
        </row>
        <row r="1877">
          <cell r="A1877" t="str">
            <v>PRIVJP2004</v>
          </cell>
          <cell r="B1877">
            <v>32874</v>
          </cell>
          <cell r="C1877">
            <v>0</v>
          </cell>
        </row>
        <row r="1878">
          <cell r="A1878" t="str">
            <v>PRIVJP2005</v>
          </cell>
          <cell r="B1878">
            <v>38992</v>
          </cell>
          <cell r="C1878">
            <v>0</v>
          </cell>
        </row>
        <row r="1879">
          <cell r="A1879" t="str">
            <v>PRIVJP2006</v>
          </cell>
          <cell r="B1879" t="str">
            <v>1.80*</v>
          </cell>
          <cell r="C1879">
            <v>1</v>
          </cell>
        </row>
        <row r="1880">
          <cell r="A1880" t="str">
            <v>PRIVJP2007</v>
          </cell>
          <cell r="B1880" t="str">
            <v>2.10*</v>
          </cell>
          <cell r="C1880">
            <v>1</v>
          </cell>
        </row>
        <row r="1881">
          <cell r="A1881" t="str">
            <v>PRIVJP2008</v>
          </cell>
          <cell r="B1881" t="str">
            <v>2.40*</v>
          </cell>
          <cell r="C1881">
            <v>1</v>
          </cell>
        </row>
        <row r="1882">
          <cell r="A1882" t="str">
            <v>PRIVNO1996</v>
          </cell>
          <cell r="B1882">
            <v>18415</v>
          </cell>
          <cell r="C1882">
            <v>0</v>
          </cell>
        </row>
        <row r="1883">
          <cell r="A1883" t="str">
            <v>PRIVNO1997</v>
          </cell>
          <cell r="B1883">
            <v>43891</v>
          </cell>
          <cell r="C1883">
            <v>0</v>
          </cell>
        </row>
        <row r="1884">
          <cell r="A1884" t="str">
            <v>PRIVNO1998</v>
          </cell>
          <cell r="B1884">
            <v>25600</v>
          </cell>
          <cell r="C1884">
            <v>0</v>
          </cell>
        </row>
        <row r="1885">
          <cell r="A1885" t="str">
            <v>PRIVNO1999</v>
          </cell>
          <cell r="B1885">
            <v>11018</v>
          </cell>
          <cell r="C1885">
            <v>0</v>
          </cell>
        </row>
        <row r="1886">
          <cell r="A1886" t="str">
            <v>PRIVNO2000</v>
          </cell>
          <cell r="B1886">
            <v>32933</v>
          </cell>
          <cell r="C1886">
            <v>0</v>
          </cell>
        </row>
        <row r="1887">
          <cell r="A1887" t="str">
            <v>PRIVNO2001</v>
          </cell>
          <cell r="B1887">
            <v>29221</v>
          </cell>
          <cell r="C1887">
            <v>0</v>
          </cell>
        </row>
        <row r="1888">
          <cell r="A1888" t="str">
            <v>PRIVNO2002</v>
          </cell>
          <cell r="B1888" t="str">
            <v>3.00</v>
          </cell>
          <cell r="C1888">
            <v>0</v>
          </cell>
        </row>
        <row r="1889">
          <cell r="A1889" t="str">
            <v>PRIVNO2003</v>
          </cell>
          <cell r="B1889">
            <v>32905</v>
          </cell>
          <cell r="C1889">
            <v>0</v>
          </cell>
        </row>
        <row r="1890">
          <cell r="A1890" t="str">
            <v>PRIVNO2004</v>
          </cell>
          <cell r="B1890">
            <v>25659</v>
          </cell>
          <cell r="C1890">
            <v>0</v>
          </cell>
        </row>
        <row r="1891">
          <cell r="A1891" t="str">
            <v>PRIVNO2005</v>
          </cell>
          <cell r="B1891">
            <v>14671</v>
          </cell>
          <cell r="C1891">
            <v>0</v>
          </cell>
        </row>
        <row r="1892">
          <cell r="A1892" t="str">
            <v>PRIVNO2006</v>
          </cell>
          <cell r="B1892" t="str">
            <v>3.90*</v>
          </cell>
          <cell r="C1892">
            <v>1</v>
          </cell>
        </row>
        <row r="1893">
          <cell r="A1893" t="str">
            <v>PRIVNO2007</v>
          </cell>
          <cell r="B1893" t="str">
            <v>3.40*</v>
          </cell>
          <cell r="C1893">
            <v>1</v>
          </cell>
        </row>
        <row r="1894">
          <cell r="A1894" t="str">
            <v>PRIVNO2008</v>
          </cell>
          <cell r="B1894" t="str">
            <v>2.60*</v>
          </cell>
          <cell r="C1894">
            <v>1</v>
          </cell>
        </row>
        <row r="1895">
          <cell r="A1895" t="str">
            <v>PRIVSE1996</v>
          </cell>
          <cell r="B1895">
            <v>21916</v>
          </cell>
          <cell r="C1895">
            <v>0</v>
          </cell>
        </row>
        <row r="1896">
          <cell r="A1896" t="str">
            <v>PRIVSE1997</v>
          </cell>
          <cell r="B1896">
            <v>25600</v>
          </cell>
          <cell r="C1896">
            <v>0</v>
          </cell>
        </row>
        <row r="1897">
          <cell r="A1897" t="str">
            <v>PRIVSE1998</v>
          </cell>
          <cell r="B1897" t="str">
            <v>3.00</v>
          </cell>
          <cell r="C1897">
            <v>0</v>
          </cell>
        </row>
        <row r="1898">
          <cell r="A1898" t="str">
            <v>PRIVSE1999</v>
          </cell>
          <cell r="B1898">
            <v>29281</v>
          </cell>
          <cell r="C1898">
            <v>0</v>
          </cell>
        </row>
        <row r="1899">
          <cell r="A1899" t="str">
            <v>PRIVSE2000</v>
          </cell>
          <cell r="B1899" t="str">
            <v>5.00</v>
          </cell>
          <cell r="C1899">
            <v>0</v>
          </cell>
        </row>
        <row r="1900">
          <cell r="A1900" t="str">
            <v>PRIVSE2001</v>
          </cell>
          <cell r="B1900" t="str">
            <v>0.50</v>
          </cell>
          <cell r="C1900">
            <v>0</v>
          </cell>
        </row>
        <row r="1901">
          <cell r="A1901" t="str">
            <v>PRIVSE2002</v>
          </cell>
          <cell r="B1901">
            <v>18264</v>
          </cell>
          <cell r="C1901">
            <v>0</v>
          </cell>
        </row>
        <row r="1902">
          <cell r="A1902" t="str">
            <v>PRIVSE2003</v>
          </cell>
          <cell r="B1902">
            <v>29221</v>
          </cell>
          <cell r="C1902">
            <v>0</v>
          </cell>
        </row>
        <row r="1903">
          <cell r="A1903" t="str">
            <v>PRIVSE2004</v>
          </cell>
          <cell r="B1903">
            <v>29221</v>
          </cell>
          <cell r="C1903">
            <v>0</v>
          </cell>
        </row>
        <row r="1904">
          <cell r="A1904" t="str">
            <v>PRIVSE2005</v>
          </cell>
          <cell r="B1904">
            <v>10990</v>
          </cell>
          <cell r="C1904">
            <v>0</v>
          </cell>
        </row>
        <row r="1905">
          <cell r="A1905" t="str">
            <v>PRIVSE2006</v>
          </cell>
          <cell r="B1905" t="str">
            <v>3.20*</v>
          </cell>
          <cell r="C1905">
            <v>1</v>
          </cell>
        </row>
        <row r="1906">
          <cell r="A1906" t="str">
            <v>PRIVSE2007</v>
          </cell>
          <cell r="B1906" t="str">
            <v>3.40*</v>
          </cell>
          <cell r="C1906">
            <v>1</v>
          </cell>
        </row>
        <row r="1907">
          <cell r="A1907" t="str">
            <v>PRIVSE2008</v>
          </cell>
          <cell r="B1907" t="str">
            <v>2.40*</v>
          </cell>
          <cell r="C1907">
            <v>1</v>
          </cell>
        </row>
        <row r="1908">
          <cell r="A1908" t="str">
            <v>PRIVSP1996</v>
          </cell>
          <cell r="B1908">
            <v>43862</v>
          </cell>
          <cell r="C1908">
            <v>0</v>
          </cell>
        </row>
        <row r="1909">
          <cell r="A1909" t="str">
            <v>PRIVSP1997</v>
          </cell>
          <cell r="B1909">
            <v>43891</v>
          </cell>
          <cell r="C1909">
            <v>0</v>
          </cell>
        </row>
        <row r="1910">
          <cell r="A1910" t="str">
            <v>PRIVSP1998</v>
          </cell>
          <cell r="B1910">
            <v>14702</v>
          </cell>
          <cell r="C1910">
            <v>0</v>
          </cell>
        </row>
        <row r="1911">
          <cell r="A1911" t="str">
            <v>PRIVSP1999</v>
          </cell>
          <cell r="B1911">
            <v>11079</v>
          </cell>
          <cell r="C1911">
            <v>0</v>
          </cell>
        </row>
        <row r="1912">
          <cell r="A1912" t="str">
            <v>PRIVSP2000</v>
          </cell>
          <cell r="B1912" t="str">
            <v>5.00</v>
          </cell>
          <cell r="C1912">
            <v>0</v>
          </cell>
        </row>
        <row r="1913">
          <cell r="A1913" t="str">
            <v>PRIVSP2001</v>
          </cell>
          <cell r="B1913">
            <v>43891</v>
          </cell>
          <cell r="C1913">
            <v>0</v>
          </cell>
        </row>
        <row r="1914">
          <cell r="A1914" t="str">
            <v>PRIVSP2002</v>
          </cell>
          <cell r="B1914">
            <v>32905</v>
          </cell>
          <cell r="C1914">
            <v>0</v>
          </cell>
        </row>
        <row r="1915">
          <cell r="A1915" t="str">
            <v>PRIVSP2003</v>
          </cell>
          <cell r="B1915">
            <v>21947</v>
          </cell>
          <cell r="C1915">
            <v>0</v>
          </cell>
        </row>
        <row r="1916">
          <cell r="A1916" t="str">
            <v>PRIVSP2004</v>
          </cell>
          <cell r="B1916">
            <v>14702</v>
          </cell>
          <cell r="C1916">
            <v>0</v>
          </cell>
        </row>
        <row r="1917">
          <cell r="A1917" t="str">
            <v>PRIVSP2005</v>
          </cell>
          <cell r="B1917" t="str">
            <v>4.30*</v>
          </cell>
          <cell r="C1917">
            <v>1</v>
          </cell>
        </row>
        <row r="1918">
          <cell r="A1918" t="str">
            <v>PRIVSP2006</v>
          </cell>
          <cell r="B1918" t="str">
            <v>4.00*</v>
          </cell>
          <cell r="C1918">
            <v>1</v>
          </cell>
        </row>
        <row r="1919">
          <cell r="A1919" t="str">
            <v>PRIVSP2007</v>
          </cell>
          <cell r="B1919" t="str">
            <v>3.90*</v>
          </cell>
          <cell r="C1919">
            <v>1</v>
          </cell>
        </row>
        <row r="1920">
          <cell r="A1920" t="str">
            <v>PRIVSP2008</v>
          </cell>
          <cell r="B1920" t="str">
            <v>3.40*</v>
          </cell>
          <cell r="C1920">
            <v>1</v>
          </cell>
        </row>
        <row r="1921">
          <cell r="A1921" t="str">
            <v>PRIVUK1996</v>
          </cell>
          <cell r="B1921">
            <v>25628</v>
          </cell>
          <cell r="C1921">
            <v>0</v>
          </cell>
        </row>
        <row r="1922">
          <cell r="A1922" t="str">
            <v>PRIVUK1997</v>
          </cell>
          <cell r="B1922" t="str">
            <v>4.00</v>
          </cell>
          <cell r="C1922">
            <v>0</v>
          </cell>
        </row>
        <row r="1923">
          <cell r="A1923" t="str">
            <v>PRIVUK1998</v>
          </cell>
          <cell r="B1923">
            <v>25600</v>
          </cell>
          <cell r="C1923">
            <v>0</v>
          </cell>
        </row>
        <row r="1924">
          <cell r="A1924" t="str">
            <v>PRIVUK1999</v>
          </cell>
          <cell r="B1924" t="str">
            <v>1.10*</v>
          </cell>
          <cell r="C1924">
            <v>1</v>
          </cell>
        </row>
        <row r="1925">
          <cell r="A1925" t="str">
            <v>PRIVUK2000</v>
          </cell>
          <cell r="B1925" t="str">
            <v>1.40*</v>
          </cell>
          <cell r="C1925">
            <v>1</v>
          </cell>
        </row>
        <row r="1926">
          <cell r="A1926" t="str">
            <v>PRIVUK2001</v>
          </cell>
          <cell r="B1926" t="str">
            <v>2.60*</v>
          </cell>
          <cell r="C1926">
            <v>1</v>
          </cell>
        </row>
        <row r="1927">
          <cell r="A1927" t="str">
            <v>PRIVUS1996</v>
          </cell>
          <cell r="B1927">
            <v>43891</v>
          </cell>
          <cell r="C1927">
            <v>0</v>
          </cell>
        </row>
        <row r="1928">
          <cell r="A1928" t="str">
            <v>PRIVUS1997</v>
          </cell>
          <cell r="B1928">
            <v>29281</v>
          </cell>
          <cell r="C1928">
            <v>0</v>
          </cell>
        </row>
        <row r="1929">
          <cell r="A1929" t="str">
            <v>PRIVUS1998</v>
          </cell>
          <cell r="B1929" t="str">
            <v>5.00</v>
          </cell>
          <cell r="C1929">
            <v>0</v>
          </cell>
        </row>
        <row r="1930">
          <cell r="A1930" t="str">
            <v>PRIVUS1999</v>
          </cell>
          <cell r="B1930">
            <v>38995</v>
          </cell>
          <cell r="C1930">
            <v>0</v>
          </cell>
        </row>
        <row r="1931">
          <cell r="A1931" t="str">
            <v>PRIVUS2000</v>
          </cell>
          <cell r="B1931">
            <v>25659</v>
          </cell>
          <cell r="C1931">
            <v>0</v>
          </cell>
        </row>
        <row r="1932">
          <cell r="A1932" t="str">
            <v>PRIVUS2001</v>
          </cell>
          <cell r="B1932">
            <v>18295</v>
          </cell>
          <cell r="C1932">
            <v>0</v>
          </cell>
        </row>
        <row r="1933">
          <cell r="A1933" t="str">
            <v>PRIVUS2002</v>
          </cell>
          <cell r="B1933">
            <v>25600</v>
          </cell>
          <cell r="C1933">
            <v>0</v>
          </cell>
        </row>
        <row r="1934">
          <cell r="A1934" t="str">
            <v>PRIVUS2003</v>
          </cell>
          <cell r="B1934">
            <v>29252</v>
          </cell>
          <cell r="C1934">
            <v>0</v>
          </cell>
        </row>
        <row r="1935">
          <cell r="A1935" t="str">
            <v>PRIVUS2004</v>
          </cell>
          <cell r="B1935">
            <v>32933</v>
          </cell>
          <cell r="C1935">
            <v>0</v>
          </cell>
        </row>
        <row r="1936">
          <cell r="A1936" t="str">
            <v>PRIVUS2005</v>
          </cell>
          <cell r="B1936">
            <v>18323</v>
          </cell>
          <cell r="C1936">
            <v>0</v>
          </cell>
        </row>
        <row r="1937">
          <cell r="A1937" t="str">
            <v>PRIVUS2006</v>
          </cell>
          <cell r="B1937" t="str">
            <v>3.10*</v>
          </cell>
          <cell r="C1937">
            <v>1</v>
          </cell>
        </row>
        <row r="1938">
          <cell r="A1938" t="str">
            <v>PRIVUS2007</v>
          </cell>
          <cell r="B1938" t="str">
            <v>2.40*</v>
          </cell>
          <cell r="C1938">
            <v>1</v>
          </cell>
        </row>
        <row r="1939">
          <cell r="A1939" t="str">
            <v>PRIVUS2008</v>
          </cell>
          <cell r="B1939" t="str">
            <v>2.50*</v>
          </cell>
          <cell r="C1939">
            <v>1</v>
          </cell>
        </row>
        <row r="1940">
          <cell r="A1940" t="str">
            <v>PUBLDE1996</v>
          </cell>
          <cell r="B1940">
            <v>32874</v>
          </cell>
          <cell r="C1940">
            <v>0</v>
          </cell>
        </row>
        <row r="1941">
          <cell r="A1941" t="str">
            <v>PUBLDE1997</v>
          </cell>
          <cell r="B1941" t="str">
            <v>0.40</v>
          </cell>
          <cell r="C1941">
            <v>0</v>
          </cell>
        </row>
        <row r="1942">
          <cell r="A1942" t="str">
            <v>PUBLDE1998</v>
          </cell>
          <cell r="B1942">
            <v>29221</v>
          </cell>
          <cell r="C1942">
            <v>0</v>
          </cell>
        </row>
        <row r="1943">
          <cell r="A1943" t="str">
            <v>PUBLDE1999</v>
          </cell>
          <cell r="B1943">
            <v>43831</v>
          </cell>
          <cell r="C1943">
            <v>0</v>
          </cell>
        </row>
        <row r="1944">
          <cell r="A1944" t="str">
            <v>PUBLDE2000</v>
          </cell>
          <cell r="B1944">
            <v>14611</v>
          </cell>
          <cell r="C1944">
            <v>0</v>
          </cell>
        </row>
        <row r="1945">
          <cell r="A1945" t="str">
            <v>PUBLDE2001</v>
          </cell>
          <cell r="B1945" t="str">
            <v>0.50</v>
          </cell>
          <cell r="C1945">
            <v>0</v>
          </cell>
        </row>
        <row r="1946">
          <cell r="A1946" t="str">
            <v>PUBLDE2002</v>
          </cell>
          <cell r="B1946">
            <v>14611</v>
          </cell>
          <cell r="C1946">
            <v>0</v>
          </cell>
        </row>
        <row r="1947">
          <cell r="A1947" t="str">
            <v>PUBLDE2003</v>
          </cell>
          <cell r="B1947" t="str">
            <v>0.10</v>
          </cell>
          <cell r="C1947">
            <v>0</v>
          </cell>
        </row>
        <row r="1948">
          <cell r="A1948" t="str">
            <v>PUBLDE2004</v>
          </cell>
          <cell r="B1948" t="str">
            <v>-1.60</v>
          </cell>
          <cell r="C1948">
            <v>0</v>
          </cell>
        </row>
        <row r="1949">
          <cell r="A1949" t="str">
            <v>PUBLDE2005</v>
          </cell>
          <cell r="B1949" t="str">
            <v>0.10*</v>
          </cell>
          <cell r="C1949">
            <v>1</v>
          </cell>
        </row>
        <row r="1950">
          <cell r="A1950" t="str">
            <v>PUBLDE2006</v>
          </cell>
          <cell r="B1950" t="str">
            <v>2.40*</v>
          </cell>
          <cell r="C1950">
            <v>1</v>
          </cell>
        </row>
        <row r="1951">
          <cell r="A1951" t="str">
            <v>PUBLDE2007</v>
          </cell>
          <cell r="B1951" t="str">
            <v>2.00*</v>
          </cell>
          <cell r="C1951">
            <v>1</v>
          </cell>
        </row>
        <row r="1952">
          <cell r="A1952" t="str">
            <v>PUBLDE2008</v>
          </cell>
          <cell r="B1952" t="str">
            <v>2.00*</v>
          </cell>
          <cell r="C1952">
            <v>1</v>
          </cell>
        </row>
        <row r="1953">
          <cell r="A1953" t="str">
            <v>PUBLDK1996</v>
          </cell>
          <cell r="B1953">
            <v>14671</v>
          </cell>
          <cell r="C1953">
            <v>0</v>
          </cell>
        </row>
        <row r="1954">
          <cell r="A1954" t="str">
            <v>PUBLDK1997</v>
          </cell>
          <cell r="B1954" t="str">
            <v>0.80</v>
          </cell>
          <cell r="C1954">
            <v>0</v>
          </cell>
        </row>
        <row r="1955">
          <cell r="A1955" t="str">
            <v>PUBLDK1998</v>
          </cell>
          <cell r="B1955">
            <v>38993</v>
          </cell>
          <cell r="C1955">
            <v>0</v>
          </cell>
        </row>
        <row r="1956">
          <cell r="A1956" t="str">
            <v>PUBLDK1999</v>
          </cell>
          <cell r="B1956">
            <v>38992</v>
          </cell>
          <cell r="C1956">
            <v>0</v>
          </cell>
        </row>
        <row r="1957">
          <cell r="A1957" t="str">
            <v>PUBLDK2000</v>
          </cell>
          <cell r="B1957">
            <v>18264</v>
          </cell>
          <cell r="C1957">
            <v>0</v>
          </cell>
        </row>
        <row r="1958">
          <cell r="A1958" t="str">
            <v>PUBLDK2001</v>
          </cell>
          <cell r="B1958">
            <v>43862</v>
          </cell>
          <cell r="C1958">
            <v>0</v>
          </cell>
        </row>
        <row r="1959">
          <cell r="A1959" t="str">
            <v>PUBLDK2002</v>
          </cell>
          <cell r="B1959">
            <v>10990</v>
          </cell>
          <cell r="C1959">
            <v>0</v>
          </cell>
        </row>
        <row r="1960">
          <cell r="A1960" t="str">
            <v>PUBLDK2003</v>
          </cell>
          <cell r="B1960" t="str">
            <v>0.20</v>
          </cell>
          <cell r="C1960">
            <v>0</v>
          </cell>
        </row>
        <row r="1961">
          <cell r="A1961" t="str">
            <v>PUBLDK2004</v>
          </cell>
          <cell r="B1961">
            <v>25569</v>
          </cell>
          <cell r="C1961">
            <v>0</v>
          </cell>
        </row>
        <row r="1962">
          <cell r="A1962" t="str">
            <v>PUBLDK2005</v>
          </cell>
          <cell r="B1962">
            <v>43831</v>
          </cell>
          <cell r="C1962">
            <v>0</v>
          </cell>
        </row>
        <row r="1963">
          <cell r="A1963" t="str">
            <v>PUBLDK2006</v>
          </cell>
          <cell r="B1963" t="str">
            <v>0.80*</v>
          </cell>
          <cell r="C1963">
            <v>1</v>
          </cell>
        </row>
        <row r="1964">
          <cell r="A1964" t="str">
            <v>PUBLDK2007</v>
          </cell>
          <cell r="B1964" t="str">
            <v>1.60*</v>
          </cell>
          <cell r="C1964">
            <v>1</v>
          </cell>
        </row>
        <row r="1965">
          <cell r="A1965" t="str">
            <v>PUBLDK2008</v>
          </cell>
          <cell r="B1965" t="str">
            <v>1.50*</v>
          </cell>
          <cell r="C1965">
            <v>1</v>
          </cell>
        </row>
        <row r="1966">
          <cell r="A1966" t="str">
            <v>PUBLEU111996</v>
          </cell>
          <cell r="B1966">
            <v>25569</v>
          </cell>
          <cell r="C1966">
            <v>0</v>
          </cell>
        </row>
        <row r="1967">
          <cell r="A1967" t="str">
            <v>PUBLEU111997</v>
          </cell>
          <cell r="B1967">
            <v>14611</v>
          </cell>
          <cell r="C1967">
            <v>0</v>
          </cell>
        </row>
        <row r="1968">
          <cell r="A1968" t="str">
            <v>PUBLEU111998</v>
          </cell>
          <cell r="B1968">
            <v>14611</v>
          </cell>
          <cell r="C1968">
            <v>0</v>
          </cell>
        </row>
        <row r="1969">
          <cell r="A1969" t="str">
            <v>PUBLEU111999</v>
          </cell>
          <cell r="B1969">
            <v>29221</v>
          </cell>
          <cell r="C1969">
            <v>0</v>
          </cell>
        </row>
        <row r="1970">
          <cell r="A1970" t="str">
            <v>PUBLEU112000</v>
          </cell>
          <cell r="B1970">
            <v>10990</v>
          </cell>
          <cell r="C1970">
            <v>0</v>
          </cell>
        </row>
        <row r="1971">
          <cell r="A1971" t="str">
            <v>PUBLEU112001</v>
          </cell>
          <cell r="B1971" t="str">
            <v>2.00</v>
          </cell>
          <cell r="C1971">
            <v>0</v>
          </cell>
        </row>
        <row r="1972">
          <cell r="A1972" t="str">
            <v>PUBLEU112002</v>
          </cell>
          <cell r="B1972">
            <v>14642</v>
          </cell>
          <cell r="C1972">
            <v>0</v>
          </cell>
        </row>
        <row r="1973">
          <cell r="A1973" t="str">
            <v>PUBLEU112003</v>
          </cell>
          <cell r="B1973">
            <v>29221</v>
          </cell>
          <cell r="C1973">
            <v>0</v>
          </cell>
        </row>
        <row r="1974">
          <cell r="A1974" t="str">
            <v>PUBLEU112004</v>
          </cell>
          <cell r="B1974">
            <v>38991</v>
          </cell>
          <cell r="C1974">
            <v>0</v>
          </cell>
        </row>
        <row r="1975">
          <cell r="A1975" t="str">
            <v>PUBLEU112005</v>
          </cell>
          <cell r="B1975">
            <v>14611</v>
          </cell>
          <cell r="C1975">
            <v>0</v>
          </cell>
        </row>
        <row r="1976">
          <cell r="A1976" t="str">
            <v>PUBLEU112006</v>
          </cell>
          <cell r="B1976" t="str">
            <v>2.40*</v>
          </cell>
          <cell r="C1976">
            <v>1</v>
          </cell>
        </row>
        <row r="1977">
          <cell r="A1977" t="str">
            <v>PUBLEU112007</v>
          </cell>
          <cell r="B1977" t="str">
            <v>2.00*</v>
          </cell>
          <cell r="C1977">
            <v>1</v>
          </cell>
        </row>
        <row r="1978">
          <cell r="A1978" t="str">
            <v>PUBLEU112008</v>
          </cell>
          <cell r="B1978" t="str">
            <v>2.00*</v>
          </cell>
          <cell r="C1978">
            <v>1</v>
          </cell>
        </row>
        <row r="1979">
          <cell r="A1979" t="str">
            <v>PUBLFI1996</v>
          </cell>
          <cell r="B1979">
            <v>21947</v>
          </cell>
          <cell r="C1979">
            <v>0</v>
          </cell>
        </row>
        <row r="1980">
          <cell r="A1980" t="str">
            <v>PUBLFI1997</v>
          </cell>
          <cell r="B1980">
            <v>29252</v>
          </cell>
          <cell r="C1980">
            <v>0</v>
          </cell>
        </row>
        <row r="1981">
          <cell r="A1981" t="str">
            <v>PUBLFI1998</v>
          </cell>
          <cell r="B1981">
            <v>38992</v>
          </cell>
          <cell r="C1981">
            <v>0</v>
          </cell>
        </row>
        <row r="1982">
          <cell r="A1982" t="str">
            <v>PUBLFI1999</v>
          </cell>
          <cell r="B1982">
            <v>10959</v>
          </cell>
          <cell r="C1982">
            <v>0</v>
          </cell>
        </row>
        <row r="1983">
          <cell r="A1983" t="str">
            <v>PUBLFI2000</v>
          </cell>
          <cell r="B1983" t="str">
            <v>0.30</v>
          </cell>
          <cell r="C1983">
            <v>0</v>
          </cell>
        </row>
        <row r="1984">
          <cell r="A1984" t="str">
            <v>PUBLFI2001</v>
          </cell>
          <cell r="B1984">
            <v>10959</v>
          </cell>
          <cell r="C1984">
            <v>0</v>
          </cell>
        </row>
        <row r="1985">
          <cell r="A1985" t="str">
            <v>PUBLFI2002</v>
          </cell>
          <cell r="B1985">
            <v>21947</v>
          </cell>
          <cell r="C1985">
            <v>0</v>
          </cell>
        </row>
        <row r="1986">
          <cell r="A1986" t="str">
            <v>PUBLFI2003</v>
          </cell>
          <cell r="B1986">
            <v>21916</v>
          </cell>
          <cell r="C1986">
            <v>0</v>
          </cell>
        </row>
        <row r="1987">
          <cell r="A1987" t="str">
            <v>PUBLFI2004</v>
          </cell>
          <cell r="B1987">
            <v>29221</v>
          </cell>
          <cell r="C1987">
            <v>0</v>
          </cell>
        </row>
        <row r="1988">
          <cell r="A1988" t="str">
            <v>PUBLFI2005</v>
          </cell>
          <cell r="B1988">
            <v>18264</v>
          </cell>
          <cell r="C1988">
            <v>0</v>
          </cell>
        </row>
        <row r="1989">
          <cell r="A1989" t="str">
            <v>PUBLFI2006</v>
          </cell>
          <cell r="B1989" t="str">
            <v>0.20*</v>
          </cell>
          <cell r="C1989">
            <v>1</v>
          </cell>
        </row>
        <row r="1990">
          <cell r="A1990" t="str">
            <v>PUBLFI2007</v>
          </cell>
          <cell r="B1990" t="str">
            <v>1.10*</v>
          </cell>
          <cell r="C1990">
            <v>1</v>
          </cell>
        </row>
        <row r="1991">
          <cell r="A1991" t="str">
            <v>PUBLFI2008</v>
          </cell>
          <cell r="B1991" t="str">
            <v>1.50*</v>
          </cell>
          <cell r="C1991">
            <v>1</v>
          </cell>
        </row>
        <row r="1992">
          <cell r="A1992" t="str">
            <v>PUBLFR1996</v>
          </cell>
          <cell r="B1992">
            <v>43862</v>
          </cell>
          <cell r="C1992">
            <v>0</v>
          </cell>
        </row>
        <row r="1993">
          <cell r="A1993" t="str">
            <v>PUBLFR1997</v>
          </cell>
          <cell r="B1993">
            <v>38992</v>
          </cell>
          <cell r="C1993">
            <v>0</v>
          </cell>
        </row>
        <row r="1994">
          <cell r="A1994" t="str">
            <v>PUBLFR1998</v>
          </cell>
          <cell r="B1994" t="str">
            <v>-0.20</v>
          </cell>
          <cell r="C1994">
            <v>0</v>
          </cell>
        </row>
        <row r="1995">
          <cell r="A1995" t="str">
            <v>PUBLFR1999</v>
          </cell>
          <cell r="B1995">
            <v>32874</v>
          </cell>
          <cell r="C1995">
            <v>0</v>
          </cell>
        </row>
        <row r="1996">
          <cell r="A1996" t="str">
            <v>PUBLFR2000</v>
          </cell>
          <cell r="B1996">
            <v>43862</v>
          </cell>
          <cell r="C1996">
            <v>0</v>
          </cell>
        </row>
        <row r="1997">
          <cell r="A1997" t="str">
            <v>PUBLFR2001</v>
          </cell>
          <cell r="B1997">
            <v>32874</v>
          </cell>
          <cell r="C1997">
            <v>0</v>
          </cell>
        </row>
        <row r="1998">
          <cell r="A1998" t="str">
            <v>PUBLFR2002</v>
          </cell>
          <cell r="B1998">
            <v>32905</v>
          </cell>
          <cell r="C1998">
            <v>0</v>
          </cell>
        </row>
        <row r="1999">
          <cell r="A1999" t="str">
            <v>PUBLFR2003</v>
          </cell>
          <cell r="B1999">
            <v>38992</v>
          </cell>
          <cell r="C1999">
            <v>0</v>
          </cell>
        </row>
        <row r="2000">
          <cell r="A2000" t="str">
            <v>PUBLFR2004</v>
          </cell>
          <cell r="B2000">
            <v>25600</v>
          </cell>
          <cell r="C2000">
            <v>0</v>
          </cell>
        </row>
        <row r="2001">
          <cell r="A2001" t="str">
            <v>PUBLFR2005</v>
          </cell>
          <cell r="B2001" t="str">
            <v>1.50*</v>
          </cell>
          <cell r="C2001">
            <v>1</v>
          </cell>
        </row>
        <row r="2002">
          <cell r="A2002" t="str">
            <v>PUBLFR2006</v>
          </cell>
          <cell r="B2002" t="str">
            <v>2.20*</v>
          </cell>
          <cell r="C2002">
            <v>1</v>
          </cell>
        </row>
        <row r="2003">
          <cell r="A2003" t="str">
            <v>PUBLFR2007</v>
          </cell>
          <cell r="B2003" t="str">
            <v>2.00*</v>
          </cell>
          <cell r="C2003">
            <v>1</v>
          </cell>
        </row>
        <row r="2004">
          <cell r="A2004" t="str">
            <v>PUBLFR2008</v>
          </cell>
          <cell r="B2004" t="str">
            <v>2.00*</v>
          </cell>
          <cell r="C2004">
            <v>1</v>
          </cell>
        </row>
        <row r="2005">
          <cell r="A2005" t="str">
            <v>PUBLIT1996</v>
          </cell>
          <cell r="B2005">
            <v>38991</v>
          </cell>
          <cell r="C2005">
            <v>0</v>
          </cell>
        </row>
        <row r="2006">
          <cell r="A2006" t="str">
            <v>PUBLIT1997</v>
          </cell>
          <cell r="B2006" t="str">
            <v>0.30</v>
          </cell>
          <cell r="C2006">
            <v>0</v>
          </cell>
        </row>
        <row r="2007">
          <cell r="A2007" t="str">
            <v>PUBLIT1998</v>
          </cell>
          <cell r="B2007" t="str">
            <v>0.30</v>
          </cell>
          <cell r="C2007">
            <v>0</v>
          </cell>
        </row>
        <row r="2008">
          <cell r="A2008" t="str">
            <v>PUBLIT1999</v>
          </cell>
          <cell r="B2008">
            <v>14611</v>
          </cell>
          <cell r="C2008">
            <v>0</v>
          </cell>
        </row>
        <row r="2009">
          <cell r="A2009" t="str">
            <v>PUBLIT2000</v>
          </cell>
          <cell r="B2009">
            <v>25569</v>
          </cell>
          <cell r="C2009">
            <v>0</v>
          </cell>
        </row>
        <row r="2010">
          <cell r="A2010" t="str">
            <v>PUBLIT2001</v>
          </cell>
          <cell r="B2010">
            <v>29281</v>
          </cell>
          <cell r="C2010">
            <v>0</v>
          </cell>
        </row>
        <row r="2011">
          <cell r="A2011" t="str">
            <v>PUBLIT2002</v>
          </cell>
          <cell r="B2011">
            <v>32874</v>
          </cell>
          <cell r="C2011">
            <v>0</v>
          </cell>
        </row>
        <row r="2012">
          <cell r="A2012" t="str">
            <v>PUBLIT2003</v>
          </cell>
          <cell r="B2012">
            <v>10990</v>
          </cell>
          <cell r="C2012">
            <v>0</v>
          </cell>
        </row>
        <row r="2013">
          <cell r="A2013" t="str">
            <v>PUBLIT2004</v>
          </cell>
          <cell r="B2013" t="str">
            <v>0.70</v>
          </cell>
          <cell r="C2013">
            <v>0</v>
          </cell>
        </row>
        <row r="2014">
          <cell r="A2014" t="str">
            <v>PUBLIT2005</v>
          </cell>
          <cell r="B2014" t="str">
            <v>0.90*</v>
          </cell>
          <cell r="C2014">
            <v>1</v>
          </cell>
        </row>
        <row r="2015">
          <cell r="A2015" t="str">
            <v>PUBLIT2006</v>
          </cell>
          <cell r="B2015" t="str">
            <v>1.30*</v>
          </cell>
          <cell r="C2015">
            <v>1</v>
          </cell>
        </row>
        <row r="2016">
          <cell r="A2016" t="str">
            <v>PUBLIT2007</v>
          </cell>
          <cell r="B2016" t="str">
            <v>1.50*</v>
          </cell>
          <cell r="C2016">
            <v>1</v>
          </cell>
        </row>
        <row r="2017">
          <cell r="A2017" t="str">
            <v>PUBLIT2008</v>
          </cell>
          <cell r="B2017" t="str">
            <v>1.50*</v>
          </cell>
          <cell r="C2017">
            <v>1</v>
          </cell>
        </row>
        <row r="2018">
          <cell r="A2018" t="str">
            <v>PUBLJP1996</v>
          </cell>
          <cell r="B2018">
            <v>32905</v>
          </cell>
          <cell r="C2018">
            <v>0</v>
          </cell>
        </row>
        <row r="2019">
          <cell r="A2019" t="str">
            <v>PUBLJP1997</v>
          </cell>
          <cell r="B2019" t="str">
            <v>1.00</v>
          </cell>
          <cell r="C2019">
            <v>0</v>
          </cell>
        </row>
        <row r="2020">
          <cell r="A2020" t="str">
            <v>PUBLJP1998</v>
          </cell>
          <cell r="B2020">
            <v>43862</v>
          </cell>
          <cell r="C2020">
            <v>0</v>
          </cell>
        </row>
        <row r="2021">
          <cell r="A2021" t="str">
            <v>PUBLJP1999</v>
          </cell>
          <cell r="B2021">
            <v>38994</v>
          </cell>
          <cell r="C2021">
            <v>0</v>
          </cell>
        </row>
        <row r="2022">
          <cell r="A2022" t="str">
            <v>PUBLJP2000</v>
          </cell>
          <cell r="B2022">
            <v>11049</v>
          </cell>
          <cell r="C2022">
            <v>0</v>
          </cell>
        </row>
        <row r="2023">
          <cell r="A2023" t="str">
            <v>PUBLJP2001</v>
          </cell>
          <cell r="B2023" t="str">
            <v>3.00</v>
          </cell>
          <cell r="C2023">
            <v>0</v>
          </cell>
        </row>
        <row r="2024">
          <cell r="A2024" t="str">
            <v>PUBLJP2002</v>
          </cell>
          <cell r="B2024">
            <v>14642</v>
          </cell>
          <cell r="C2024">
            <v>0</v>
          </cell>
        </row>
        <row r="2025">
          <cell r="A2025" t="str">
            <v>PUBLJP2003</v>
          </cell>
          <cell r="B2025">
            <v>10990</v>
          </cell>
          <cell r="C2025">
            <v>0</v>
          </cell>
        </row>
        <row r="2026">
          <cell r="A2026" t="str">
            <v>PUBLJP2004</v>
          </cell>
          <cell r="B2026" t="str">
            <v>2.00</v>
          </cell>
          <cell r="C2026">
            <v>0</v>
          </cell>
        </row>
        <row r="2027">
          <cell r="A2027" t="str">
            <v>PUBLJP2005</v>
          </cell>
          <cell r="B2027">
            <v>25569</v>
          </cell>
          <cell r="C2027">
            <v>0</v>
          </cell>
        </row>
        <row r="2028">
          <cell r="A2028" t="str">
            <v>PUBLJP2006</v>
          </cell>
          <cell r="B2028" t="str">
            <v>0.50*</v>
          </cell>
          <cell r="C2028">
            <v>1</v>
          </cell>
        </row>
        <row r="2029">
          <cell r="A2029" t="str">
            <v>PUBLJP2007</v>
          </cell>
          <cell r="B2029" t="str">
            <v>1.20*</v>
          </cell>
          <cell r="C2029">
            <v>1</v>
          </cell>
        </row>
        <row r="2030">
          <cell r="A2030" t="str">
            <v>PUBLJP2008</v>
          </cell>
          <cell r="B2030" t="str">
            <v>1.20*</v>
          </cell>
          <cell r="C2030">
            <v>1</v>
          </cell>
        </row>
        <row r="2031">
          <cell r="A2031" t="str">
            <v>PUBLNO1996</v>
          </cell>
          <cell r="B2031">
            <v>38993</v>
          </cell>
          <cell r="C2031">
            <v>0</v>
          </cell>
        </row>
        <row r="2032">
          <cell r="A2032" t="str">
            <v>PUBLNO1997</v>
          </cell>
          <cell r="B2032">
            <v>18295</v>
          </cell>
          <cell r="C2032">
            <v>0</v>
          </cell>
        </row>
        <row r="2033">
          <cell r="A2033" t="str">
            <v>PUBLNO1998</v>
          </cell>
          <cell r="B2033">
            <v>11018</v>
          </cell>
          <cell r="C2033">
            <v>0</v>
          </cell>
        </row>
        <row r="2034">
          <cell r="A2034" t="str">
            <v>PUBLNO1999</v>
          </cell>
          <cell r="B2034">
            <v>43891</v>
          </cell>
          <cell r="C2034">
            <v>0</v>
          </cell>
        </row>
        <row r="2035">
          <cell r="A2035" t="str">
            <v>PUBLNO2000</v>
          </cell>
          <cell r="B2035">
            <v>10959</v>
          </cell>
          <cell r="C2035">
            <v>0</v>
          </cell>
        </row>
        <row r="2036">
          <cell r="A2036" t="str">
            <v>PUBLNO2001</v>
          </cell>
          <cell r="B2036">
            <v>29342</v>
          </cell>
          <cell r="C2036">
            <v>0</v>
          </cell>
        </row>
        <row r="2037">
          <cell r="A2037" t="str">
            <v>PUBLNO2002</v>
          </cell>
          <cell r="B2037">
            <v>25628</v>
          </cell>
          <cell r="C2037">
            <v>0</v>
          </cell>
        </row>
        <row r="2038">
          <cell r="A2038" t="str">
            <v>PUBLNO2003</v>
          </cell>
          <cell r="B2038">
            <v>10959</v>
          </cell>
          <cell r="C2038">
            <v>0</v>
          </cell>
        </row>
        <row r="2039">
          <cell r="A2039" t="str">
            <v>PUBLNO2004</v>
          </cell>
          <cell r="B2039">
            <v>43862</v>
          </cell>
          <cell r="C2039">
            <v>0</v>
          </cell>
        </row>
        <row r="2040">
          <cell r="A2040" t="str">
            <v>PUBLNO2005</v>
          </cell>
          <cell r="B2040">
            <v>18264</v>
          </cell>
          <cell r="C2040">
            <v>0</v>
          </cell>
        </row>
        <row r="2041">
          <cell r="A2041" t="str">
            <v>PUBLNO2006</v>
          </cell>
          <cell r="B2041" t="str">
            <v>2.30*</v>
          </cell>
          <cell r="C2041">
            <v>1</v>
          </cell>
        </row>
        <row r="2042">
          <cell r="A2042" t="str">
            <v>PUBLNO2007</v>
          </cell>
          <cell r="B2042" t="str">
            <v>3.30*</v>
          </cell>
          <cell r="C2042">
            <v>1</v>
          </cell>
        </row>
        <row r="2043">
          <cell r="A2043" t="str">
            <v>PUBLNO2008</v>
          </cell>
          <cell r="B2043" t="str">
            <v>3.60*</v>
          </cell>
          <cell r="C2043">
            <v>1</v>
          </cell>
        </row>
        <row r="2044">
          <cell r="A2044" t="str">
            <v>PUBLSE1996</v>
          </cell>
          <cell r="B2044" t="str">
            <v>0.70</v>
          </cell>
          <cell r="C2044">
            <v>0</v>
          </cell>
        </row>
        <row r="2045">
          <cell r="A2045" t="str">
            <v>PUBLSE1997</v>
          </cell>
          <cell r="B2045" t="str">
            <v>-0.90</v>
          </cell>
          <cell r="C2045">
            <v>0</v>
          </cell>
        </row>
        <row r="2046">
          <cell r="A2046" t="str">
            <v>PUBLSE1998</v>
          </cell>
          <cell r="B2046">
            <v>14671</v>
          </cell>
          <cell r="C2046">
            <v>0</v>
          </cell>
        </row>
        <row r="2047">
          <cell r="A2047" t="str">
            <v>PUBLSE1999</v>
          </cell>
          <cell r="B2047">
            <v>25569</v>
          </cell>
          <cell r="C2047">
            <v>0</v>
          </cell>
        </row>
        <row r="2048">
          <cell r="A2048" t="str">
            <v>PUBLSE2000</v>
          </cell>
          <cell r="B2048" t="str">
            <v>-1.20</v>
          </cell>
          <cell r="C2048">
            <v>0</v>
          </cell>
        </row>
        <row r="2049">
          <cell r="A2049" t="str">
            <v>PUBLSE2001</v>
          </cell>
          <cell r="B2049" t="str">
            <v>0.90</v>
          </cell>
          <cell r="C2049">
            <v>0</v>
          </cell>
        </row>
        <row r="2050">
          <cell r="A2050" t="str">
            <v>PUBLSE2002</v>
          </cell>
          <cell r="B2050">
            <v>10990</v>
          </cell>
          <cell r="C2050">
            <v>0</v>
          </cell>
        </row>
        <row r="2051">
          <cell r="A2051" t="str">
            <v>PUBLSE2003</v>
          </cell>
          <cell r="B2051" t="str">
            <v>0.70</v>
          </cell>
          <cell r="C2051">
            <v>0</v>
          </cell>
        </row>
        <row r="2052">
          <cell r="A2052" t="str">
            <v>PUBLSE2004</v>
          </cell>
          <cell r="B2052" t="str">
            <v>0.10</v>
          </cell>
          <cell r="C2052">
            <v>0</v>
          </cell>
        </row>
        <row r="2053">
          <cell r="A2053" t="str">
            <v>PUBLSE2005</v>
          </cell>
          <cell r="B2053" t="str">
            <v>0.70</v>
          </cell>
          <cell r="C2053">
            <v>0</v>
          </cell>
        </row>
        <row r="2054">
          <cell r="A2054" t="str">
            <v>PUBLSE2006</v>
          </cell>
          <cell r="B2054" t="str">
            <v>1.30*</v>
          </cell>
          <cell r="C2054">
            <v>1</v>
          </cell>
        </row>
        <row r="2055">
          <cell r="A2055" t="str">
            <v>PUBLSE2007</v>
          </cell>
          <cell r="B2055" t="str">
            <v>0.90*</v>
          </cell>
          <cell r="C2055">
            <v>1</v>
          </cell>
        </row>
        <row r="2056">
          <cell r="A2056" t="str">
            <v>PUBLSE2008</v>
          </cell>
          <cell r="B2056" t="str">
            <v>1.00*</v>
          </cell>
          <cell r="C2056">
            <v>1</v>
          </cell>
        </row>
        <row r="2057">
          <cell r="A2057" t="str">
            <v>PUBLSP1996</v>
          </cell>
          <cell r="B2057">
            <v>10959</v>
          </cell>
          <cell r="C2057">
            <v>0</v>
          </cell>
        </row>
        <row r="2058">
          <cell r="A2058" t="str">
            <v>PUBLSP1997</v>
          </cell>
          <cell r="B2058">
            <v>32905</v>
          </cell>
          <cell r="C2058">
            <v>0</v>
          </cell>
        </row>
        <row r="2059">
          <cell r="A2059" t="str">
            <v>PUBLSP1998</v>
          </cell>
          <cell r="B2059">
            <v>25628</v>
          </cell>
          <cell r="C2059">
            <v>0</v>
          </cell>
        </row>
        <row r="2060">
          <cell r="A2060" t="str">
            <v>PUBLSP1999</v>
          </cell>
          <cell r="B2060" t="str">
            <v>4.00</v>
          </cell>
          <cell r="C2060">
            <v>0</v>
          </cell>
        </row>
        <row r="2061">
          <cell r="A2061" t="str">
            <v>PUBLSP2000</v>
          </cell>
          <cell r="B2061">
            <v>11079</v>
          </cell>
          <cell r="C2061">
            <v>0</v>
          </cell>
        </row>
        <row r="2062">
          <cell r="A2062" t="str">
            <v>PUBLSP2001</v>
          </cell>
          <cell r="B2062">
            <v>32933</v>
          </cell>
          <cell r="C2062">
            <v>0</v>
          </cell>
        </row>
        <row r="2063">
          <cell r="A2063" t="str">
            <v>PUBLSP2002</v>
          </cell>
          <cell r="B2063">
            <v>18354</v>
          </cell>
          <cell r="C2063">
            <v>0</v>
          </cell>
        </row>
        <row r="2064">
          <cell r="A2064" t="str">
            <v>PUBLSP2003</v>
          </cell>
          <cell r="B2064">
            <v>29312</v>
          </cell>
          <cell r="C2064">
            <v>0</v>
          </cell>
        </row>
        <row r="2065">
          <cell r="A2065" t="str">
            <v>PUBLSP2004</v>
          </cell>
          <cell r="B2065" t="str">
            <v>6.00</v>
          </cell>
          <cell r="C2065">
            <v>0</v>
          </cell>
        </row>
        <row r="2066">
          <cell r="A2066" t="str">
            <v>PUBLSP2005</v>
          </cell>
          <cell r="B2066" t="str">
            <v>5.00*</v>
          </cell>
          <cell r="C2066">
            <v>1</v>
          </cell>
        </row>
        <row r="2067">
          <cell r="A2067" t="str">
            <v>PUBLSP2006</v>
          </cell>
          <cell r="B2067" t="str">
            <v>4.10*</v>
          </cell>
          <cell r="C2067">
            <v>1</v>
          </cell>
        </row>
        <row r="2068">
          <cell r="A2068" t="str">
            <v>PUBLSP2007</v>
          </cell>
          <cell r="B2068" t="str">
            <v>4.00*</v>
          </cell>
          <cell r="C2068">
            <v>1</v>
          </cell>
        </row>
        <row r="2069">
          <cell r="A2069" t="str">
            <v>PUBLSP2008</v>
          </cell>
          <cell r="B2069" t="str">
            <v>4.00*</v>
          </cell>
          <cell r="C2069">
            <v>1</v>
          </cell>
        </row>
        <row r="2070">
          <cell r="A2070" t="str">
            <v>PUBLUK1996</v>
          </cell>
          <cell r="B2070">
            <v>25569</v>
          </cell>
          <cell r="C2070">
            <v>0</v>
          </cell>
        </row>
        <row r="2071">
          <cell r="A2071" t="str">
            <v>PUBLUK1997</v>
          </cell>
          <cell r="B2071" t="str">
            <v>0.00</v>
          </cell>
          <cell r="C2071">
            <v>0</v>
          </cell>
        </row>
        <row r="2072">
          <cell r="A2072" t="str">
            <v>PUBLUK1998</v>
          </cell>
          <cell r="B2072">
            <v>21916</v>
          </cell>
          <cell r="C2072">
            <v>0</v>
          </cell>
        </row>
        <row r="2073">
          <cell r="A2073" t="str">
            <v>PUBLUK1999</v>
          </cell>
          <cell r="B2073" t="str">
            <v>1.70*</v>
          </cell>
          <cell r="C2073">
            <v>1</v>
          </cell>
        </row>
        <row r="2074">
          <cell r="A2074" t="str">
            <v>PUBLUK2000</v>
          </cell>
          <cell r="B2074" t="str">
            <v>1.80*</v>
          </cell>
          <cell r="C2074">
            <v>1</v>
          </cell>
        </row>
        <row r="2075">
          <cell r="A2075" t="str">
            <v>PUBLUK2001</v>
          </cell>
          <cell r="B2075" t="str">
            <v>1.20*</v>
          </cell>
          <cell r="C2075">
            <v>1</v>
          </cell>
        </row>
        <row r="2076">
          <cell r="A2076" t="str">
            <v>PUBLUS1996</v>
          </cell>
          <cell r="B2076">
            <v>38991</v>
          </cell>
          <cell r="C2076">
            <v>0</v>
          </cell>
        </row>
        <row r="2077">
          <cell r="A2077" t="str">
            <v>PUBLUS1997</v>
          </cell>
          <cell r="B2077">
            <v>32874</v>
          </cell>
          <cell r="C2077">
            <v>0</v>
          </cell>
        </row>
        <row r="2078">
          <cell r="A2078" t="str">
            <v>PUBLUS1998</v>
          </cell>
          <cell r="B2078">
            <v>32874</v>
          </cell>
          <cell r="C2078">
            <v>0</v>
          </cell>
        </row>
        <row r="2079">
          <cell r="A2079" t="str">
            <v>PUBLUS1999</v>
          </cell>
          <cell r="B2079">
            <v>32933</v>
          </cell>
          <cell r="C2079">
            <v>0</v>
          </cell>
        </row>
        <row r="2080">
          <cell r="A2080" t="str">
            <v>PUBLUS2000</v>
          </cell>
          <cell r="B2080">
            <v>38992</v>
          </cell>
          <cell r="C2080">
            <v>0</v>
          </cell>
        </row>
        <row r="2081">
          <cell r="A2081" t="str">
            <v>PUBLUS2001</v>
          </cell>
          <cell r="B2081">
            <v>14671</v>
          </cell>
          <cell r="C2081">
            <v>0</v>
          </cell>
        </row>
        <row r="2082">
          <cell r="A2082" t="str">
            <v>PUBLUS2002</v>
          </cell>
          <cell r="B2082">
            <v>14702</v>
          </cell>
          <cell r="C2082">
            <v>0</v>
          </cell>
        </row>
        <row r="2083">
          <cell r="A2083" t="str">
            <v>PUBLUS2003</v>
          </cell>
          <cell r="B2083">
            <v>18295</v>
          </cell>
          <cell r="C2083">
            <v>0</v>
          </cell>
        </row>
        <row r="2084">
          <cell r="A2084" t="str">
            <v>PUBLUS2004</v>
          </cell>
          <cell r="B2084">
            <v>32874</v>
          </cell>
          <cell r="C2084">
            <v>0</v>
          </cell>
        </row>
        <row r="2085">
          <cell r="A2085" t="str">
            <v>PUBLUS2005</v>
          </cell>
          <cell r="B2085" t="str">
            <v>0.90</v>
          </cell>
          <cell r="C2085">
            <v>0</v>
          </cell>
        </row>
        <row r="2086">
          <cell r="A2086" t="str">
            <v>PUBLUS2006</v>
          </cell>
          <cell r="B2086" t="str">
            <v>2.10*</v>
          </cell>
          <cell r="C2086">
            <v>1</v>
          </cell>
        </row>
        <row r="2087">
          <cell r="A2087" t="str">
            <v>PUBLUS2007</v>
          </cell>
          <cell r="B2087" t="str">
            <v>1.90*</v>
          </cell>
          <cell r="C2087">
            <v>1</v>
          </cell>
        </row>
        <row r="2088">
          <cell r="A2088" t="str">
            <v>PUBLUS2008</v>
          </cell>
          <cell r="B2088" t="str">
            <v>1.80*</v>
          </cell>
          <cell r="C2088">
            <v>1</v>
          </cell>
        </row>
        <row r="2089">
          <cell r="A2089" t="str">
            <v>SHRTDK1998</v>
          </cell>
          <cell r="B2089">
            <v>21976</v>
          </cell>
          <cell r="C2089">
            <v>0</v>
          </cell>
        </row>
        <row r="2090">
          <cell r="A2090" t="str">
            <v>SHRTDK1999</v>
          </cell>
          <cell r="B2090">
            <v>20149</v>
          </cell>
          <cell r="C2090">
            <v>0</v>
          </cell>
        </row>
        <row r="2091">
          <cell r="A2091" t="str">
            <v>SHRTDK2000</v>
          </cell>
          <cell r="B2091">
            <v>18323</v>
          </cell>
          <cell r="C2091">
            <v>0</v>
          </cell>
        </row>
        <row r="2092">
          <cell r="A2092" t="str">
            <v>SHRTDK2001</v>
          </cell>
          <cell r="B2092">
            <v>18323</v>
          </cell>
          <cell r="C2092">
            <v>0</v>
          </cell>
        </row>
        <row r="2093">
          <cell r="A2093" t="str">
            <v>SHRTDK2002</v>
          </cell>
          <cell r="B2093" t="str">
            <v>3.00*</v>
          </cell>
          <cell r="C2093">
            <v>1</v>
          </cell>
        </row>
        <row r="2094">
          <cell r="A2094" t="str">
            <v>SHRTDK2003</v>
          </cell>
          <cell r="B2094" t="str">
            <v>2.15*</v>
          </cell>
          <cell r="C2094">
            <v>1</v>
          </cell>
        </row>
        <row r="2095">
          <cell r="A2095" t="str">
            <v>SHRTDK2004</v>
          </cell>
          <cell r="B2095" t="str">
            <v>2.15*</v>
          </cell>
          <cell r="C2095">
            <v>1</v>
          </cell>
        </row>
        <row r="2096">
          <cell r="A2096" t="str">
            <v>SHRTDK2005</v>
          </cell>
          <cell r="B2096" t="str">
            <v>2.15*</v>
          </cell>
          <cell r="C2096">
            <v>1</v>
          </cell>
        </row>
        <row r="2097">
          <cell r="A2097" t="str">
            <v>SHRTDK2006</v>
          </cell>
          <cell r="B2097" t="str">
            <v>3.50*</v>
          </cell>
          <cell r="C2097">
            <v>1</v>
          </cell>
        </row>
        <row r="2098">
          <cell r="A2098" t="str">
            <v>SHRTDK2007</v>
          </cell>
          <cell r="B2098" t="str">
            <v>4.25*</v>
          </cell>
          <cell r="C2098">
            <v>1</v>
          </cell>
        </row>
        <row r="2099">
          <cell r="A2099" t="str">
            <v>SHRTDK2008</v>
          </cell>
          <cell r="B2099" t="str">
            <v>4.50*</v>
          </cell>
          <cell r="C2099">
            <v>1</v>
          </cell>
        </row>
        <row r="2100">
          <cell r="A2100" t="str">
            <v>SHRTEU1998</v>
          </cell>
          <cell r="B2100">
            <v>45717</v>
          </cell>
          <cell r="C2100">
            <v>0</v>
          </cell>
        </row>
        <row r="2101">
          <cell r="A2101" t="str">
            <v>SHRTEU1999</v>
          </cell>
          <cell r="B2101">
            <v>45717</v>
          </cell>
          <cell r="C2101">
            <v>0</v>
          </cell>
        </row>
        <row r="2102">
          <cell r="A2102" t="str">
            <v>SHRTEU2000</v>
          </cell>
          <cell r="B2102">
            <v>45717</v>
          </cell>
          <cell r="C2102">
            <v>0</v>
          </cell>
        </row>
        <row r="2103">
          <cell r="A2103" t="str">
            <v>SHRTEU2001</v>
          </cell>
          <cell r="B2103">
            <v>45717</v>
          </cell>
          <cell r="C2103">
            <v>0</v>
          </cell>
        </row>
        <row r="2104">
          <cell r="A2104" t="str">
            <v>SHRTEU2002</v>
          </cell>
          <cell r="B2104" t="str">
            <v>2.75*</v>
          </cell>
          <cell r="C2104">
            <v>1</v>
          </cell>
        </row>
        <row r="2105">
          <cell r="A2105" t="str">
            <v>SHRTEU2003</v>
          </cell>
          <cell r="B2105" t="str">
            <v>2.00*</v>
          </cell>
          <cell r="C2105">
            <v>1</v>
          </cell>
        </row>
        <row r="2106">
          <cell r="A2106" t="str">
            <v>SHRTEU2004</v>
          </cell>
          <cell r="B2106" t="str">
            <v>2.00*</v>
          </cell>
          <cell r="C2106">
            <v>1</v>
          </cell>
        </row>
        <row r="2107">
          <cell r="A2107" t="str">
            <v>SHRTEU2005</v>
          </cell>
          <cell r="B2107" t="str">
            <v>2.00*</v>
          </cell>
          <cell r="C2107">
            <v>1</v>
          </cell>
        </row>
        <row r="2108">
          <cell r="A2108" t="str">
            <v>SHRTEU2006</v>
          </cell>
          <cell r="B2108" t="str">
            <v>3.25*</v>
          </cell>
          <cell r="C2108">
            <v>1</v>
          </cell>
        </row>
        <row r="2109">
          <cell r="A2109" t="str">
            <v>SHRTEU2007</v>
          </cell>
          <cell r="B2109" t="str">
            <v>4.00*</v>
          </cell>
          <cell r="C2109">
            <v>1</v>
          </cell>
        </row>
        <row r="2110">
          <cell r="A2110" t="str">
            <v>SHRTEU2008</v>
          </cell>
          <cell r="B2110" t="str">
            <v>4.50*</v>
          </cell>
          <cell r="C2110">
            <v>1</v>
          </cell>
        </row>
        <row r="2111">
          <cell r="A2111" t="str">
            <v>SHRTFI1998</v>
          </cell>
          <cell r="B2111">
            <v>45717</v>
          </cell>
          <cell r="C2111">
            <v>0</v>
          </cell>
        </row>
        <row r="2112">
          <cell r="A2112" t="str">
            <v>SHRTFI1999</v>
          </cell>
          <cell r="B2112">
            <v>45717</v>
          </cell>
          <cell r="C2112">
            <v>0</v>
          </cell>
        </row>
        <row r="2113">
          <cell r="A2113" t="str">
            <v>SHRTFI2000</v>
          </cell>
          <cell r="B2113">
            <v>45717</v>
          </cell>
          <cell r="C2113">
            <v>0</v>
          </cell>
        </row>
        <row r="2114">
          <cell r="A2114" t="str">
            <v>SHRTFI2001</v>
          </cell>
          <cell r="B2114">
            <v>45717</v>
          </cell>
          <cell r="C2114">
            <v>0</v>
          </cell>
        </row>
        <row r="2115">
          <cell r="A2115" t="str">
            <v>SHRTFI2002</v>
          </cell>
          <cell r="B2115" t="str">
            <v>2.75*</v>
          </cell>
          <cell r="C2115">
            <v>1</v>
          </cell>
        </row>
        <row r="2116">
          <cell r="A2116" t="str">
            <v>SHRTFI2003</v>
          </cell>
          <cell r="B2116" t="str">
            <v>2.00*</v>
          </cell>
          <cell r="C2116">
            <v>1</v>
          </cell>
        </row>
        <row r="2117">
          <cell r="A2117" t="str">
            <v>SHRTFI2004</v>
          </cell>
          <cell r="B2117" t="str">
            <v>2.00*</v>
          </cell>
          <cell r="C2117">
            <v>1</v>
          </cell>
        </row>
        <row r="2118">
          <cell r="A2118" t="str">
            <v>SHRTFI2005</v>
          </cell>
          <cell r="B2118" t="str">
            <v>2.50*</v>
          </cell>
          <cell r="C2118">
            <v>1</v>
          </cell>
        </row>
        <row r="2119">
          <cell r="A2119" t="str">
            <v>SHRTFI2006</v>
          </cell>
          <cell r="B2119" t="str">
            <v>3.25*</v>
          </cell>
          <cell r="C2119">
            <v>1</v>
          </cell>
        </row>
        <row r="2120">
          <cell r="A2120" t="str">
            <v>SHRTFI2007</v>
          </cell>
          <cell r="B2120" t="str">
            <v>4.00*</v>
          </cell>
          <cell r="C2120">
            <v>1</v>
          </cell>
        </row>
        <row r="2121">
          <cell r="A2121" t="str">
            <v>SHRTFI2008</v>
          </cell>
          <cell r="B2121" t="str">
            <v>4.50*</v>
          </cell>
          <cell r="C2121">
            <v>1</v>
          </cell>
        </row>
        <row r="2122">
          <cell r="A2122" t="str">
            <v>SHRTJP1998</v>
          </cell>
          <cell r="B2122" t="str">
            <v>0.10</v>
          </cell>
          <cell r="C2122">
            <v>0</v>
          </cell>
        </row>
        <row r="2123">
          <cell r="A2123" t="str">
            <v>SHRTJP1999</v>
          </cell>
          <cell r="B2123" t="str">
            <v>0.10</v>
          </cell>
          <cell r="C2123">
            <v>0</v>
          </cell>
        </row>
        <row r="2124">
          <cell r="A2124" t="str">
            <v>SHRTJP2000</v>
          </cell>
          <cell r="B2124" t="str">
            <v>0.10</v>
          </cell>
          <cell r="C2124">
            <v>0</v>
          </cell>
        </row>
        <row r="2125">
          <cell r="A2125" t="str">
            <v>SHRTJP2001</v>
          </cell>
          <cell r="B2125" t="str">
            <v>0.35</v>
          </cell>
          <cell r="C2125">
            <v>0</v>
          </cell>
        </row>
        <row r="2126">
          <cell r="A2126" t="str">
            <v>SHRTJP2002</v>
          </cell>
          <cell r="B2126" t="str">
            <v>0.10*</v>
          </cell>
          <cell r="C2126">
            <v>1</v>
          </cell>
        </row>
        <row r="2127">
          <cell r="A2127" t="str">
            <v>SHRTJP2003</v>
          </cell>
          <cell r="B2127" t="str">
            <v>0.10*</v>
          </cell>
          <cell r="C2127">
            <v>1</v>
          </cell>
        </row>
        <row r="2128">
          <cell r="A2128" t="str">
            <v>SHRTJP2004</v>
          </cell>
          <cell r="B2128" t="str">
            <v>0.50*</v>
          </cell>
          <cell r="C2128">
            <v>1</v>
          </cell>
        </row>
        <row r="2129">
          <cell r="A2129" t="str">
            <v>SHRTJP2005</v>
          </cell>
          <cell r="B2129" t="str">
            <v>0.10*</v>
          </cell>
          <cell r="C2129">
            <v>1</v>
          </cell>
        </row>
        <row r="2130">
          <cell r="A2130" t="str">
            <v>SHRTJP2006</v>
          </cell>
          <cell r="B2130" t="str">
            <v>0.35*</v>
          </cell>
          <cell r="C2130">
            <v>1</v>
          </cell>
        </row>
        <row r="2131">
          <cell r="A2131" t="str">
            <v>SHRTJP2007</v>
          </cell>
          <cell r="B2131" t="str">
            <v>0.85*</v>
          </cell>
          <cell r="C2131">
            <v>1</v>
          </cell>
        </row>
        <row r="2132">
          <cell r="A2132" t="str">
            <v>SHRTJP2008</v>
          </cell>
          <cell r="B2132" t="str">
            <v>1.00*</v>
          </cell>
          <cell r="C2132">
            <v>1</v>
          </cell>
        </row>
        <row r="2133">
          <cell r="A2133" t="str">
            <v>SHRTNO1998</v>
          </cell>
          <cell r="B2133" t="str">
            <v>7.00</v>
          </cell>
          <cell r="C2133">
            <v>0</v>
          </cell>
        </row>
        <row r="2134">
          <cell r="A2134" t="str">
            <v>SHRTNO1999</v>
          </cell>
          <cell r="B2134">
            <v>18415</v>
          </cell>
          <cell r="C2134">
            <v>0</v>
          </cell>
        </row>
        <row r="2135">
          <cell r="A2135" t="str">
            <v>SHRTNO2000</v>
          </cell>
          <cell r="B2135" t="str">
            <v>7.00</v>
          </cell>
          <cell r="C2135">
            <v>0</v>
          </cell>
        </row>
        <row r="2136">
          <cell r="A2136" t="str">
            <v>SHRTNO2001</v>
          </cell>
          <cell r="B2136" t="str">
            <v>3.00</v>
          </cell>
          <cell r="C2136">
            <v>0</v>
          </cell>
        </row>
        <row r="2137">
          <cell r="A2137" t="str">
            <v>SHRTNO2002</v>
          </cell>
          <cell r="B2137" t="str">
            <v>7.00*</v>
          </cell>
          <cell r="C2137">
            <v>1</v>
          </cell>
        </row>
        <row r="2138">
          <cell r="A2138" t="str">
            <v>SHRTNO2003</v>
          </cell>
          <cell r="B2138" t="str">
            <v>2.50*</v>
          </cell>
          <cell r="C2138">
            <v>1</v>
          </cell>
        </row>
        <row r="2139">
          <cell r="A2139" t="str">
            <v>SHRTNO2004</v>
          </cell>
          <cell r="B2139" t="str">
            <v>1.75*</v>
          </cell>
          <cell r="C2139">
            <v>1</v>
          </cell>
        </row>
        <row r="2140">
          <cell r="A2140" t="str">
            <v>SHRTNO2005</v>
          </cell>
          <cell r="B2140" t="str">
            <v>3.00*</v>
          </cell>
          <cell r="C2140">
            <v>1</v>
          </cell>
        </row>
        <row r="2141">
          <cell r="A2141" t="str">
            <v>SHRTNO2006</v>
          </cell>
          <cell r="B2141" t="str">
            <v>3.25*</v>
          </cell>
          <cell r="C2141">
            <v>1</v>
          </cell>
        </row>
        <row r="2142">
          <cell r="A2142" t="str">
            <v>SHRTNO2007</v>
          </cell>
          <cell r="B2142" t="str">
            <v>4.75*</v>
          </cell>
          <cell r="C2142">
            <v>1</v>
          </cell>
        </row>
        <row r="2143">
          <cell r="A2143" t="str">
            <v>SHRTNO2008</v>
          </cell>
          <cell r="B2143" t="str">
            <v>4.75*</v>
          </cell>
          <cell r="C2143">
            <v>1</v>
          </cell>
        </row>
        <row r="2144">
          <cell r="A2144" t="str">
            <v>SHRTSE1998</v>
          </cell>
          <cell r="B2144">
            <v>27454</v>
          </cell>
          <cell r="C2144">
            <v>0</v>
          </cell>
        </row>
        <row r="2145">
          <cell r="A2145" t="str">
            <v>SHRTSE1999</v>
          </cell>
          <cell r="B2145" t="str">
            <v>4.00</v>
          </cell>
          <cell r="C2145">
            <v>0</v>
          </cell>
        </row>
        <row r="2146">
          <cell r="A2146" t="str">
            <v>SHRTSE2000</v>
          </cell>
          <cell r="B2146" t="str">
            <v>4.00</v>
          </cell>
          <cell r="C2146">
            <v>0</v>
          </cell>
        </row>
        <row r="2147">
          <cell r="A2147" t="str">
            <v>SHRTSE2001</v>
          </cell>
          <cell r="B2147">
            <v>18295</v>
          </cell>
          <cell r="C2147">
            <v>0</v>
          </cell>
        </row>
        <row r="2148">
          <cell r="A2148" t="str">
            <v>SHRTSE2002</v>
          </cell>
          <cell r="B2148" t="str">
            <v>3.75*</v>
          </cell>
          <cell r="C2148">
            <v>1</v>
          </cell>
        </row>
        <row r="2149">
          <cell r="A2149" t="str">
            <v>SHRTSE2003</v>
          </cell>
          <cell r="B2149" t="str">
            <v>2.75*</v>
          </cell>
          <cell r="C2149">
            <v>1</v>
          </cell>
        </row>
        <row r="2150">
          <cell r="A2150" t="str">
            <v>SHRTSE2004</v>
          </cell>
          <cell r="B2150" t="str">
            <v>2.00*</v>
          </cell>
          <cell r="C2150">
            <v>1</v>
          </cell>
        </row>
        <row r="2151">
          <cell r="A2151" t="str">
            <v>SHRTSE2005</v>
          </cell>
          <cell r="B2151" t="str">
            <v>1.50*</v>
          </cell>
          <cell r="C2151">
            <v>1</v>
          </cell>
        </row>
        <row r="2152">
          <cell r="A2152" t="str">
            <v>SHRTSE2006</v>
          </cell>
          <cell r="B2152" t="str">
            <v>3.00*</v>
          </cell>
          <cell r="C2152">
            <v>1</v>
          </cell>
        </row>
        <row r="2153">
          <cell r="A2153" t="str">
            <v>SHRTSE2007</v>
          </cell>
          <cell r="B2153" t="str">
            <v>4.25*</v>
          </cell>
          <cell r="C2153">
            <v>1</v>
          </cell>
        </row>
        <row r="2154">
          <cell r="A2154" t="str">
            <v>SHRTSE2008</v>
          </cell>
          <cell r="B2154" t="str">
            <v>5.00*</v>
          </cell>
          <cell r="C2154">
            <v>1</v>
          </cell>
        </row>
        <row r="2155">
          <cell r="A2155" t="str">
            <v>SHRTUS1998</v>
          </cell>
          <cell r="B2155" t="str">
            <v>2.00</v>
          </cell>
          <cell r="C2155">
            <v>0</v>
          </cell>
        </row>
        <row r="2156">
          <cell r="A2156" t="str">
            <v>SHRTUS1999</v>
          </cell>
          <cell r="B2156">
            <v>27395</v>
          </cell>
          <cell r="C2156">
            <v>0</v>
          </cell>
        </row>
        <row r="2157">
          <cell r="A2157" t="str">
            <v>SHRTUS2000</v>
          </cell>
          <cell r="B2157">
            <v>45658</v>
          </cell>
          <cell r="C2157">
            <v>0</v>
          </cell>
        </row>
        <row r="2158">
          <cell r="A2158" t="str">
            <v>SHRTUS2001</v>
          </cell>
          <cell r="B2158">
            <v>45778</v>
          </cell>
          <cell r="C2158">
            <v>0</v>
          </cell>
        </row>
        <row r="2159">
          <cell r="A2159" t="str">
            <v>SHRTUS2002</v>
          </cell>
          <cell r="B2159" t="str">
            <v>30.00*</v>
          </cell>
          <cell r="C2159">
            <v>1</v>
          </cell>
        </row>
        <row r="2160">
          <cell r="A2160" t="str">
            <v>SHRTUS2003</v>
          </cell>
          <cell r="B2160" t="str">
            <v>1.00*</v>
          </cell>
          <cell r="C2160">
            <v>1</v>
          </cell>
        </row>
        <row r="2161">
          <cell r="A2161" t="str">
            <v>SHRTUS2004</v>
          </cell>
          <cell r="B2161" t="str">
            <v>2.25*</v>
          </cell>
          <cell r="C2161">
            <v>1</v>
          </cell>
        </row>
        <row r="2162">
          <cell r="A2162" t="str">
            <v>SHRTUS2005</v>
          </cell>
          <cell r="B2162" t="str">
            <v>4.00*</v>
          </cell>
          <cell r="C2162">
            <v>1</v>
          </cell>
        </row>
        <row r="2163">
          <cell r="A2163" t="str">
            <v>SHRTUS2006</v>
          </cell>
          <cell r="B2163" t="str">
            <v>5.25*</v>
          </cell>
          <cell r="C2163">
            <v>1</v>
          </cell>
        </row>
        <row r="2164">
          <cell r="A2164" t="str">
            <v>SHRTUS2007</v>
          </cell>
          <cell r="B2164" t="str">
            <v>4.50*</v>
          </cell>
          <cell r="C2164">
            <v>1</v>
          </cell>
        </row>
        <row r="2165">
          <cell r="A2165" t="str">
            <v>SHRTUS2008</v>
          </cell>
          <cell r="B2165" t="str">
            <v>4.50*</v>
          </cell>
          <cell r="C2165">
            <v>1</v>
          </cell>
        </row>
        <row r="2166">
          <cell r="A2166" t="str">
            <v>UEMPDE1996</v>
          </cell>
          <cell r="B2166">
            <v>14885</v>
          </cell>
          <cell r="C2166">
            <v>0</v>
          </cell>
        </row>
        <row r="2167">
          <cell r="A2167" t="str">
            <v>UEMPDE1997</v>
          </cell>
          <cell r="B2167">
            <v>18568</v>
          </cell>
          <cell r="C2167">
            <v>0</v>
          </cell>
        </row>
        <row r="2168">
          <cell r="A2168" t="str">
            <v>UEMPDE1998</v>
          </cell>
          <cell r="B2168">
            <v>39001</v>
          </cell>
          <cell r="C2168">
            <v>0</v>
          </cell>
        </row>
        <row r="2169">
          <cell r="A2169" t="str">
            <v>UEMPDE1999</v>
          </cell>
          <cell r="B2169">
            <v>18537</v>
          </cell>
          <cell r="C2169">
            <v>0</v>
          </cell>
        </row>
        <row r="2170">
          <cell r="A2170" t="str">
            <v>UEMPDE2000</v>
          </cell>
          <cell r="B2170">
            <v>22160</v>
          </cell>
          <cell r="C2170">
            <v>0</v>
          </cell>
        </row>
        <row r="2171">
          <cell r="A2171" t="str">
            <v>UEMPDE2001</v>
          </cell>
          <cell r="B2171">
            <v>14855</v>
          </cell>
          <cell r="C2171">
            <v>0</v>
          </cell>
        </row>
        <row r="2172">
          <cell r="A2172" t="str">
            <v>UEMPDE2002</v>
          </cell>
          <cell r="B2172">
            <v>29465</v>
          </cell>
          <cell r="C2172">
            <v>0</v>
          </cell>
        </row>
        <row r="2173">
          <cell r="A2173" t="str">
            <v>UEMPDE2003</v>
          </cell>
          <cell r="B2173">
            <v>18537</v>
          </cell>
          <cell r="C2173">
            <v>0</v>
          </cell>
        </row>
        <row r="2174">
          <cell r="A2174" t="str">
            <v>UEMPDE2004</v>
          </cell>
          <cell r="B2174">
            <v>22190</v>
          </cell>
          <cell r="C2174">
            <v>0</v>
          </cell>
        </row>
        <row r="2175">
          <cell r="A2175" t="str">
            <v>UEMPDE2005</v>
          </cell>
          <cell r="B2175" t="str">
            <v>11.80*</v>
          </cell>
          <cell r="C2175">
            <v>1</v>
          </cell>
        </row>
        <row r="2176">
          <cell r="A2176" t="str">
            <v>UEMPDE2006</v>
          </cell>
          <cell r="B2176" t="str">
            <v>11.10*</v>
          </cell>
          <cell r="C2176">
            <v>1</v>
          </cell>
        </row>
        <row r="2177">
          <cell r="A2177" t="str">
            <v>UEMPDE2007</v>
          </cell>
          <cell r="B2177" t="str">
            <v>10.00*</v>
          </cell>
          <cell r="C2177">
            <v>1</v>
          </cell>
        </row>
        <row r="2178">
          <cell r="A2178" t="str">
            <v>UEMPDE2008</v>
          </cell>
          <cell r="B2178" t="str">
            <v>9.00*</v>
          </cell>
          <cell r="C2178">
            <v>1</v>
          </cell>
        </row>
        <row r="2179">
          <cell r="A2179" t="str">
            <v>UEMPDK1996</v>
          </cell>
          <cell r="B2179">
            <v>29434</v>
          </cell>
          <cell r="C2179">
            <v>0</v>
          </cell>
        </row>
        <row r="2180">
          <cell r="A2180" t="str">
            <v>UEMPDK1997</v>
          </cell>
          <cell r="B2180">
            <v>33055</v>
          </cell>
          <cell r="C2180">
            <v>0</v>
          </cell>
        </row>
        <row r="2181">
          <cell r="A2181" t="str">
            <v>UEMPDK1998</v>
          </cell>
          <cell r="B2181">
            <v>22068</v>
          </cell>
          <cell r="C2181">
            <v>0</v>
          </cell>
        </row>
        <row r="2182">
          <cell r="A2182" t="str">
            <v>UEMPDK1999</v>
          </cell>
          <cell r="B2182">
            <v>25689</v>
          </cell>
          <cell r="C2182">
            <v>0</v>
          </cell>
        </row>
        <row r="2183">
          <cell r="A2183" t="str">
            <v>UEMPDK2000</v>
          </cell>
          <cell r="B2183">
            <v>14732</v>
          </cell>
          <cell r="C2183">
            <v>0</v>
          </cell>
        </row>
        <row r="2184">
          <cell r="A2184" t="str">
            <v>UEMPDK2001</v>
          </cell>
          <cell r="B2184">
            <v>43952</v>
          </cell>
          <cell r="C2184">
            <v>0</v>
          </cell>
        </row>
        <row r="2185">
          <cell r="A2185" t="str">
            <v>UEMPDK2002</v>
          </cell>
          <cell r="B2185">
            <v>43952</v>
          </cell>
          <cell r="C2185">
            <v>0</v>
          </cell>
        </row>
        <row r="2186">
          <cell r="A2186" t="str">
            <v>UEMPDK2003</v>
          </cell>
          <cell r="B2186">
            <v>43983</v>
          </cell>
          <cell r="C2186">
            <v>0</v>
          </cell>
        </row>
        <row r="2187">
          <cell r="A2187" t="str">
            <v>UEMPDK2004</v>
          </cell>
          <cell r="B2187">
            <v>14763</v>
          </cell>
          <cell r="C2187">
            <v>0</v>
          </cell>
        </row>
        <row r="2188">
          <cell r="A2188" t="str">
            <v>UEMPDK2005</v>
          </cell>
          <cell r="B2188">
            <v>25689</v>
          </cell>
          <cell r="C2188">
            <v>0</v>
          </cell>
        </row>
        <row r="2189">
          <cell r="A2189" t="str">
            <v>UEMPDK2006</v>
          </cell>
          <cell r="B2189" t="str">
            <v>4.60*</v>
          </cell>
          <cell r="C2189">
            <v>1</v>
          </cell>
        </row>
        <row r="2190">
          <cell r="A2190" t="str">
            <v>UEMPDK2007</v>
          </cell>
          <cell r="B2190" t="str">
            <v>4.20*</v>
          </cell>
          <cell r="C2190">
            <v>1</v>
          </cell>
        </row>
        <row r="2191">
          <cell r="A2191" t="str">
            <v>UEMPDK2008</v>
          </cell>
          <cell r="B2191" t="str">
            <v>4.00*</v>
          </cell>
          <cell r="C2191">
            <v>1</v>
          </cell>
        </row>
        <row r="2192">
          <cell r="A2192" t="str">
            <v>UEMPEU111996</v>
          </cell>
          <cell r="B2192">
            <v>29495</v>
          </cell>
          <cell r="C2192">
            <v>0</v>
          </cell>
        </row>
        <row r="2193">
          <cell r="A2193" t="str">
            <v>UEMPEU111997</v>
          </cell>
          <cell r="B2193">
            <v>29495</v>
          </cell>
          <cell r="C2193">
            <v>0</v>
          </cell>
        </row>
        <row r="2194">
          <cell r="A2194" t="str">
            <v>UEMPEU111998</v>
          </cell>
          <cell r="B2194">
            <v>39000</v>
          </cell>
          <cell r="C2194">
            <v>0</v>
          </cell>
        </row>
        <row r="2195">
          <cell r="A2195" t="str">
            <v>UEMPEU111999</v>
          </cell>
          <cell r="B2195">
            <v>44075</v>
          </cell>
          <cell r="C2195">
            <v>0</v>
          </cell>
        </row>
        <row r="2196">
          <cell r="A2196" t="str">
            <v>UEMPEU112000</v>
          </cell>
          <cell r="B2196">
            <v>44044</v>
          </cell>
          <cell r="C2196">
            <v>0</v>
          </cell>
        </row>
        <row r="2197">
          <cell r="A2197" t="str">
            <v>UEMPEU112001</v>
          </cell>
          <cell r="B2197">
            <v>33055</v>
          </cell>
          <cell r="C2197">
            <v>0</v>
          </cell>
        </row>
        <row r="2198">
          <cell r="A2198" t="str">
            <v>UEMPEU112002</v>
          </cell>
          <cell r="B2198">
            <v>11171</v>
          </cell>
          <cell r="C2198">
            <v>0</v>
          </cell>
        </row>
        <row r="2199">
          <cell r="A2199" t="str">
            <v>UEMPEU112003</v>
          </cell>
          <cell r="B2199">
            <v>29434</v>
          </cell>
          <cell r="C2199">
            <v>0</v>
          </cell>
        </row>
        <row r="2200">
          <cell r="A2200" t="str">
            <v>UEMPEU112004</v>
          </cell>
          <cell r="B2200">
            <v>33086</v>
          </cell>
          <cell r="C2200">
            <v>0</v>
          </cell>
        </row>
        <row r="2201">
          <cell r="A2201" t="str">
            <v>UEMPEU112005</v>
          </cell>
          <cell r="B2201">
            <v>22129</v>
          </cell>
          <cell r="C2201">
            <v>0</v>
          </cell>
        </row>
        <row r="2202">
          <cell r="A2202" t="str">
            <v>UEMPEU112006</v>
          </cell>
          <cell r="B2202" t="str">
            <v>7.90*</v>
          </cell>
          <cell r="C2202">
            <v>1</v>
          </cell>
        </row>
        <row r="2203">
          <cell r="A2203" t="str">
            <v>UEMPEU112007</v>
          </cell>
          <cell r="B2203" t="str">
            <v>7.40*</v>
          </cell>
          <cell r="C2203">
            <v>1</v>
          </cell>
        </row>
        <row r="2204">
          <cell r="A2204" t="str">
            <v>UEMPEU112008</v>
          </cell>
          <cell r="B2204" t="str">
            <v>6.70*</v>
          </cell>
          <cell r="C2204">
            <v>1</v>
          </cell>
        </row>
        <row r="2205">
          <cell r="A2205" t="str">
            <v>UEMPFI1996</v>
          </cell>
          <cell r="B2205" t="str">
            <v>14.50</v>
          </cell>
          <cell r="C2205">
            <v>0</v>
          </cell>
        </row>
        <row r="2206">
          <cell r="A2206" t="str">
            <v>UEMPFI1997</v>
          </cell>
          <cell r="B2206">
            <v>25903</v>
          </cell>
          <cell r="C2206">
            <v>0</v>
          </cell>
        </row>
        <row r="2207">
          <cell r="A2207" t="str">
            <v>UEMPFI1998</v>
          </cell>
          <cell r="B2207">
            <v>11263</v>
          </cell>
          <cell r="C2207">
            <v>0</v>
          </cell>
        </row>
        <row r="2208">
          <cell r="A2208" t="str">
            <v>UEMPFI1999</v>
          </cell>
          <cell r="B2208">
            <v>44105</v>
          </cell>
          <cell r="C2208">
            <v>0</v>
          </cell>
        </row>
        <row r="2209">
          <cell r="A2209" t="str">
            <v>UEMPFI2000</v>
          </cell>
          <cell r="B2209">
            <v>29465</v>
          </cell>
          <cell r="C2209">
            <v>0</v>
          </cell>
        </row>
        <row r="2210">
          <cell r="A2210" t="str">
            <v>UEMPFI2001</v>
          </cell>
          <cell r="B2210">
            <v>38999</v>
          </cell>
          <cell r="C2210">
            <v>0</v>
          </cell>
        </row>
        <row r="2211">
          <cell r="A2211" t="str">
            <v>UEMPFI2002</v>
          </cell>
          <cell r="B2211">
            <v>38999</v>
          </cell>
          <cell r="C2211">
            <v>0</v>
          </cell>
        </row>
        <row r="2212">
          <cell r="A2212" t="str">
            <v>UEMPFI2003</v>
          </cell>
          <cell r="B2212" t="str">
            <v>9.00</v>
          </cell>
          <cell r="C2212">
            <v>0</v>
          </cell>
        </row>
        <row r="2213">
          <cell r="A2213" t="str">
            <v>UEMPFI2004</v>
          </cell>
          <cell r="B2213">
            <v>33086</v>
          </cell>
          <cell r="C2213">
            <v>0</v>
          </cell>
        </row>
        <row r="2214">
          <cell r="A2214" t="str">
            <v>UEMPFI2005</v>
          </cell>
          <cell r="B2214">
            <v>14824</v>
          </cell>
          <cell r="C2214">
            <v>0</v>
          </cell>
        </row>
        <row r="2215">
          <cell r="A2215" t="str">
            <v>UEMPFI2006</v>
          </cell>
          <cell r="B2215" t="str">
            <v>7.60*</v>
          </cell>
          <cell r="C2215">
            <v>1</v>
          </cell>
        </row>
        <row r="2216">
          <cell r="A2216" t="str">
            <v>UEMPFI2007</v>
          </cell>
          <cell r="B2216" t="str">
            <v>7.10*</v>
          </cell>
          <cell r="C2216">
            <v>1</v>
          </cell>
        </row>
        <row r="2217">
          <cell r="A2217" t="str">
            <v>UEMPFI2008</v>
          </cell>
          <cell r="B2217" t="str">
            <v>6.70*</v>
          </cell>
          <cell r="C2217">
            <v>1</v>
          </cell>
        </row>
        <row r="2218">
          <cell r="A2218" t="str">
            <v>UEMPFR1996</v>
          </cell>
          <cell r="B2218">
            <v>39002</v>
          </cell>
          <cell r="C2218">
            <v>0</v>
          </cell>
        </row>
        <row r="2219">
          <cell r="A2219" t="str">
            <v>UEMPFR1997</v>
          </cell>
          <cell r="B2219">
            <v>39002</v>
          </cell>
          <cell r="C2219">
            <v>0</v>
          </cell>
        </row>
        <row r="2220">
          <cell r="A2220" t="str">
            <v>UEMPFR1998</v>
          </cell>
          <cell r="B2220">
            <v>18568</v>
          </cell>
          <cell r="C2220">
            <v>0</v>
          </cell>
        </row>
        <row r="2221">
          <cell r="A2221" t="str">
            <v>UEMPFR1999</v>
          </cell>
          <cell r="B2221">
            <v>29495</v>
          </cell>
          <cell r="C2221">
            <v>0</v>
          </cell>
        </row>
        <row r="2222">
          <cell r="A2222" t="str">
            <v>UEMPFR2000</v>
          </cell>
          <cell r="B2222">
            <v>18507</v>
          </cell>
          <cell r="C2222">
            <v>0</v>
          </cell>
        </row>
        <row r="2223">
          <cell r="A2223" t="str">
            <v>UEMPFR2001</v>
          </cell>
          <cell r="B2223">
            <v>25781</v>
          </cell>
          <cell r="C2223">
            <v>0</v>
          </cell>
        </row>
        <row r="2224">
          <cell r="A2224" t="str">
            <v>UEMPFR2002</v>
          </cell>
          <cell r="B2224">
            <v>38999</v>
          </cell>
          <cell r="C2224">
            <v>0</v>
          </cell>
        </row>
        <row r="2225">
          <cell r="A2225" t="str">
            <v>UEMPFR2003</v>
          </cell>
          <cell r="B2225">
            <v>29465</v>
          </cell>
          <cell r="C2225">
            <v>0</v>
          </cell>
        </row>
        <row r="2226">
          <cell r="A2226" t="str">
            <v>UEMPFR2004</v>
          </cell>
          <cell r="B2226" t="str">
            <v>10.00</v>
          </cell>
          <cell r="C2226">
            <v>0</v>
          </cell>
        </row>
        <row r="2227">
          <cell r="A2227" t="str">
            <v>UEMPFR2005</v>
          </cell>
          <cell r="B2227" t="str">
            <v>10.00*</v>
          </cell>
          <cell r="C2227">
            <v>1</v>
          </cell>
        </row>
        <row r="2228">
          <cell r="A2228" t="str">
            <v>UEMPFR2006</v>
          </cell>
          <cell r="B2228" t="str">
            <v>9.20*</v>
          </cell>
          <cell r="C2228">
            <v>1</v>
          </cell>
        </row>
        <row r="2229">
          <cell r="A2229" t="str">
            <v>UEMPFR2007</v>
          </cell>
          <cell r="B2229" t="str">
            <v>8.70*</v>
          </cell>
          <cell r="C2229">
            <v>1</v>
          </cell>
        </row>
        <row r="2230">
          <cell r="A2230" t="str">
            <v>UEMPFR2008</v>
          </cell>
          <cell r="B2230" t="str">
            <v>8.10*</v>
          </cell>
          <cell r="C2230">
            <v>1</v>
          </cell>
        </row>
        <row r="2231">
          <cell r="A2231" t="str">
            <v>UEMPG3XX1996</v>
          </cell>
          <cell r="B2231">
            <v>18415</v>
          </cell>
          <cell r="C2231">
            <v>0</v>
          </cell>
        </row>
        <row r="2232">
          <cell r="A2232" t="str">
            <v>UEMPG3XX1997</v>
          </cell>
          <cell r="B2232">
            <v>14763</v>
          </cell>
          <cell r="C2232">
            <v>0</v>
          </cell>
        </row>
        <row r="2233">
          <cell r="A2233" t="str">
            <v>UEMPG3XX1998</v>
          </cell>
          <cell r="B2233">
            <v>43983</v>
          </cell>
          <cell r="C2233">
            <v>0</v>
          </cell>
        </row>
        <row r="2234">
          <cell r="A2234" t="str">
            <v>UEMPG3XX1999</v>
          </cell>
          <cell r="B2234">
            <v>38782</v>
          </cell>
          <cell r="C2234">
            <v>0</v>
          </cell>
        </row>
        <row r="2235">
          <cell r="A2235" t="str">
            <v>UEMPG3XX2000</v>
          </cell>
          <cell r="B2235">
            <v>23863</v>
          </cell>
          <cell r="C2235">
            <v>0</v>
          </cell>
        </row>
        <row r="2236">
          <cell r="A2236" t="str">
            <v>UEMPG3XX2001</v>
          </cell>
          <cell r="B2236">
            <v>32264</v>
          </cell>
          <cell r="C2236">
            <v>0</v>
          </cell>
        </row>
        <row r="2237">
          <cell r="A2237" t="str">
            <v>UEMPG3XX2002</v>
          </cell>
          <cell r="B2237">
            <v>17685</v>
          </cell>
          <cell r="C2237">
            <v>0</v>
          </cell>
        </row>
        <row r="2238">
          <cell r="A2238" t="str">
            <v>UEMPG3XX2003</v>
          </cell>
          <cell r="B2238">
            <v>24624</v>
          </cell>
          <cell r="C2238">
            <v>0</v>
          </cell>
        </row>
        <row r="2239">
          <cell r="A2239" t="str">
            <v>UEMPG3XX2004</v>
          </cell>
          <cell r="B2239">
            <v>13667</v>
          </cell>
          <cell r="C2239">
            <v>0</v>
          </cell>
        </row>
        <row r="2240">
          <cell r="A2240" t="str">
            <v>UEMPG3XX2005</v>
          </cell>
          <cell r="B2240">
            <v>38782</v>
          </cell>
          <cell r="C2240">
            <v>0</v>
          </cell>
        </row>
        <row r="2241">
          <cell r="A2241" t="str">
            <v>UEMPG3XX2006</v>
          </cell>
          <cell r="B2241" t="str">
            <v>5.57*</v>
          </cell>
          <cell r="C2241">
            <v>1</v>
          </cell>
        </row>
        <row r="2242">
          <cell r="A2242" t="str">
            <v>UEMPG3XX2007</v>
          </cell>
          <cell r="B2242" t="str">
            <v>5.50*</v>
          </cell>
          <cell r="C2242">
            <v>1</v>
          </cell>
        </row>
        <row r="2243">
          <cell r="A2243" t="str">
            <v>UEMPG3XX2008</v>
          </cell>
          <cell r="B2243" t="str">
            <v>5.26*</v>
          </cell>
          <cell r="C2243">
            <v>1</v>
          </cell>
        </row>
        <row r="2244">
          <cell r="A2244" t="str">
            <v>UEMPIT1996</v>
          </cell>
          <cell r="B2244">
            <v>25873</v>
          </cell>
          <cell r="C2244">
            <v>0</v>
          </cell>
        </row>
        <row r="2245">
          <cell r="A2245" t="str">
            <v>UEMPIT1997</v>
          </cell>
          <cell r="B2245">
            <v>44136</v>
          </cell>
          <cell r="C2245">
            <v>0</v>
          </cell>
        </row>
        <row r="2246">
          <cell r="A2246" t="str">
            <v>UEMPIT1998</v>
          </cell>
          <cell r="B2246">
            <v>11263</v>
          </cell>
          <cell r="C2246">
            <v>0</v>
          </cell>
        </row>
        <row r="2247">
          <cell r="A2247" t="str">
            <v>UEMPIT1999</v>
          </cell>
          <cell r="B2247" t="str">
            <v>11.00</v>
          </cell>
          <cell r="C2247">
            <v>0</v>
          </cell>
        </row>
        <row r="2248">
          <cell r="A2248" t="str">
            <v>UEMPIT2000</v>
          </cell>
          <cell r="B2248">
            <v>39000</v>
          </cell>
          <cell r="C2248">
            <v>0</v>
          </cell>
        </row>
        <row r="2249">
          <cell r="A2249" t="str">
            <v>UEMPIT2001</v>
          </cell>
          <cell r="B2249">
            <v>38999</v>
          </cell>
          <cell r="C2249">
            <v>0</v>
          </cell>
        </row>
        <row r="2250">
          <cell r="A2250" t="str">
            <v>UEMPIT2002</v>
          </cell>
          <cell r="B2250">
            <v>22129</v>
          </cell>
          <cell r="C2250">
            <v>0</v>
          </cell>
        </row>
        <row r="2251">
          <cell r="A2251" t="str">
            <v>UEMPIT2003</v>
          </cell>
          <cell r="B2251">
            <v>14824</v>
          </cell>
          <cell r="C2251">
            <v>0</v>
          </cell>
        </row>
        <row r="2252">
          <cell r="A2252" t="str">
            <v>UEMPIT2004</v>
          </cell>
          <cell r="B2252" t="str">
            <v>8.00</v>
          </cell>
          <cell r="C2252">
            <v>0</v>
          </cell>
        </row>
        <row r="2253">
          <cell r="A2253" t="str">
            <v>UEMPIT2005</v>
          </cell>
          <cell r="B2253" t="str">
            <v>7.70*</v>
          </cell>
          <cell r="C2253">
            <v>1</v>
          </cell>
        </row>
        <row r="2254">
          <cell r="A2254" t="str">
            <v>UEMPIT2006</v>
          </cell>
          <cell r="B2254" t="str">
            <v>7.50*</v>
          </cell>
          <cell r="C2254">
            <v>1</v>
          </cell>
        </row>
        <row r="2255">
          <cell r="A2255" t="str">
            <v>UEMPIT2007</v>
          </cell>
          <cell r="B2255" t="str">
            <v>7.20*</v>
          </cell>
          <cell r="C2255">
            <v>1</v>
          </cell>
        </row>
        <row r="2256">
          <cell r="A2256" t="str">
            <v>UEMPIT2008</v>
          </cell>
          <cell r="B2256" t="str">
            <v>7.00*</v>
          </cell>
          <cell r="C2256">
            <v>1</v>
          </cell>
        </row>
        <row r="2257">
          <cell r="A2257" t="str">
            <v>UEMPJP1996</v>
          </cell>
          <cell r="B2257">
            <v>11018</v>
          </cell>
          <cell r="C2257">
            <v>0</v>
          </cell>
        </row>
        <row r="2258">
          <cell r="A2258" t="str">
            <v>UEMPJP1997</v>
          </cell>
          <cell r="B2258">
            <v>14671</v>
          </cell>
          <cell r="C2258">
            <v>0</v>
          </cell>
        </row>
        <row r="2259">
          <cell r="A2259" t="str">
            <v>UEMPJP1998</v>
          </cell>
          <cell r="B2259">
            <v>38994</v>
          </cell>
          <cell r="C2259">
            <v>0</v>
          </cell>
        </row>
        <row r="2260">
          <cell r="A2260" t="str">
            <v>UEMPJP1999</v>
          </cell>
          <cell r="B2260">
            <v>25659</v>
          </cell>
          <cell r="C2260">
            <v>0</v>
          </cell>
        </row>
        <row r="2261">
          <cell r="A2261" t="str">
            <v>UEMPJP2000</v>
          </cell>
          <cell r="B2261">
            <v>25659</v>
          </cell>
          <cell r="C2261">
            <v>0</v>
          </cell>
        </row>
        <row r="2262">
          <cell r="A2262" t="str">
            <v>UEMPJP2001</v>
          </cell>
          <cell r="B2262" t="str">
            <v>5.00</v>
          </cell>
          <cell r="C2262">
            <v>0</v>
          </cell>
        </row>
        <row r="2263">
          <cell r="A2263" t="str">
            <v>UEMPJP2002</v>
          </cell>
          <cell r="B2263">
            <v>14732</v>
          </cell>
          <cell r="C2263">
            <v>0</v>
          </cell>
        </row>
        <row r="2264">
          <cell r="A2264" t="str">
            <v>UEMPJP2003</v>
          </cell>
          <cell r="B2264">
            <v>11079</v>
          </cell>
          <cell r="C2264">
            <v>0</v>
          </cell>
        </row>
        <row r="2265">
          <cell r="A2265" t="str">
            <v>UEMPJP2004</v>
          </cell>
          <cell r="B2265">
            <v>25659</v>
          </cell>
          <cell r="C2265">
            <v>0</v>
          </cell>
        </row>
        <row r="2266">
          <cell r="A2266" t="str">
            <v>UEMPJP2005</v>
          </cell>
          <cell r="B2266">
            <v>14702</v>
          </cell>
          <cell r="C2266">
            <v>0</v>
          </cell>
        </row>
        <row r="2267">
          <cell r="A2267" t="str">
            <v>UEMPJP2006</v>
          </cell>
          <cell r="B2267" t="str">
            <v>4.10*</v>
          </cell>
          <cell r="C2267">
            <v>1</v>
          </cell>
        </row>
        <row r="2268">
          <cell r="A2268" t="str">
            <v>UEMPJP2007</v>
          </cell>
          <cell r="B2268" t="str">
            <v>4.10*</v>
          </cell>
          <cell r="C2268">
            <v>1</v>
          </cell>
        </row>
        <row r="2269">
          <cell r="A2269" t="str">
            <v>UEMPJP2008</v>
          </cell>
          <cell r="B2269" t="str">
            <v>3.80*</v>
          </cell>
          <cell r="C2269">
            <v>1</v>
          </cell>
        </row>
        <row r="2270">
          <cell r="A2270" t="str">
            <v>UEMPNO1996</v>
          </cell>
          <cell r="B2270">
            <v>29312</v>
          </cell>
          <cell r="C2270">
            <v>0</v>
          </cell>
        </row>
        <row r="2271">
          <cell r="A2271" t="str">
            <v>UEMPNO1997</v>
          </cell>
          <cell r="B2271" t="str">
            <v>4.00</v>
          </cell>
          <cell r="C2271">
            <v>0</v>
          </cell>
        </row>
        <row r="2272">
          <cell r="A2272" t="str">
            <v>UEMPNO1998</v>
          </cell>
          <cell r="B2272">
            <v>43891</v>
          </cell>
          <cell r="C2272">
            <v>0</v>
          </cell>
        </row>
        <row r="2273">
          <cell r="A2273" t="str">
            <v>UEMPNO1999</v>
          </cell>
          <cell r="B2273">
            <v>43891</v>
          </cell>
          <cell r="C2273">
            <v>0</v>
          </cell>
        </row>
        <row r="2274">
          <cell r="A2274" t="str">
            <v>UEMPNO2000</v>
          </cell>
          <cell r="B2274">
            <v>14671</v>
          </cell>
          <cell r="C2274">
            <v>0</v>
          </cell>
        </row>
        <row r="2275">
          <cell r="A2275" t="str">
            <v>UEMPNO2001</v>
          </cell>
          <cell r="B2275">
            <v>18323</v>
          </cell>
          <cell r="C2275">
            <v>0</v>
          </cell>
        </row>
        <row r="2276">
          <cell r="A2276" t="str">
            <v>UEMPNO2002</v>
          </cell>
          <cell r="B2276">
            <v>32933</v>
          </cell>
          <cell r="C2276">
            <v>0</v>
          </cell>
        </row>
        <row r="2277">
          <cell r="A2277" t="str">
            <v>UEMPNO2003</v>
          </cell>
          <cell r="B2277">
            <v>18354</v>
          </cell>
          <cell r="C2277">
            <v>0</v>
          </cell>
        </row>
        <row r="2278">
          <cell r="A2278" t="str">
            <v>UEMPNO2004</v>
          </cell>
          <cell r="B2278">
            <v>18354</v>
          </cell>
          <cell r="C2278">
            <v>0</v>
          </cell>
        </row>
        <row r="2279">
          <cell r="A2279" t="str">
            <v>UEMPNO2005</v>
          </cell>
          <cell r="B2279">
            <v>22007</v>
          </cell>
          <cell r="C2279">
            <v>0</v>
          </cell>
        </row>
        <row r="2280">
          <cell r="A2280" t="str">
            <v>UEMPNO2006</v>
          </cell>
          <cell r="B2280" t="str">
            <v>3.50*</v>
          </cell>
          <cell r="C2280">
            <v>1</v>
          </cell>
        </row>
        <row r="2281">
          <cell r="A2281" t="str">
            <v>UEMPNO2007</v>
          </cell>
          <cell r="B2281" t="str">
            <v>3.00*</v>
          </cell>
          <cell r="C2281">
            <v>1</v>
          </cell>
        </row>
        <row r="2282">
          <cell r="A2282" t="str">
            <v>UEMPNO2008</v>
          </cell>
          <cell r="B2282" t="str">
            <v>3.30*</v>
          </cell>
          <cell r="C2282">
            <v>1</v>
          </cell>
        </row>
        <row r="2283">
          <cell r="A2283" t="str">
            <v>UEMPSE1996</v>
          </cell>
          <cell r="B2283">
            <v>38998</v>
          </cell>
          <cell r="C2283">
            <v>0</v>
          </cell>
        </row>
        <row r="2284">
          <cell r="A2284" t="str">
            <v>UEMPSE1997</v>
          </cell>
          <cell r="B2284">
            <v>11171</v>
          </cell>
          <cell r="C2284">
            <v>0</v>
          </cell>
        </row>
        <row r="2285">
          <cell r="A2285" t="str">
            <v>UEMPSE1998</v>
          </cell>
          <cell r="B2285">
            <v>25720</v>
          </cell>
          <cell r="C2285">
            <v>0</v>
          </cell>
        </row>
        <row r="2286">
          <cell r="A2286" t="str">
            <v>UEMPSE1999</v>
          </cell>
          <cell r="B2286">
            <v>22037</v>
          </cell>
          <cell r="C2286">
            <v>0</v>
          </cell>
        </row>
        <row r="2287">
          <cell r="A2287" t="str">
            <v>UEMPSE2000</v>
          </cell>
          <cell r="B2287">
            <v>29312</v>
          </cell>
          <cell r="C2287">
            <v>0</v>
          </cell>
        </row>
        <row r="2288">
          <cell r="A2288" t="str">
            <v>UEMPSE2001</v>
          </cell>
          <cell r="B2288">
            <v>32933</v>
          </cell>
          <cell r="C2288">
            <v>0</v>
          </cell>
        </row>
        <row r="2289">
          <cell r="A2289" t="str">
            <v>UEMPSE2002</v>
          </cell>
          <cell r="B2289" t="str">
            <v>4.00</v>
          </cell>
          <cell r="C2289">
            <v>0</v>
          </cell>
        </row>
        <row r="2290">
          <cell r="A2290" t="str">
            <v>UEMPSE2003</v>
          </cell>
          <cell r="B2290">
            <v>29312</v>
          </cell>
          <cell r="C2290">
            <v>0</v>
          </cell>
        </row>
        <row r="2291">
          <cell r="A2291" t="str">
            <v>UEMPSE2004</v>
          </cell>
          <cell r="B2291">
            <v>29342</v>
          </cell>
          <cell r="C2291">
            <v>0</v>
          </cell>
        </row>
        <row r="2292">
          <cell r="A2292" t="str">
            <v>UEMPSE2005</v>
          </cell>
          <cell r="B2292">
            <v>32994</v>
          </cell>
          <cell r="C2292">
            <v>0</v>
          </cell>
        </row>
        <row r="2293">
          <cell r="A2293" t="str">
            <v>UEMPSE2006</v>
          </cell>
          <cell r="B2293" t="str">
            <v>5.60*</v>
          </cell>
          <cell r="C2293">
            <v>1</v>
          </cell>
        </row>
        <row r="2294">
          <cell r="A2294" t="str">
            <v>UEMPSE2007</v>
          </cell>
          <cell r="B2294" t="str">
            <v>4.90*</v>
          </cell>
          <cell r="C2294">
            <v>1</v>
          </cell>
        </row>
        <row r="2295">
          <cell r="A2295" t="str">
            <v>UEMPSE2008</v>
          </cell>
          <cell r="B2295" t="str">
            <v>4.40*</v>
          </cell>
          <cell r="C2295">
            <v>1</v>
          </cell>
        </row>
        <row r="2296">
          <cell r="A2296" t="str">
            <v>UEMPSP1996</v>
          </cell>
          <cell r="B2296" t="str">
            <v>14.30</v>
          </cell>
          <cell r="C2296">
            <v>0</v>
          </cell>
        </row>
        <row r="2297">
          <cell r="A2297" t="str">
            <v>UEMPSP1997</v>
          </cell>
          <cell r="B2297" t="str">
            <v>20.80</v>
          </cell>
          <cell r="C2297">
            <v>0</v>
          </cell>
        </row>
        <row r="2298">
          <cell r="A2298" t="str">
            <v>UEMPSP1998</v>
          </cell>
          <cell r="B2298" t="str">
            <v>18.70</v>
          </cell>
          <cell r="C2298">
            <v>0</v>
          </cell>
        </row>
        <row r="2299">
          <cell r="A2299" t="str">
            <v>UEMPSP1999</v>
          </cell>
          <cell r="B2299" t="str">
            <v>15.60</v>
          </cell>
          <cell r="C2299">
            <v>0</v>
          </cell>
        </row>
        <row r="2300">
          <cell r="A2300" t="str">
            <v>UEMPSP2000</v>
          </cell>
          <cell r="B2300" t="str">
            <v>13.90</v>
          </cell>
          <cell r="C2300">
            <v>0</v>
          </cell>
        </row>
        <row r="2301">
          <cell r="A2301" t="str">
            <v>UEMPSP2001</v>
          </cell>
          <cell r="B2301">
            <v>22190</v>
          </cell>
          <cell r="C2301">
            <v>0</v>
          </cell>
        </row>
        <row r="2302">
          <cell r="A2302" t="str">
            <v>UEMPSP2002</v>
          </cell>
          <cell r="B2302">
            <v>18568</v>
          </cell>
          <cell r="C2302">
            <v>0</v>
          </cell>
        </row>
        <row r="2303">
          <cell r="A2303" t="str">
            <v>UEMPSP2003</v>
          </cell>
          <cell r="B2303">
            <v>18568</v>
          </cell>
          <cell r="C2303">
            <v>0</v>
          </cell>
        </row>
        <row r="2304">
          <cell r="A2304" t="str">
            <v>UEMPSP2004</v>
          </cell>
          <cell r="B2304" t="str">
            <v>11.00</v>
          </cell>
          <cell r="C2304">
            <v>0</v>
          </cell>
        </row>
        <row r="2305">
          <cell r="A2305" t="str">
            <v>UEMPSP2005</v>
          </cell>
          <cell r="B2305" t="str">
            <v>9.10*</v>
          </cell>
          <cell r="C2305">
            <v>1</v>
          </cell>
        </row>
        <row r="2306">
          <cell r="A2306" t="str">
            <v>UEMPSP2006</v>
          </cell>
          <cell r="B2306" t="str">
            <v>8.30*</v>
          </cell>
          <cell r="C2306">
            <v>1</v>
          </cell>
        </row>
        <row r="2307">
          <cell r="A2307" t="str">
            <v>UEMPSP2007</v>
          </cell>
          <cell r="B2307" t="str">
            <v>7.90*</v>
          </cell>
          <cell r="C2307">
            <v>1</v>
          </cell>
        </row>
        <row r="2308">
          <cell r="A2308" t="str">
            <v>UEMPSP2008</v>
          </cell>
          <cell r="B2308" t="str">
            <v>7.50*</v>
          </cell>
          <cell r="C2308">
            <v>1</v>
          </cell>
        </row>
        <row r="2309">
          <cell r="A2309" t="str">
            <v>UEMPUK1996</v>
          </cell>
          <cell r="B2309">
            <v>11140</v>
          </cell>
          <cell r="C2309">
            <v>0</v>
          </cell>
        </row>
        <row r="2310">
          <cell r="A2310" t="str">
            <v>UEMPUK1997</v>
          </cell>
          <cell r="B2310">
            <v>18384</v>
          </cell>
          <cell r="C2310">
            <v>0</v>
          </cell>
        </row>
        <row r="2311">
          <cell r="A2311" t="str">
            <v>UEMPUK1998</v>
          </cell>
          <cell r="B2311">
            <v>25659</v>
          </cell>
          <cell r="C2311">
            <v>0</v>
          </cell>
        </row>
        <row r="2312">
          <cell r="A2312" t="str">
            <v>UEMPUK1999</v>
          </cell>
          <cell r="B2312" t="str">
            <v>6.20*</v>
          </cell>
          <cell r="C2312">
            <v>1</v>
          </cell>
        </row>
        <row r="2313">
          <cell r="A2313" t="str">
            <v>UEMPUK2000</v>
          </cell>
          <cell r="B2313" t="str">
            <v>6.90*</v>
          </cell>
          <cell r="C2313">
            <v>1</v>
          </cell>
        </row>
        <row r="2314">
          <cell r="A2314" t="str">
            <v>UEMPUK2001</v>
          </cell>
          <cell r="B2314" t="str">
            <v>7.20*</v>
          </cell>
          <cell r="C2314">
            <v>1</v>
          </cell>
        </row>
        <row r="2315">
          <cell r="A2315" t="str">
            <v>UEMPUS1996</v>
          </cell>
          <cell r="B2315">
            <v>14732</v>
          </cell>
          <cell r="C2315">
            <v>0</v>
          </cell>
        </row>
        <row r="2316">
          <cell r="A2316" t="str">
            <v>UEMPUS1997</v>
          </cell>
          <cell r="B2316">
            <v>32964</v>
          </cell>
          <cell r="C2316">
            <v>0</v>
          </cell>
        </row>
        <row r="2317">
          <cell r="A2317" t="str">
            <v>UEMPUS1998</v>
          </cell>
          <cell r="B2317">
            <v>18354</v>
          </cell>
          <cell r="C2317">
            <v>0</v>
          </cell>
        </row>
        <row r="2318">
          <cell r="A2318" t="str">
            <v>UEMPUS1999</v>
          </cell>
          <cell r="B2318">
            <v>43922</v>
          </cell>
          <cell r="C2318">
            <v>0</v>
          </cell>
        </row>
        <row r="2319">
          <cell r="A2319" t="str">
            <v>UEMPUS2000</v>
          </cell>
          <cell r="B2319" t="str">
            <v>4.00</v>
          </cell>
          <cell r="C2319">
            <v>0</v>
          </cell>
        </row>
        <row r="2320">
          <cell r="A2320" t="str">
            <v>UEMPUS2001</v>
          </cell>
          <cell r="B2320">
            <v>25659</v>
          </cell>
          <cell r="C2320">
            <v>0</v>
          </cell>
        </row>
        <row r="2321">
          <cell r="A2321" t="str">
            <v>UEMPUS2002</v>
          </cell>
          <cell r="B2321">
            <v>29342</v>
          </cell>
          <cell r="C2321">
            <v>0</v>
          </cell>
        </row>
        <row r="2322">
          <cell r="A2322" t="str">
            <v>UEMPUS2003</v>
          </cell>
          <cell r="B2322" t="str">
            <v>6.00</v>
          </cell>
          <cell r="C2322">
            <v>0</v>
          </cell>
        </row>
        <row r="2323">
          <cell r="A2323" t="str">
            <v>UEMPUS2004</v>
          </cell>
          <cell r="B2323">
            <v>18384</v>
          </cell>
          <cell r="C2323">
            <v>0</v>
          </cell>
        </row>
        <row r="2324">
          <cell r="A2324" t="str">
            <v>UEMPUS2005</v>
          </cell>
          <cell r="B2324">
            <v>38995</v>
          </cell>
          <cell r="C2324">
            <v>0</v>
          </cell>
        </row>
        <row r="2325">
          <cell r="A2325" t="str">
            <v>UEMPUS2006</v>
          </cell>
          <cell r="B2325" t="str">
            <v>4.70*</v>
          </cell>
          <cell r="C2325">
            <v>1</v>
          </cell>
        </row>
        <row r="2326">
          <cell r="A2326" t="str">
            <v>UEMPUS2007</v>
          </cell>
          <cell r="B2326" t="str">
            <v>5.00*</v>
          </cell>
          <cell r="C2326">
            <v>1</v>
          </cell>
        </row>
        <row r="2327">
          <cell r="A2327" t="str">
            <v>UEMPUS2008</v>
          </cell>
          <cell r="B2327" t="str">
            <v>5.30*</v>
          </cell>
          <cell r="C2327">
            <v>1</v>
          </cell>
        </row>
        <row r="2328">
          <cell r="A2328" t="str">
            <v>USDXEU1998</v>
          </cell>
          <cell r="B2328" t="str">
            <v>0.89</v>
          </cell>
          <cell r="C2328">
            <v>0</v>
          </cell>
        </row>
        <row r="2329">
          <cell r="A2329" t="str">
            <v>USDXEU1999</v>
          </cell>
          <cell r="B2329" t="str">
            <v>0.88</v>
          </cell>
          <cell r="C2329">
            <v>0</v>
          </cell>
        </row>
        <row r="2330">
          <cell r="A2330" t="str">
            <v>USDXEU2000</v>
          </cell>
          <cell r="B2330" t="str">
            <v>0.98</v>
          </cell>
          <cell r="C2330">
            <v>0</v>
          </cell>
        </row>
        <row r="2331">
          <cell r="A2331" t="str">
            <v>USDXEU2001</v>
          </cell>
          <cell r="B2331">
            <v>46023</v>
          </cell>
          <cell r="C2331">
            <v>0</v>
          </cell>
        </row>
        <row r="2332">
          <cell r="A2332" t="str">
            <v>USDXEU2002</v>
          </cell>
          <cell r="B2332" t="str">
            <v>1.00*</v>
          </cell>
          <cell r="C2332">
            <v>1</v>
          </cell>
        </row>
        <row r="2333">
          <cell r="A2333" t="str">
            <v>USDXEU2003</v>
          </cell>
          <cell r="B2333" t="str">
            <v>1.20*</v>
          </cell>
          <cell r="C2333">
            <v>1</v>
          </cell>
        </row>
        <row r="2334">
          <cell r="A2334" t="str">
            <v>USDXEU2004</v>
          </cell>
          <cell r="B2334" t="str">
            <v>1.25*</v>
          </cell>
          <cell r="C2334">
            <v>1</v>
          </cell>
        </row>
        <row r="2335">
          <cell r="A2335" t="str">
            <v>USDXEU2005</v>
          </cell>
          <cell r="B2335" t="str">
            <v>1.25*</v>
          </cell>
          <cell r="C2335">
            <v>1</v>
          </cell>
        </row>
        <row r="2336">
          <cell r="A2336" t="str">
            <v>USDXEU2006</v>
          </cell>
          <cell r="B2336" t="str">
            <v>1.25*</v>
          </cell>
          <cell r="C2336">
            <v>1</v>
          </cell>
        </row>
        <row r="2337">
          <cell r="A2337" t="str">
            <v>USDXEU2007</v>
          </cell>
          <cell r="B2337" t="str">
            <v>1.35*</v>
          </cell>
          <cell r="C2337">
            <v>1</v>
          </cell>
        </row>
        <row r="2338">
          <cell r="A2338" t="str">
            <v>USDXEU2008</v>
          </cell>
          <cell r="B2338" t="str">
            <v>1.40*</v>
          </cell>
          <cell r="C2338">
            <v>1</v>
          </cell>
        </row>
        <row r="2339">
          <cell r="A2339" t="str">
            <v>USDXJP1998</v>
          </cell>
          <cell r="B2339" t="str">
            <v>123.14</v>
          </cell>
          <cell r="C2339">
            <v>0</v>
          </cell>
        </row>
        <row r="2340">
          <cell r="A2340" t="str">
            <v>USDXJP1999</v>
          </cell>
          <cell r="B2340" t="str">
            <v>131.00</v>
          </cell>
          <cell r="C2340">
            <v>0</v>
          </cell>
        </row>
        <row r="2341">
          <cell r="A2341" t="str">
            <v>USDXJP2000</v>
          </cell>
          <cell r="B2341" t="str">
            <v>122.00</v>
          </cell>
          <cell r="C2341">
            <v>0</v>
          </cell>
        </row>
        <row r="2342">
          <cell r="A2342" t="str">
            <v>USDXJP2001</v>
          </cell>
          <cell r="B2342" t="str">
            <v>118.00</v>
          </cell>
          <cell r="C2342">
            <v>0</v>
          </cell>
        </row>
        <row r="2343">
          <cell r="A2343" t="str">
            <v>USDXJP2002</v>
          </cell>
          <cell r="B2343" t="str">
            <v>120.00*</v>
          </cell>
          <cell r="C2343">
            <v>1</v>
          </cell>
        </row>
        <row r="2344">
          <cell r="A2344" t="str">
            <v>USDXJP2003</v>
          </cell>
          <cell r="B2344" t="str">
            <v>105.00*</v>
          </cell>
          <cell r="C2344">
            <v>1</v>
          </cell>
        </row>
        <row r="2345">
          <cell r="A2345" t="str">
            <v>USDXJP2004</v>
          </cell>
          <cell r="B2345" t="str">
            <v>105.00*</v>
          </cell>
          <cell r="C2345">
            <v>1</v>
          </cell>
        </row>
        <row r="2346">
          <cell r="A2346" t="str">
            <v>USDXJP2005</v>
          </cell>
          <cell r="B2346" t="str">
            <v>105.00*</v>
          </cell>
          <cell r="C2346">
            <v>1</v>
          </cell>
        </row>
        <row r="2347">
          <cell r="A2347" t="str">
            <v>USDXJP2006</v>
          </cell>
          <cell r="B2347" t="str">
            <v>115.00*</v>
          </cell>
          <cell r="C2347">
            <v>1</v>
          </cell>
        </row>
        <row r="2348">
          <cell r="A2348" t="str">
            <v>USDXJP2007</v>
          </cell>
          <cell r="B2348" t="str">
            <v>100.00*</v>
          </cell>
          <cell r="C2348">
            <v>1</v>
          </cell>
        </row>
        <row r="2349">
          <cell r="A2349" t="str">
            <v>USDXJP2008</v>
          </cell>
          <cell r="B2349" t="str">
            <v>85.00*</v>
          </cell>
          <cell r="C2349">
            <v>1</v>
          </cell>
        </row>
        <row r="2350">
          <cell r="A2350" t="str">
            <v>WAGEDE1996</v>
          </cell>
          <cell r="B2350">
            <v>22007</v>
          </cell>
          <cell r="C2350">
            <v>0</v>
          </cell>
        </row>
        <row r="2351">
          <cell r="A2351" t="str">
            <v>WAGEDE1997</v>
          </cell>
          <cell r="B2351" t="str">
            <v>-0.20</v>
          </cell>
          <cell r="C2351">
            <v>0</v>
          </cell>
        </row>
        <row r="2352">
          <cell r="A2352" t="str">
            <v>WAGEDE1998</v>
          </cell>
          <cell r="B2352">
            <v>38992</v>
          </cell>
          <cell r="C2352">
            <v>0</v>
          </cell>
        </row>
        <row r="2353">
          <cell r="A2353" t="str">
            <v>WAGEDE1999</v>
          </cell>
          <cell r="B2353">
            <v>25600</v>
          </cell>
          <cell r="C2353">
            <v>0</v>
          </cell>
        </row>
        <row r="2354">
          <cell r="A2354" t="str">
            <v>WAGEDE2000</v>
          </cell>
          <cell r="B2354">
            <v>32905</v>
          </cell>
          <cell r="C2354">
            <v>0</v>
          </cell>
        </row>
        <row r="2355">
          <cell r="A2355" t="str">
            <v>WAGEDE2001</v>
          </cell>
          <cell r="B2355">
            <v>11018</v>
          </cell>
          <cell r="C2355">
            <v>0</v>
          </cell>
        </row>
        <row r="2356">
          <cell r="A2356" t="str">
            <v>WAGEDE2002</v>
          </cell>
          <cell r="B2356">
            <v>38993</v>
          </cell>
          <cell r="C2356">
            <v>0</v>
          </cell>
        </row>
        <row r="2357">
          <cell r="A2357" t="str">
            <v>WAGEDE2003</v>
          </cell>
          <cell r="B2357">
            <v>14611</v>
          </cell>
          <cell r="C2357">
            <v>0</v>
          </cell>
        </row>
        <row r="2358">
          <cell r="A2358" t="str">
            <v>WAGEDE2004</v>
          </cell>
          <cell r="B2358">
            <v>32874</v>
          </cell>
          <cell r="C2358">
            <v>0</v>
          </cell>
        </row>
        <row r="2359">
          <cell r="A2359" t="str">
            <v>WAGEDE2005</v>
          </cell>
          <cell r="B2359" t="str">
            <v>1.20*</v>
          </cell>
          <cell r="C2359">
            <v>1</v>
          </cell>
        </row>
        <row r="2360">
          <cell r="A2360" t="str">
            <v>WAGEDE2006</v>
          </cell>
          <cell r="B2360" t="str">
            <v>2.40*</v>
          </cell>
          <cell r="C2360">
            <v>1</v>
          </cell>
        </row>
        <row r="2361">
          <cell r="A2361" t="str">
            <v>WAGEDE2007</v>
          </cell>
          <cell r="B2361" t="str">
            <v>2.50*</v>
          </cell>
          <cell r="C2361">
            <v>1</v>
          </cell>
        </row>
        <row r="2362">
          <cell r="A2362" t="str">
            <v>WAGEDE2008</v>
          </cell>
          <cell r="B2362" t="str">
            <v>2.80*</v>
          </cell>
          <cell r="C2362">
            <v>1</v>
          </cell>
        </row>
        <row r="2363">
          <cell r="A2363" t="str">
            <v>WAGEDK1996</v>
          </cell>
          <cell r="B2363">
            <v>29281</v>
          </cell>
          <cell r="C2363">
            <v>0</v>
          </cell>
        </row>
        <row r="2364">
          <cell r="A2364" t="str">
            <v>WAGEDK1997</v>
          </cell>
          <cell r="B2364">
            <v>32933</v>
          </cell>
          <cell r="C2364">
            <v>0</v>
          </cell>
        </row>
        <row r="2365">
          <cell r="A2365" t="str">
            <v>WAGEDK1998</v>
          </cell>
          <cell r="B2365">
            <v>11049</v>
          </cell>
          <cell r="C2365">
            <v>0</v>
          </cell>
        </row>
        <row r="2366">
          <cell r="A2366" t="str">
            <v>WAGEDK1999</v>
          </cell>
          <cell r="B2366">
            <v>43922</v>
          </cell>
          <cell r="C2366">
            <v>0</v>
          </cell>
        </row>
        <row r="2367">
          <cell r="A2367" t="str">
            <v>WAGEDK2000</v>
          </cell>
          <cell r="B2367">
            <v>21976</v>
          </cell>
          <cell r="C2367">
            <v>0</v>
          </cell>
        </row>
        <row r="2368">
          <cell r="A2368" t="str">
            <v>WAGEDK2001</v>
          </cell>
          <cell r="B2368">
            <v>43922</v>
          </cell>
          <cell r="C2368">
            <v>0</v>
          </cell>
        </row>
        <row r="2369">
          <cell r="A2369" t="str">
            <v>WAGEDK2002</v>
          </cell>
          <cell r="B2369">
            <v>32933</v>
          </cell>
          <cell r="C2369">
            <v>0</v>
          </cell>
        </row>
        <row r="2370">
          <cell r="A2370" t="str">
            <v>WAGEDK2003</v>
          </cell>
          <cell r="B2370">
            <v>25628</v>
          </cell>
          <cell r="C2370">
            <v>0</v>
          </cell>
        </row>
        <row r="2371">
          <cell r="A2371" t="str">
            <v>WAGEDK2004</v>
          </cell>
          <cell r="B2371">
            <v>38993</v>
          </cell>
          <cell r="C2371">
            <v>0</v>
          </cell>
        </row>
        <row r="2372">
          <cell r="A2372" t="str">
            <v>WAGEDK2005</v>
          </cell>
          <cell r="B2372">
            <v>32905</v>
          </cell>
          <cell r="C2372">
            <v>0</v>
          </cell>
        </row>
        <row r="2373">
          <cell r="A2373" t="str">
            <v>WAGEDK2006</v>
          </cell>
          <cell r="B2373" t="str">
            <v>3.10*</v>
          </cell>
          <cell r="C2373">
            <v>1</v>
          </cell>
        </row>
        <row r="2374">
          <cell r="A2374" t="str">
            <v>WAGEDK2007</v>
          </cell>
          <cell r="B2374" t="str">
            <v>3.90*</v>
          </cell>
          <cell r="C2374">
            <v>1</v>
          </cell>
        </row>
        <row r="2375">
          <cell r="A2375" t="str">
            <v>WAGEDK2008</v>
          </cell>
          <cell r="B2375" t="str">
            <v>4.00*</v>
          </cell>
          <cell r="C2375">
            <v>1</v>
          </cell>
        </row>
        <row r="2376">
          <cell r="A2376" t="str">
            <v>WAGEEU111996</v>
          </cell>
          <cell r="B2376">
            <v>11018</v>
          </cell>
          <cell r="C2376">
            <v>0</v>
          </cell>
        </row>
        <row r="2377">
          <cell r="A2377" t="str">
            <v>WAGEEU111997</v>
          </cell>
          <cell r="B2377">
            <v>18295</v>
          </cell>
          <cell r="C2377">
            <v>0</v>
          </cell>
        </row>
        <row r="2378">
          <cell r="A2378" t="str">
            <v>WAGEEU111998</v>
          </cell>
          <cell r="B2378">
            <v>38991</v>
          </cell>
          <cell r="C2378">
            <v>0</v>
          </cell>
        </row>
        <row r="2379">
          <cell r="A2379" t="str">
            <v>WAGEEU111999</v>
          </cell>
          <cell r="B2379" t="str">
            <v>2.00</v>
          </cell>
          <cell r="C2379">
            <v>0</v>
          </cell>
        </row>
        <row r="2380">
          <cell r="A2380" t="str">
            <v>WAGEEU112000</v>
          </cell>
          <cell r="B2380">
            <v>18295</v>
          </cell>
          <cell r="C2380">
            <v>0</v>
          </cell>
        </row>
        <row r="2381">
          <cell r="A2381" t="str">
            <v>WAGEEU112001</v>
          </cell>
          <cell r="B2381">
            <v>21947</v>
          </cell>
          <cell r="C2381">
            <v>0</v>
          </cell>
        </row>
        <row r="2382">
          <cell r="A2382" t="str">
            <v>WAGEEU112002</v>
          </cell>
          <cell r="B2382">
            <v>21947</v>
          </cell>
          <cell r="C2382">
            <v>0</v>
          </cell>
        </row>
        <row r="2383">
          <cell r="A2383" t="str">
            <v>WAGEEU112003</v>
          </cell>
          <cell r="B2383" t="str">
            <v>2.00</v>
          </cell>
          <cell r="C2383">
            <v>0</v>
          </cell>
        </row>
        <row r="2384">
          <cell r="A2384" t="str">
            <v>WAGEEU112004</v>
          </cell>
          <cell r="B2384">
            <v>38992</v>
          </cell>
          <cell r="C2384">
            <v>0</v>
          </cell>
        </row>
        <row r="2385">
          <cell r="A2385" t="str">
            <v>WAGEEU112005</v>
          </cell>
          <cell r="B2385">
            <v>21916</v>
          </cell>
          <cell r="C2385">
            <v>0</v>
          </cell>
        </row>
        <row r="2386">
          <cell r="A2386" t="str">
            <v>WAGEEU112006</v>
          </cell>
          <cell r="B2386" t="str">
            <v>2.30*</v>
          </cell>
          <cell r="C2386">
            <v>1</v>
          </cell>
        </row>
        <row r="2387">
          <cell r="A2387" t="str">
            <v>WAGEEU112007</v>
          </cell>
          <cell r="B2387" t="str">
            <v>2.40*</v>
          </cell>
          <cell r="C2387">
            <v>1</v>
          </cell>
        </row>
        <row r="2388">
          <cell r="A2388" t="str">
            <v>WAGEEU112008</v>
          </cell>
          <cell r="B2388" t="str">
            <v>2.80*</v>
          </cell>
          <cell r="C2388">
            <v>1</v>
          </cell>
        </row>
        <row r="2389">
          <cell r="A2389" t="str">
            <v>WAGEFI1996</v>
          </cell>
          <cell r="B2389">
            <v>29281</v>
          </cell>
          <cell r="C2389">
            <v>0</v>
          </cell>
        </row>
        <row r="2390">
          <cell r="A2390" t="str">
            <v>WAGEFI1997</v>
          </cell>
          <cell r="B2390">
            <v>29252</v>
          </cell>
          <cell r="C2390">
            <v>0</v>
          </cell>
        </row>
        <row r="2391">
          <cell r="A2391" t="str">
            <v>WAGEFI1998</v>
          </cell>
          <cell r="B2391">
            <v>21976</v>
          </cell>
          <cell r="C2391">
            <v>0</v>
          </cell>
        </row>
        <row r="2392">
          <cell r="A2392" t="str">
            <v>WAGEFI1999</v>
          </cell>
          <cell r="B2392">
            <v>43891</v>
          </cell>
          <cell r="C2392">
            <v>0</v>
          </cell>
        </row>
        <row r="2393">
          <cell r="A2393" t="str">
            <v>WAGEFI2000</v>
          </cell>
          <cell r="B2393">
            <v>18354</v>
          </cell>
          <cell r="C2393">
            <v>0</v>
          </cell>
        </row>
        <row r="2394">
          <cell r="A2394" t="str">
            <v>WAGEFI2001</v>
          </cell>
          <cell r="B2394">
            <v>29312</v>
          </cell>
          <cell r="C2394">
            <v>0</v>
          </cell>
        </row>
        <row r="2395">
          <cell r="A2395" t="str">
            <v>WAGEFI2002</v>
          </cell>
          <cell r="B2395">
            <v>29281</v>
          </cell>
          <cell r="C2395">
            <v>0</v>
          </cell>
        </row>
        <row r="2396">
          <cell r="A2396" t="str">
            <v>WAGEFI2003</v>
          </cell>
          <cell r="B2396">
            <v>11049</v>
          </cell>
          <cell r="C2396">
            <v>0</v>
          </cell>
        </row>
        <row r="2397">
          <cell r="A2397" t="str">
            <v>WAGEFI2004</v>
          </cell>
          <cell r="B2397">
            <v>38994</v>
          </cell>
          <cell r="C2397">
            <v>0</v>
          </cell>
        </row>
        <row r="2398">
          <cell r="A2398" t="str">
            <v>WAGEFI2005</v>
          </cell>
          <cell r="B2398" t="str">
            <v>4.00</v>
          </cell>
          <cell r="C2398">
            <v>0</v>
          </cell>
        </row>
        <row r="2399">
          <cell r="A2399" t="str">
            <v>WAGEFI2006</v>
          </cell>
          <cell r="B2399" t="str">
            <v>3.00*</v>
          </cell>
          <cell r="C2399">
            <v>1</v>
          </cell>
        </row>
        <row r="2400">
          <cell r="A2400" t="str">
            <v>WAGEFI2007</v>
          </cell>
          <cell r="B2400" t="str">
            <v>3.60*</v>
          </cell>
          <cell r="C2400">
            <v>1</v>
          </cell>
        </row>
        <row r="2401">
          <cell r="A2401" t="str">
            <v>WAGEFI2008</v>
          </cell>
          <cell r="B2401" t="str">
            <v>4.00*</v>
          </cell>
          <cell r="C2401">
            <v>1</v>
          </cell>
        </row>
        <row r="2402">
          <cell r="A2402" t="str">
            <v>WAGEFR1996</v>
          </cell>
          <cell r="B2402">
            <v>43862</v>
          </cell>
          <cell r="C2402">
            <v>0</v>
          </cell>
        </row>
        <row r="2403">
          <cell r="A2403" t="str">
            <v>WAGEFR1997</v>
          </cell>
          <cell r="B2403">
            <v>38992</v>
          </cell>
          <cell r="C2403">
            <v>0</v>
          </cell>
        </row>
        <row r="2404">
          <cell r="A2404" t="str">
            <v>WAGEFR1998</v>
          </cell>
          <cell r="B2404">
            <v>29221</v>
          </cell>
          <cell r="C2404">
            <v>0</v>
          </cell>
        </row>
        <row r="2405">
          <cell r="A2405" t="str">
            <v>WAGEFR1999</v>
          </cell>
          <cell r="B2405">
            <v>21916</v>
          </cell>
          <cell r="C2405">
            <v>0</v>
          </cell>
        </row>
        <row r="2406">
          <cell r="A2406" t="str">
            <v>WAGEFR2000</v>
          </cell>
          <cell r="B2406">
            <v>29221</v>
          </cell>
          <cell r="C2406">
            <v>0</v>
          </cell>
        </row>
        <row r="2407">
          <cell r="A2407" t="str">
            <v>WAGEFR2001</v>
          </cell>
          <cell r="B2407">
            <v>18295</v>
          </cell>
          <cell r="C2407">
            <v>0</v>
          </cell>
        </row>
        <row r="2408">
          <cell r="A2408" t="str">
            <v>WAGEFR2002</v>
          </cell>
          <cell r="B2408">
            <v>18295</v>
          </cell>
          <cell r="C2408">
            <v>0</v>
          </cell>
        </row>
        <row r="2409">
          <cell r="A2409" t="str">
            <v>WAGEFR2003</v>
          </cell>
          <cell r="B2409">
            <v>14642</v>
          </cell>
          <cell r="C2409">
            <v>0</v>
          </cell>
        </row>
        <row r="2410">
          <cell r="A2410" t="str">
            <v>WAGEFR2004</v>
          </cell>
          <cell r="B2410">
            <v>18295</v>
          </cell>
          <cell r="C2410">
            <v>0</v>
          </cell>
        </row>
        <row r="2411">
          <cell r="A2411" t="str">
            <v>WAGEFR2005</v>
          </cell>
          <cell r="B2411" t="str">
            <v>2.80*</v>
          </cell>
          <cell r="C2411">
            <v>1</v>
          </cell>
        </row>
        <row r="2412">
          <cell r="A2412" t="str">
            <v>WAGEFR2006</v>
          </cell>
          <cell r="B2412" t="str">
            <v>2.40*</v>
          </cell>
          <cell r="C2412">
            <v>1</v>
          </cell>
        </row>
        <row r="2413">
          <cell r="A2413" t="str">
            <v>WAGEFR2007</v>
          </cell>
          <cell r="B2413" t="str">
            <v>2.50*</v>
          </cell>
          <cell r="C2413">
            <v>1</v>
          </cell>
        </row>
        <row r="2414">
          <cell r="A2414" t="str">
            <v>WAGEFR2008</v>
          </cell>
          <cell r="B2414" t="str">
            <v>2.80*</v>
          </cell>
          <cell r="C2414">
            <v>1</v>
          </cell>
        </row>
        <row r="2415">
          <cell r="A2415" t="str">
            <v>WAGEIT1996</v>
          </cell>
          <cell r="B2415">
            <v>38994</v>
          </cell>
          <cell r="C2415">
            <v>0</v>
          </cell>
        </row>
        <row r="2416">
          <cell r="A2416" t="str">
            <v>WAGEIT1997</v>
          </cell>
          <cell r="B2416">
            <v>21976</v>
          </cell>
          <cell r="C2416">
            <v>0</v>
          </cell>
        </row>
        <row r="2417">
          <cell r="A2417" t="str">
            <v>WAGEIT1998</v>
          </cell>
          <cell r="B2417">
            <v>29252</v>
          </cell>
          <cell r="C2417">
            <v>0</v>
          </cell>
        </row>
        <row r="2418">
          <cell r="A2418" t="str">
            <v>WAGEIT1999</v>
          </cell>
          <cell r="B2418">
            <v>10990</v>
          </cell>
          <cell r="C2418">
            <v>0</v>
          </cell>
        </row>
        <row r="2419">
          <cell r="A2419" t="str">
            <v>WAGEIT2000</v>
          </cell>
          <cell r="B2419">
            <v>38992</v>
          </cell>
          <cell r="C2419">
            <v>0</v>
          </cell>
        </row>
        <row r="2420">
          <cell r="A2420" t="str">
            <v>WAGEIT2001</v>
          </cell>
          <cell r="B2420">
            <v>32874</v>
          </cell>
          <cell r="C2420">
            <v>0</v>
          </cell>
        </row>
        <row r="2421">
          <cell r="A2421" t="str">
            <v>WAGEIT2002</v>
          </cell>
          <cell r="B2421">
            <v>25600</v>
          </cell>
          <cell r="C2421">
            <v>0</v>
          </cell>
        </row>
        <row r="2422">
          <cell r="A2422" t="str">
            <v>WAGEIT2003</v>
          </cell>
          <cell r="B2422">
            <v>21947</v>
          </cell>
          <cell r="C2422">
            <v>0</v>
          </cell>
        </row>
        <row r="2423">
          <cell r="A2423" t="str">
            <v>WAGEIT2004</v>
          </cell>
          <cell r="B2423">
            <v>32905</v>
          </cell>
          <cell r="C2423">
            <v>0</v>
          </cell>
        </row>
        <row r="2424">
          <cell r="A2424" t="str">
            <v>WAGEIT2005</v>
          </cell>
          <cell r="B2424" t="str">
            <v>2.70*</v>
          </cell>
          <cell r="C2424">
            <v>1</v>
          </cell>
        </row>
        <row r="2425">
          <cell r="A2425" t="str">
            <v>WAGEIT2006</v>
          </cell>
          <cell r="B2425" t="str">
            <v>2.40*</v>
          </cell>
          <cell r="C2425">
            <v>1</v>
          </cell>
        </row>
        <row r="2426">
          <cell r="A2426" t="str">
            <v>WAGEIT2007</v>
          </cell>
          <cell r="B2426" t="str">
            <v>2.70*</v>
          </cell>
          <cell r="C2426">
            <v>1</v>
          </cell>
        </row>
        <row r="2427">
          <cell r="A2427" t="str">
            <v>WAGEIT2008</v>
          </cell>
          <cell r="B2427" t="str">
            <v>3.00*</v>
          </cell>
          <cell r="C2427">
            <v>1</v>
          </cell>
        </row>
        <row r="2428">
          <cell r="A2428" t="str">
            <v>WAGEJP1996</v>
          </cell>
          <cell r="B2428" t="str">
            <v>-1.30</v>
          </cell>
          <cell r="C2428">
            <v>0</v>
          </cell>
        </row>
        <row r="2429">
          <cell r="A2429" t="str">
            <v>WAGEJP1997</v>
          </cell>
          <cell r="B2429" t="str">
            <v>-3.10</v>
          </cell>
          <cell r="C2429">
            <v>0</v>
          </cell>
        </row>
        <row r="2430">
          <cell r="A2430" t="str">
            <v>WAGEJP1998</v>
          </cell>
          <cell r="B2430">
            <v>11079</v>
          </cell>
          <cell r="C2430">
            <v>0</v>
          </cell>
        </row>
        <row r="2431">
          <cell r="A2431" t="str">
            <v>WAGEJP1999</v>
          </cell>
          <cell r="B2431" t="str">
            <v>-3.00</v>
          </cell>
          <cell r="C2431">
            <v>0</v>
          </cell>
        </row>
        <row r="2432">
          <cell r="A2432" t="str">
            <v>WAGEJP2000</v>
          </cell>
          <cell r="B2432" t="str">
            <v>-6.10</v>
          </cell>
          <cell r="C2432">
            <v>0</v>
          </cell>
        </row>
        <row r="2433">
          <cell r="A2433" t="str">
            <v>WAGEJP2001</v>
          </cell>
          <cell r="B2433">
            <v>43922</v>
          </cell>
          <cell r="C2433">
            <v>0</v>
          </cell>
        </row>
        <row r="2434">
          <cell r="A2434" t="str">
            <v>WAGEJP2002</v>
          </cell>
          <cell r="B2434" t="str">
            <v>-3.10</v>
          </cell>
          <cell r="C2434">
            <v>0</v>
          </cell>
        </row>
        <row r="2435">
          <cell r="A2435" t="str">
            <v>WAGEJP2003</v>
          </cell>
          <cell r="B2435" t="str">
            <v>-3.90</v>
          </cell>
          <cell r="C2435">
            <v>0</v>
          </cell>
        </row>
        <row r="2436">
          <cell r="A2436" t="str">
            <v>WAGEJP2004</v>
          </cell>
          <cell r="B2436" t="str">
            <v>-4.80</v>
          </cell>
          <cell r="C2436">
            <v>0</v>
          </cell>
        </row>
        <row r="2437">
          <cell r="A2437" t="str">
            <v>WAGEJP2005</v>
          </cell>
          <cell r="B2437" t="str">
            <v>-0.80</v>
          </cell>
          <cell r="C2437">
            <v>0</v>
          </cell>
        </row>
        <row r="2438">
          <cell r="A2438" t="str">
            <v>WAGEJP2006</v>
          </cell>
          <cell r="B2438" t="str">
            <v>-0.80*</v>
          </cell>
          <cell r="C2438">
            <v>1</v>
          </cell>
        </row>
        <row r="2439">
          <cell r="A2439" t="str">
            <v>WAGEJP2007</v>
          </cell>
          <cell r="B2439" t="str">
            <v>2.90*</v>
          </cell>
          <cell r="C2439">
            <v>1</v>
          </cell>
        </row>
        <row r="2440">
          <cell r="A2440" t="str">
            <v>WAGEJP2008</v>
          </cell>
          <cell r="B2440" t="str">
            <v>3.10*</v>
          </cell>
          <cell r="C2440">
            <v>1</v>
          </cell>
        </row>
        <row r="2441">
          <cell r="A2441" t="str">
            <v>WAGENO1996</v>
          </cell>
          <cell r="B2441">
            <v>14702</v>
          </cell>
          <cell r="C2441">
            <v>0</v>
          </cell>
        </row>
        <row r="2442">
          <cell r="A2442" t="str">
            <v>WAGENO1997</v>
          </cell>
          <cell r="B2442">
            <v>11049</v>
          </cell>
          <cell r="C2442">
            <v>0</v>
          </cell>
        </row>
        <row r="2443">
          <cell r="A2443" t="str">
            <v>WAGENO1998</v>
          </cell>
          <cell r="B2443">
            <v>43983</v>
          </cell>
          <cell r="C2443">
            <v>0</v>
          </cell>
        </row>
        <row r="2444">
          <cell r="A2444" t="str">
            <v>WAGENO1999</v>
          </cell>
          <cell r="B2444">
            <v>38995</v>
          </cell>
          <cell r="C2444">
            <v>0</v>
          </cell>
        </row>
        <row r="2445">
          <cell r="A2445" t="str">
            <v>WAGENO2000</v>
          </cell>
          <cell r="B2445">
            <v>14702</v>
          </cell>
          <cell r="C2445">
            <v>0</v>
          </cell>
        </row>
        <row r="2446">
          <cell r="A2446" t="str">
            <v>WAGENO2001</v>
          </cell>
          <cell r="B2446">
            <v>29312</v>
          </cell>
          <cell r="C2446">
            <v>0</v>
          </cell>
        </row>
        <row r="2447">
          <cell r="A2447" t="str">
            <v>WAGENO2002</v>
          </cell>
          <cell r="B2447">
            <v>25689</v>
          </cell>
          <cell r="C2447">
            <v>0</v>
          </cell>
        </row>
        <row r="2448">
          <cell r="A2448" t="str">
            <v>WAGENO2003</v>
          </cell>
          <cell r="B2448">
            <v>18354</v>
          </cell>
          <cell r="C2448">
            <v>0</v>
          </cell>
        </row>
        <row r="2449">
          <cell r="A2449" t="str">
            <v>WAGENO2004</v>
          </cell>
          <cell r="B2449">
            <v>18323</v>
          </cell>
          <cell r="C2449">
            <v>0</v>
          </cell>
        </row>
        <row r="2450">
          <cell r="A2450" t="str">
            <v>WAGENO2005</v>
          </cell>
          <cell r="B2450">
            <v>11018</v>
          </cell>
          <cell r="C2450">
            <v>0</v>
          </cell>
        </row>
        <row r="2451">
          <cell r="A2451" t="str">
            <v>WAGENO2006</v>
          </cell>
          <cell r="B2451" t="str">
            <v>4.20*</v>
          </cell>
          <cell r="C2451">
            <v>1</v>
          </cell>
        </row>
        <row r="2452">
          <cell r="A2452" t="str">
            <v>WAGENO2007</v>
          </cell>
          <cell r="B2452" t="str">
            <v>4.80*</v>
          </cell>
          <cell r="C2452">
            <v>1</v>
          </cell>
        </row>
        <row r="2453">
          <cell r="A2453" t="str">
            <v>WAGENO2008</v>
          </cell>
          <cell r="B2453" t="str">
            <v>4.60*</v>
          </cell>
          <cell r="C2453">
            <v>1</v>
          </cell>
        </row>
        <row r="2454">
          <cell r="A2454" t="str">
            <v>WAGESE1996</v>
          </cell>
          <cell r="B2454">
            <v>22068</v>
          </cell>
          <cell r="C2454">
            <v>0</v>
          </cell>
        </row>
        <row r="2455">
          <cell r="A2455" t="str">
            <v>WAGESE1997</v>
          </cell>
          <cell r="B2455">
            <v>18354</v>
          </cell>
          <cell r="C2455">
            <v>0</v>
          </cell>
        </row>
        <row r="2456">
          <cell r="A2456" t="str">
            <v>WAGESE1998</v>
          </cell>
          <cell r="B2456">
            <v>18323</v>
          </cell>
          <cell r="C2456">
            <v>0</v>
          </cell>
        </row>
        <row r="2457">
          <cell r="A2457" t="str">
            <v>WAGESE1999</v>
          </cell>
          <cell r="B2457">
            <v>29221</v>
          </cell>
          <cell r="C2457">
            <v>0</v>
          </cell>
        </row>
        <row r="2458">
          <cell r="A2458" t="str">
            <v>WAGESE2000</v>
          </cell>
          <cell r="B2458">
            <v>11018</v>
          </cell>
          <cell r="C2458">
            <v>0</v>
          </cell>
        </row>
        <row r="2459">
          <cell r="A2459" t="str">
            <v>WAGESE2001</v>
          </cell>
          <cell r="B2459">
            <v>32905</v>
          </cell>
          <cell r="C2459">
            <v>0</v>
          </cell>
        </row>
        <row r="2460">
          <cell r="A2460" t="str">
            <v>WAGESE2002</v>
          </cell>
          <cell r="B2460">
            <v>14671</v>
          </cell>
          <cell r="C2460">
            <v>0</v>
          </cell>
        </row>
        <row r="2461">
          <cell r="A2461" t="str">
            <v>WAGESE2003</v>
          </cell>
          <cell r="B2461">
            <v>32905</v>
          </cell>
          <cell r="C2461">
            <v>0</v>
          </cell>
        </row>
        <row r="2462">
          <cell r="A2462" t="str">
            <v>WAGESE2004</v>
          </cell>
          <cell r="B2462">
            <v>25600</v>
          </cell>
          <cell r="C2462">
            <v>0</v>
          </cell>
        </row>
        <row r="2463">
          <cell r="A2463" t="str">
            <v>WAGESE2005</v>
          </cell>
          <cell r="B2463" t="str">
            <v>3.00</v>
          </cell>
          <cell r="C2463">
            <v>0</v>
          </cell>
        </row>
        <row r="2464">
          <cell r="A2464" t="str">
            <v>WAGESE2006</v>
          </cell>
          <cell r="B2464" t="str">
            <v>3.30*</v>
          </cell>
          <cell r="C2464">
            <v>1</v>
          </cell>
        </row>
        <row r="2465">
          <cell r="A2465" t="str">
            <v>WAGESE2007</v>
          </cell>
          <cell r="B2465" t="str">
            <v>4.00*</v>
          </cell>
          <cell r="C2465">
            <v>1</v>
          </cell>
        </row>
        <row r="2466">
          <cell r="A2466" t="str">
            <v>WAGESE2008</v>
          </cell>
          <cell r="B2466" t="str">
            <v>3.80*</v>
          </cell>
          <cell r="C2466">
            <v>1</v>
          </cell>
        </row>
        <row r="2467">
          <cell r="A2467" t="str">
            <v>WAGESP1996</v>
          </cell>
          <cell r="B2467">
            <v>18354</v>
          </cell>
          <cell r="C2467">
            <v>0</v>
          </cell>
        </row>
        <row r="2468">
          <cell r="A2468" t="str">
            <v>WAGESP1997</v>
          </cell>
          <cell r="B2468">
            <v>38994</v>
          </cell>
          <cell r="C2468">
            <v>0</v>
          </cell>
        </row>
        <row r="2469">
          <cell r="A2469" t="str">
            <v>WAGESP1998</v>
          </cell>
          <cell r="B2469">
            <v>29252</v>
          </cell>
          <cell r="C2469">
            <v>0</v>
          </cell>
        </row>
        <row r="2470">
          <cell r="A2470" t="str">
            <v>WAGESP1999</v>
          </cell>
          <cell r="B2470">
            <v>21947</v>
          </cell>
          <cell r="C2470">
            <v>0</v>
          </cell>
        </row>
        <row r="2471">
          <cell r="A2471" t="str">
            <v>WAGESP2000</v>
          </cell>
          <cell r="B2471">
            <v>14642</v>
          </cell>
          <cell r="C2471">
            <v>0</v>
          </cell>
        </row>
        <row r="2472">
          <cell r="A2472" t="str">
            <v>WAGESP2001</v>
          </cell>
          <cell r="B2472">
            <v>29281</v>
          </cell>
          <cell r="C2472">
            <v>0</v>
          </cell>
        </row>
        <row r="2473">
          <cell r="A2473" t="str">
            <v>WAGESP2002</v>
          </cell>
          <cell r="B2473">
            <v>43922</v>
          </cell>
          <cell r="C2473">
            <v>0</v>
          </cell>
        </row>
        <row r="2474">
          <cell r="A2474" t="str">
            <v>WAGESP2003</v>
          </cell>
          <cell r="B2474">
            <v>11049</v>
          </cell>
          <cell r="C2474">
            <v>0</v>
          </cell>
        </row>
        <row r="2475">
          <cell r="A2475" t="str">
            <v>WAGESP2004</v>
          </cell>
          <cell r="B2475">
            <v>18323</v>
          </cell>
          <cell r="C2475">
            <v>0</v>
          </cell>
        </row>
        <row r="2476">
          <cell r="A2476" t="str">
            <v>WAGESP2005</v>
          </cell>
          <cell r="B2476" t="str">
            <v>2.40*</v>
          </cell>
          <cell r="C2476">
            <v>1</v>
          </cell>
        </row>
        <row r="2477">
          <cell r="A2477" t="str">
            <v>WAGESP2006</v>
          </cell>
          <cell r="B2477" t="str">
            <v>2.20*</v>
          </cell>
          <cell r="C2477">
            <v>1</v>
          </cell>
        </row>
        <row r="2478">
          <cell r="A2478" t="str">
            <v>WAGESP2007</v>
          </cell>
          <cell r="B2478" t="str">
            <v>3.60*</v>
          </cell>
          <cell r="C2478">
            <v>1</v>
          </cell>
        </row>
        <row r="2479">
          <cell r="A2479" t="str">
            <v>WAGESP2008</v>
          </cell>
          <cell r="B2479" t="str">
            <v>3.90*</v>
          </cell>
          <cell r="C2479">
            <v>1</v>
          </cell>
        </row>
        <row r="2480">
          <cell r="A2480" t="str">
            <v>WAGEUK1996</v>
          </cell>
          <cell r="B2480">
            <v>14702</v>
          </cell>
          <cell r="C2480">
            <v>0</v>
          </cell>
        </row>
        <row r="2481">
          <cell r="A2481" t="str">
            <v>WAGEUK1997</v>
          </cell>
          <cell r="B2481">
            <v>14702</v>
          </cell>
          <cell r="C2481">
            <v>0</v>
          </cell>
        </row>
        <row r="2482">
          <cell r="A2482" t="str">
            <v>WAGEUK1998</v>
          </cell>
          <cell r="B2482">
            <v>22007</v>
          </cell>
          <cell r="C2482">
            <v>0</v>
          </cell>
        </row>
        <row r="2483">
          <cell r="A2483" t="str">
            <v>WAGEUK1999</v>
          </cell>
          <cell r="B2483" t="str">
            <v>5.00*</v>
          </cell>
          <cell r="C2483">
            <v>1</v>
          </cell>
        </row>
        <row r="2484">
          <cell r="A2484" t="str">
            <v>WAGEUK2000</v>
          </cell>
          <cell r="B2484" t="str">
            <v>4.20*</v>
          </cell>
          <cell r="C2484">
            <v>1</v>
          </cell>
        </row>
        <row r="2485">
          <cell r="A2485" t="str">
            <v>WAGEUK2001</v>
          </cell>
          <cell r="B2485" t="str">
            <v>3.20*</v>
          </cell>
          <cell r="C2485">
            <v>1</v>
          </cell>
        </row>
        <row r="2486">
          <cell r="A2486" t="str">
            <v>WAGEUS1996</v>
          </cell>
          <cell r="B2486">
            <v>29252</v>
          </cell>
          <cell r="C2486">
            <v>0</v>
          </cell>
        </row>
        <row r="2487">
          <cell r="A2487" t="str">
            <v>WAGEUS1997</v>
          </cell>
          <cell r="B2487">
            <v>32905</v>
          </cell>
          <cell r="C2487">
            <v>0</v>
          </cell>
        </row>
        <row r="2488">
          <cell r="A2488" t="str">
            <v>WAGEUS1998</v>
          </cell>
          <cell r="B2488">
            <v>14671</v>
          </cell>
          <cell r="C2488">
            <v>0</v>
          </cell>
        </row>
        <row r="2489">
          <cell r="A2489" t="str">
            <v>WAGEUS1999</v>
          </cell>
          <cell r="B2489">
            <v>43891</v>
          </cell>
          <cell r="C2489">
            <v>0</v>
          </cell>
        </row>
        <row r="2490">
          <cell r="A2490" t="str">
            <v>WAGEUS2000</v>
          </cell>
          <cell r="B2490">
            <v>14702</v>
          </cell>
          <cell r="C2490">
            <v>0</v>
          </cell>
        </row>
        <row r="2491">
          <cell r="A2491" t="str">
            <v>WAGEUS2001</v>
          </cell>
          <cell r="B2491">
            <v>11049</v>
          </cell>
          <cell r="C2491">
            <v>0</v>
          </cell>
        </row>
        <row r="2492">
          <cell r="A2492" t="str">
            <v>WAGEUS2002</v>
          </cell>
          <cell r="B2492">
            <v>21976</v>
          </cell>
          <cell r="C2492">
            <v>0</v>
          </cell>
        </row>
        <row r="2493">
          <cell r="A2493" t="str">
            <v>WAGEUS2003</v>
          </cell>
          <cell r="B2493">
            <v>29281</v>
          </cell>
          <cell r="C2493">
            <v>0</v>
          </cell>
        </row>
        <row r="2494">
          <cell r="A2494" t="str">
            <v>WAGEUS2004</v>
          </cell>
          <cell r="B2494">
            <v>25628</v>
          </cell>
          <cell r="C2494">
            <v>0</v>
          </cell>
        </row>
        <row r="2495">
          <cell r="A2495" t="str">
            <v>WAGEUS2005</v>
          </cell>
          <cell r="B2495">
            <v>11018</v>
          </cell>
          <cell r="C2495">
            <v>0</v>
          </cell>
        </row>
        <row r="2496">
          <cell r="A2496" t="str">
            <v>WAGEUS2006</v>
          </cell>
          <cell r="B2496" t="str">
            <v>3.10*</v>
          </cell>
          <cell r="C2496">
            <v>1</v>
          </cell>
        </row>
        <row r="2497">
          <cell r="A2497" t="str">
            <v>WAGEUS2007</v>
          </cell>
          <cell r="B2497" t="str">
            <v>3.50*</v>
          </cell>
          <cell r="C2497">
            <v>1</v>
          </cell>
        </row>
        <row r="2498">
          <cell r="A2498" t="str">
            <v>WAGEUS2008</v>
          </cell>
          <cell r="B2498" t="str">
            <v>3.00*</v>
          </cell>
          <cell r="C2498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suse puu"/>
      <sheetName val="Loan - flat"/>
      <sheetName val="Loan - furniture"/>
      <sheetName val="Loan - car"/>
    </sheetNames>
    <sheetDataSet>
      <sheetData sheetId="0" refreshError="1"/>
      <sheetData sheetId="1" refreshError="1"/>
      <sheetData sheetId="2" refreshError="1">
        <row r="8">
          <cell r="F8">
            <v>30</v>
          </cell>
        </row>
        <row r="17">
          <cell r="I17" t="str">
            <v>Year</v>
          </cell>
          <cell r="J17" t="str">
            <v>Cumulative Interest</v>
          </cell>
          <cell r="K17" t="str">
            <v>Cumulative Principal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00B1-5D81-47C0-82B8-8C1F9B728771}">
  <dimension ref="A2:U1993"/>
  <sheetViews>
    <sheetView tabSelected="1" topLeftCell="A1726" zoomScale="80" zoomScaleNormal="80" workbookViewId="0">
      <selection activeCell="F1755" sqref="F1755"/>
    </sheetView>
  </sheetViews>
  <sheetFormatPr defaultColWidth="9.33203125" defaultRowHeight="15" x14ac:dyDescent="0.25"/>
  <cols>
    <col min="1" max="1" width="81" style="23" customWidth="1"/>
    <col min="2" max="2" width="13" style="1" customWidth="1"/>
    <col min="3" max="3" width="11.1640625" style="1" hidden="1" customWidth="1"/>
    <col min="4" max="18" width="13.6640625" style="1" customWidth="1"/>
    <col min="19" max="20" width="9.33203125" style="2" customWidth="1"/>
    <col min="21" max="23" width="9.33203125" style="15" customWidth="1"/>
    <col min="24" max="16384" width="9.33203125" style="15"/>
  </cols>
  <sheetData>
    <row r="2" spans="1:18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x14ac:dyDescent="0.25">
      <c r="A3" s="3" t="s">
        <v>1</v>
      </c>
      <c r="B3" s="4"/>
      <c r="C3" s="5">
        <v>-4.0000000000000001E-3</v>
      </c>
      <c r="D3" s="5">
        <v>-4.0000000000000001E-3</v>
      </c>
      <c r="E3" s="5">
        <v>-4.0000000000000001E-3</v>
      </c>
      <c r="F3" s="5">
        <v>-4.0000000000000001E-3</v>
      </c>
      <c r="G3" s="6">
        <v>1.9008088135461722E-3</v>
      </c>
      <c r="H3" s="6">
        <v>1.8456733158230994E-3</v>
      </c>
      <c r="I3" s="6">
        <v>1.7908332528102555E-3</v>
      </c>
      <c r="J3" s="6">
        <v>1.7170197167882086E-3</v>
      </c>
      <c r="K3" s="6">
        <v>1.6051158251579433E-3</v>
      </c>
      <c r="L3" s="6">
        <v>1.5513417182712156E-3</v>
      </c>
      <c r="M3" s="6">
        <v>1.5042021647709452E-3</v>
      </c>
      <c r="N3" s="6">
        <v>1.5083245454254946E-3</v>
      </c>
      <c r="O3" s="6">
        <v>1.4741920661663348E-3</v>
      </c>
      <c r="P3" s="6">
        <v>1.4974734118816549E-3</v>
      </c>
      <c r="Q3" s="6">
        <v>1.5524097343725147E-3</v>
      </c>
      <c r="R3" s="6">
        <v>1.6070838732626979E-3</v>
      </c>
    </row>
    <row r="5" spans="1:18" x14ac:dyDescent="0.25">
      <c r="A5" s="3" t="s">
        <v>2</v>
      </c>
      <c r="B5" s="4" t="s">
        <v>3</v>
      </c>
      <c r="C5" s="4">
        <v>2020</v>
      </c>
      <c r="D5" s="4">
        <v>2021</v>
      </c>
      <c r="E5" s="4">
        <v>2022</v>
      </c>
      <c r="F5" s="4">
        <v>2023</v>
      </c>
      <c r="G5" s="4">
        <v>2024</v>
      </c>
      <c r="H5" s="4">
        <v>2025</v>
      </c>
      <c r="I5" s="4">
        <v>2026</v>
      </c>
      <c r="J5" s="4">
        <v>2027</v>
      </c>
      <c r="K5" s="4">
        <v>2028</v>
      </c>
      <c r="L5" s="4">
        <v>2029</v>
      </c>
      <c r="M5" s="4">
        <v>2030</v>
      </c>
      <c r="N5" s="4">
        <v>2031</v>
      </c>
      <c r="O5" s="4">
        <v>2032</v>
      </c>
      <c r="P5" s="4">
        <v>2033</v>
      </c>
      <c r="Q5" s="4">
        <v>2034</v>
      </c>
      <c r="R5" s="4">
        <v>2035</v>
      </c>
    </row>
    <row r="6" spans="1:18" x14ac:dyDescent="0.25">
      <c r="A6" s="92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</row>
    <row r="7" spans="1:18" x14ac:dyDescent="0.25">
      <c r="A7" s="7" t="s">
        <v>5</v>
      </c>
      <c r="B7" s="8" t="s">
        <v>6</v>
      </c>
      <c r="C7" s="9">
        <f>C8+C9</f>
        <v>231521.01461377871</v>
      </c>
      <c r="D7" s="9">
        <f t="shared" ref="D7:R7" si="0">D8+D9</f>
        <v>261134</v>
      </c>
      <c r="E7" s="9">
        <f t="shared" si="0"/>
        <v>281476.98548063473</v>
      </c>
      <c r="F7" s="9">
        <f t="shared" si="0"/>
        <v>280740.73813887592</v>
      </c>
      <c r="G7" s="9">
        <f t="shared" si="0"/>
        <v>281089.205032481</v>
      </c>
      <c r="H7" s="9">
        <f t="shared" si="0"/>
        <v>277277.1623548877</v>
      </c>
      <c r="I7" s="9">
        <f t="shared" si="0"/>
        <v>274996.21874091472</v>
      </c>
      <c r="J7" s="9">
        <f t="shared" si="0"/>
        <v>272751.28086340951</v>
      </c>
      <c r="K7" s="9">
        <f t="shared" si="0"/>
        <v>270882.27539066854</v>
      </c>
      <c r="L7" s="9">
        <f t="shared" si="0"/>
        <v>271155.99609023391</v>
      </c>
      <c r="M7" s="9">
        <f t="shared" si="0"/>
        <v>271421.81115848484</v>
      </c>
      <c r="N7" s="9">
        <f t="shared" si="0"/>
        <v>271688.75564857776</v>
      </c>
      <c r="O7" s="9">
        <f t="shared" si="0"/>
        <v>271950.05287251296</v>
      </c>
      <c r="P7" s="9">
        <f t="shared" si="0"/>
        <v>272215.86794819345</v>
      </c>
      <c r="Q7" s="9">
        <f t="shared" si="0"/>
        <v>272491.84737194167</v>
      </c>
      <c r="R7" s="9">
        <f t="shared" si="0"/>
        <v>272777.99000517762</v>
      </c>
    </row>
    <row r="8" spans="1:18" x14ac:dyDescent="0.25">
      <c r="A8" s="3" t="s">
        <v>7</v>
      </c>
      <c r="B8" s="4" t="s">
        <v>6</v>
      </c>
      <c r="C8" s="10">
        <v>0</v>
      </c>
      <c r="D8" s="10">
        <f>261134-D9</f>
        <v>35343.433904839243</v>
      </c>
      <c r="E8" s="10">
        <f t="shared" ref="E8:R8" si="1">D8</f>
        <v>35343.433904839243</v>
      </c>
      <c r="F8" s="10">
        <f t="shared" si="1"/>
        <v>35343.433904839243</v>
      </c>
      <c r="G8" s="10">
        <f t="shared" si="1"/>
        <v>35343.433904839243</v>
      </c>
      <c r="H8" s="10">
        <f t="shared" si="1"/>
        <v>35343.433904839243</v>
      </c>
      <c r="I8" s="10">
        <f t="shared" si="1"/>
        <v>35343.433904839243</v>
      </c>
      <c r="J8" s="10">
        <f t="shared" si="1"/>
        <v>35343.433904839243</v>
      </c>
      <c r="K8" s="10">
        <f t="shared" si="1"/>
        <v>35343.433904839243</v>
      </c>
      <c r="L8" s="10">
        <f t="shared" si="1"/>
        <v>35343.433904839243</v>
      </c>
      <c r="M8" s="10">
        <f t="shared" si="1"/>
        <v>35343.433904839243</v>
      </c>
      <c r="N8" s="10">
        <f t="shared" si="1"/>
        <v>35343.433904839243</v>
      </c>
      <c r="O8" s="10">
        <f t="shared" si="1"/>
        <v>35343.433904839243</v>
      </c>
      <c r="P8" s="10">
        <f t="shared" si="1"/>
        <v>35343.433904839243</v>
      </c>
      <c r="Q8" s="10">
        <f t="shared" si="1"/>
        <v>35343.433904839243</v>
      </c>
      <c r="R8" s="10">
        <f t="shared" si="1"/>
        <v>35343.433904839243</v>
      </c>
    </row>
    <row r="9" spans="1:18" x14ac:dyDescent="0.25">
      <c r="A9" s="3" t="s">
        <v>8</v>
      </c>
      <c r="B9" s="4" t="s">
        <v>6</v>
      </c>
      <c r="C9" s="10">
        <f>C12/(1-C11)</f>
        <v>231521.01461377871</v>
      </c>
      <c r="D9" s="10">
        <f t="shared" ref="D9:R9" si="2">D12/(1-D11)</f>
        <v>225790.56609516076</v>
      </c>
      <c r="E9" s="10">
        <f t="shared" si="2"/>
        <v>246133.55157579546</v>
      </c>
      <c r="F9" s="10">
        <f t="shared" si="2"/>
        <v>245397.30423403665</v>
      </c>
      <c r="G9" s="10">
        <f t="shared" si="2"/>
        <v>245745.77112764172</v>
      </c>
      <c r="H9" s="10">
        <f t="shared" si="2"/>
        <v>241933.72845004842</v>
      </c>
      <c r="I9" s="10">
        <f t="shared" si="2"/>
        <v>239652.78483607547</v>
      </c>
      <c r="J9" s="10">
        <f t="shared" si="2"/>
        <v>237407.84695857024</v>
      </c>
      <c r="K9" s="10">
        <f t="shared" si="2"/>
        <v>235538.8414858293</v>
      </c>
      <c r="L9" s="10">
        <f t="shared" si="2"/>
        <v>235812.56218539466</v>
      </c>
      <c r="M9" s="10">
        <f t="shared" si="2"/>
        <v>236078.37725364559</v>
      </c>
      <c r="N9" s="10">
        <f t="shared" si="2"/>
        <v>236345.32174373852</v>
      </c>
      <c r="O9" s="10">
        <f t="shared" si="2"/>
        <v>236606.61896767371</v>
      </c>
      <c r="P9" s="10">
        <f t="shared" si="2"/>
        <v>236872.43404335421</v>
      </c>
      <c r="Q9" s="10">
        <f t="shared" si="2"/>
        <v>237148.41346710242</v>
      </c>
      <c r="R9" s="10">
        <f t="shared" si="2"/>
        <v>237434.55610033838</v>
      </c>
    </row>
    <row r="10" spans="1:18" x14ac:dyDescent="0.25">
      <c r="A10" s="3" t="s">
        <v>9</v>
      </c>
      <c r="B10" s="4" t="s">
        <v>6</v>
      </c>
      <c r="C10" s="10">
        <f t="shared" ref="C10:R10" si="3">C9-C12</f>
        <v>9723.8826137787255</v>
      </c>
      <c r="D10" s="10">
        <f t="shared" si="3"/>
        <v>3228.8050951607875</v>
      </c>
      <c r="E10" s="10">
        <f t="shared" si="3"/>
        <v>23510.402489843138</v>
      </c>
      <c r="F10" s="10">
        <f t="shared" si="3"/>
        <v>23440.076964428154</v>
      </c>
      <c r="G10" s="10">
        <f t="shared" si="3"/>
        <v>23473.362133681134</v>
      </c>
      <c r="H10" s="10">
        <f t="shared" si="3"/>
        <v>19354.698276003852</v>
      </c>
      <c r="I10" s="10">
        <f t="shared" si="3"/>
        <v>16775.694938525296</v>
      </c>
      <c r="J10" s="10">
        <f t="shared" si="3"/>
        <v>14244.47081751423</v>
      </c>
      <c r="K10" s="10">
        <f t="shared" si="3"/>
        <v>11776.942074291466</v>
      </c>
      <c r="L10" s="10">
        <f t="shared" si="3"/>
        <v>11790.628109269746</v>
      </c>
      <c r="M10" s="10">
        <f t="shared" si="3"/>
        <v>11803.918862682302</v>
      </c>
      <c r="N10" s="10">
        <f t="shared" si="3"/>
        <v>11817.26608718693</v>
      </c>
      <c r="O10" s="10">
        <f t="shared" si="3"/>
        <v>11830.330948383693</v>
      </c>
      <c r="P10" s="10">
        <f t="shared" si="3"/>
        <v>11843.621702167729</v>
      </c>
      <c r="Q10" s="10">
        <f t="shared" si="3"/>
        <v>11857.42067335514</v>
      </c>
      <c r="R10" s="10">
        <f t="shared" si="3"/>
        <v>11871.727805016941</v>
      </c>
    </row>
    <row r="11" spans="1:18" x14ac:dyDescent="0.25">
      <c r="A11" s="3" t="s">
        <v>9</v>
      </c>
      <c r="B11" s="4" t="s">
        <v>10</v>
      </c>
      <c r="C11" s="6">
        <v>4.2000000000000003E-2</v>
      </c>
      <c r="D11" s="6">
        <v>1.43E-2</v>
      </c>
      <c r="E11" s="77">
        <v>9.5518885334099801E-2</v>
      </c>
      <c r="F11" s="77">
        <f>E11</f>
        <v>9.5518885334099801E-2</v>
      </c>
      <c r="G11" s="77">
        <f>F11</f>
        <v>9.5518885334099801E-2</v>
      </c>
      <c r="H11" s="77">
        <v>0.08</v>
      </c>
      <c r="I11" s="77">
        <v>7.0000000000000007E-2</v>
      </c>
      <c r="J11" s="77">
        <v>0.06</v>
      </c>
      <c r="K11" s="77">
        <v>0.05</v>
      </c>
      <c r="L11" s="77">
        <f t="shared" ref="L11:R11" si="4">K11</f>
        <v>0.05</v>
      </c>
      <c r="M11" s="77">
        <f t="shared" si="4"/>
        <v>0.05</v>
      </c>
      <c r="N11" s="77">
        <f t="shared" si="4"/>
        <v>0.05</v>
      </c>
      <c r="O11" s="77">
        <f t="shared" si="4"/>
        <v>0.05</v>
      </c>
      <c r="P11" s="77">
        <f t="shared" si="4"/>
        <v>0.05</v>
      </c>
      <c r="Q11" s="77">
        <f t="shared" si="4"/>
        <v>0.05</v>
      </c>
      <c r="R11" s="77">
        <f t="shared" si="4"/>
        <v>0.05</v>
      </c>
    </row>
    <row r="12" spans="1:18" x14ac:dyDescent="0.25">
      <c r="A12" s="3" t="s">
        <v>11</v>
      </c>
      <c r="B12" s="4" t="s">
        <v>6</v>
      </c>
      <c r="C12" s="10">
        <f t="shared" ref="C12:R12" si="5">C13+C14</f>
        <v>221797.13199999998</v>
      </c>
      <c r="D12" s="10">
        <f t="shared" si="5"/>
        <v>222561.76099999997</v>
      </c>
      <c r="E12" s="10">
        <f t="shared" si="5"/>
        <v>222623.14908595232</v>
      </c>
      <c r="F12" s="10">
        <f t="shared" si="5"/>
        <v>221957.2272696085</v>
      </c>
      <c r="G12" s="10">
        <f t="shared" si="5"/>
        <v>222272.40899396059</v>
      </c>
      <c r="H12" s="10">
        <f t="shared" si="5"/>
        <v>222579.03017404457</v>
      </c>
      <c r="I12" s="10">
        <f t="shared" si="5"/>
        <v>222877.08989755018</v>
      </c>
      <c r="J12" s="10">
        <f t="shared" si="5"/>
        <v>223163.37614105601</v>
      </c>
      <c r="K12" s="10">
        <f t="shared" si="5"/>
        <v>223761.89941153783</v>
      </c>
      <c r="L12" s="10">
        <f t="shared" si="5"/>
        <v>224021.93407612492</v>
      </c>
      <c r="M12" s="10">
        <f t="shared" si="5"/>
        <v>224274.45839096329</v>
      </c>
      <c r="N12" s="10">
        <f t="shared" si="5"/>
        <v>224528.05565655159</v>
      </c>
      <c r="O12" s="10">
        <f t="shared" si="5"/>
        <v>224776.28801929002</v>
      </c>
      <c r="P12" s="10">
        <f t="shared" si="5"/>
        <v>225028.81234118648</v>
      </c>
      <c r="Q12" s="10">
        <f t="shared" si="5"/>
        <v>225290.99279374728</v>
      </c>
      <c r="R12" s="10">
        <f t="shared" si="5"/>
        <v>225562.82829532144</v>
      </c>
    </row>
    <row r="13" spans="1:18" x14ac:dyDescent="0.25">
      <c r="A13" s="3" t="s">
        <v>12</v>
      </c>
      <c r="B13" s="4" t="s">
        <v>6</v>
      </c>
      <c r="C13" s="10">
        <f>('[15]Müügikogused Konkurentsiamet'!E7+'[15]Müügikogused Konkurentsiamet'!E10+'[15]Müügikogused Konkurentsiamet'!E16+'[15]Müügikogused Konkurentsiamet'!E13+'[15]Müügikogused Konkurentsiamet'!E72)*1000</f>
        <v>160288.13199999998</v>
      </c>
      <c r="D13" s="10">
        <f>('[15]Müügikogused Konkurentsiamet'!J7+'[15]Müügikogused Konkurentsiamet'!J72+'[15]Müügikogused Konkurentsiamet'!J16+'[15]Müügikogused Konkurentsiamet'!J10+'[15]Müügikogused Konkurentsiamet'!J12)*1000</f>
        <v>166419.06599999996</v>
      </c>
      <c r="E13" s="10">
        <f t="shared" ref="E13:R13" si="6">(E15*E24*365)/1000</f>
        <v>166480.45408595231</v>
      </c>
      <c r="F13" s="10">
        <f t="shared" si="6"/>
        <v>165814.53226960849</v>
      </c>
      <c r="G13" s="10">
        <f t="shared" si="6"/>
        <v>166129.71399396058</v>
      </c>
      <c r="H13" s="10">
        <f t="shared" si="6"/>
        <v>166436.33517404457</v>
      </c>
      <c r="I13" s="10">
        <f t="shared" si="6"/>
        <v>166734.39489755017</v>
      </c>
      <c r="J13" s="10">
        <f t="shared" si="6"/>
        <v>167020.681141056</v>
      </c>
      <c r="K13" s="10">
        <f t="shared" si="6"/>
        <v>167619.20441153782</v>
      </c>
      <c r="L13" s="10">
        <f t="shared" si="6"/>
        <v>167879.23907612491</v>
      </c>
      <c r="M13" s="10">
        <f t="shared" si="6"/>
        <v>168131.76339096329</v>
      </c>
      <c r="N13" s="10">
        <f t="shared" si="6"/>
        <v>168385.36065655158</v>
      </c>
      <c r="O13" s="10">
        <f t="shared" si="6"/>
        <v>168633.59301929001</v>
      </c>
      <c r="P13" s="10">
        <f t="shared" si="6"/>
        <v>168886.11734118647</v>
      </c>
      <c r="Q13" s="10">
        <f t="shared" si="6"/>
        <v>169148.29779374728</v>
      </c>
      <c r="R13" s="10">
        <f t="shared" si="6"/>
        <v>169420.13329532143</v>
      </c>
    </row>
    <row r="14" spans="1:18" x14ac:dyDescent="0.25">
      <c r="A14" s="3" t="s">
        <v>13</v>
      </c>
      <c r="B14" s="4" t="s">
        <v>6</v>
      </c>
      <c r="C14" s="10">
        <f>'[15]Müügikogused Konkurentsiamet'!E8*1000</f>
        <v>61509</v>
      </c>
      <c r="D14" s="10">
        <f>'[15]Müügikogused Konkurentsiamet'!J8*1000</f>
        <v>56142.695000000007</v>
      </c>
      <c r="E14" s="10">
        <f>D14</f>
        <v>56142.695000000007</v>
      </c>
      <c r="F14" s="10">
        <f t="shared" ref="F14:R15" si="7">E14</f>
        <v>56142.695000000007</v>
      </c>
      <c r="G14" s="10">
        <f t="shared" si="7"/>
        <v>56142.695000000007</v>
      </c>
      <c r="H14" s="10">
        <f t="shared" si="7"/>
        <v>56142.695000000007</v>
      </c>
      <c r="I14" s="10">
        <f t="shared" si="7"/>
        <v>56142.695000000007</v>
      </c>
      <c r="J14" s="10">
        <f t="shared" si="7"/>
        <v>56142.695000000007</v>
      </c>
      <c r="K14" s="10">
        <f t="shared" si="7"/>
        <v>56142.695000000007</v>
      </c>
      <c r="L14" s="10">
        <f t="shared" si="7"/>
        <v>56142.695000000007</v>
      </c>
      <c r="M14" s="10">
        <f t="shared" si="7"/>
        <v>56142.695000000007</v>
      </c>
      <c r="N14" s="10">
        <f t="shared" si="7"/>
        <v>56142.695000000007</v>
      </c>
      <c r="O14" s="10">
        <f t="shared" si="7"/>
        <v>56142.695000000007</v>
      </c>
      <c r="P14" s="10">
        <f t="shared" si="7"/>
        <v>56142.695000000007</v>
      </c>
      <c r="Q14" s="10">
        <f t="shared" si="7"/>
        <v>56142.695000000007</v>
      </c>
      <c r="R14" s="10">
        <f>Q14</f>
        <v>56142.695000000007</v>
      </c>
    </row>
    <row r="15" spans="1:18" x14ac:dyDescent="0.25">
      <c r="A15" s="11" t="s">
        <v>14</v>
      </c>
      <c r="B15" s="12" t="s">
        <v>15</v>
      </c>
      <c r="C15" s="13">
        <f>((C13/C24)/365)*1000</f>
        <v>74.009597349900076</v>
      </c>
      <c r="D15" s="13">
        <f>((D13/D24)/365)*1000</f>
        <v>72.424270039162053</v>
      </c>
      <c r="E15" s="13">
        <f>D15</f>
        <v>72.424270039162053</v>
      </c>
      <c r="F15" s="13">
        <f>E15</f>
        <v>72.424270039162053</v>
      </c>
      <c r="G15" s="13">
        <f>F15</f>
        <v>72.424270039162053</v>
      </c>
      <c r="H15" s="13">
        <f t="shared" si="7"/>
        <v>72.424270039162053</v>
      </c>
      <c r="I15" s="13">
        <f t="shared" si="7"/>
        <v>72.424270039162053</v>
      </c>
      <c r="J15" s="13">
        <f t="shared" si="7"/>
        <v>72.424270039162053</v>
      </c>
      <c r="K15" s="13">
        <f t="shared" si="7"/>
        <v>72.424270039162053</v>
      </c>
      <c r="L15" s="13">
        <f t="shared" si="7"/>
        <v>72.424270039162053</v>
      </c>
      <c r="M15" s="13">
        <f t="shared" si="7"/>
        <v>72.424270039162053</v>
      </c>
      <c r="N15" s="13">
        <f t="shared" si="7"/>
        <v>72.424270039162053</v>
      </c>
      <c r="O15" s="13">
        <f t="shared" si="7"/>
        <v>72.424270039162053</v>
      </c>
      <c r="P15" s="13">
        <f t="shared" si="7"/>
        <v>72.424270039162053</v>
      </c>
      <c r="Q15" s="13">
        <f t="shared" si="7"/>
        <v>72.424270039162053</v>
      </c>
      <c r="R15" s="13">
        <f t="shared" si="7"/>
        <v>72.424270039162053</v>
      </c>
    </row>
    <row r="16" spans="1:18" x14ac:dyDescent="0.25">
      <c r="A16" s="3" t="s">
        <v>16</v>
      </c>
      <c r="B16" s="4" t="s">
        <v>17</v>
      </c>
      <c r="C16" s="10">
        <f>C17+C20+C21+C22+C23</f>
        <v>6667</v>
      </c>
      <c r="D16" s="10">
        <f>D17+D20+D21+D22+D23+D18+D19</f>
        <v>6800</v>
      </c>
      <c r="E16" s="10">
        <f>E17+E20+E21+E22+E23+E18+E19</f>
        <v>6830</v>
      </c>
      <c r="F16" s="10">
        <f t="shared" ref="F16:Q16" si="8">F17+F20+F21+F22+F23+F18+F19</f>
        <v>6802.6799999999994</v>
      </c>
      <c r="G16" s="10">
        <f t="shared" si="8"/>
        <v>6815.610594099735</v>
      </c>
      <c r="H16" s="10">
        <f t="shared" si="8"/>
        <v>6828.189984704306</v>
      </c>
      <c r="I16" s="10">
        <f t="shared" si="8"/>
        <v>6840.4181343854207</v>
      </c>
      <c r="J16" s="10">
        <f t="shared" si="8"/>
        <v>6852.1632671932357</v>
      </c>
      <c r="K16" s="10">
        <f t="shared" si="8"/>
        <v>6863.1617828899734</v>
      </c>
      <c r="L16" s="10">
        <f t="shared" si="8"/>
        <v>6873.8088920830151</v>
      </c>
      <c r="M16" s="10">
        <f t="shared" si="8"/>
        <v>6884.1484902987086</v>
      </c>
      <c r="N16" s="10">
        <f t="shared" si="8"/>
        <v>6894.5320204409791</v>
      </c>
      <c r="O16" s="10">
        <f t="shared" si="8"/>
        <v>6904.6958848454424</v>
      </c>
      <c r="P16" s="10">
        <f t="shared" si="8"/>
        <v>6915.0354833501278</v>
      </c>
      <c r="Q16" s="10">
        <f t="shared" si="8"/>
        <v>6925.7704517480106</v>
      </c>
      <c r="R16" s="10">
        <f>R17+R20+R21+R22+R23+R18+R19</f>
        <v>6936.9007457509351</v>
      </c>
    </row>
    <row r="17" spans="1:18" x14ac:dyDescent="0.25">
      <c r="A17" s="3" t="s">
        <v>18</v>
      </c>
      <c r="B17" s="4" t="s">
        <v>17</v>
      </c>
      <c r="C17" s="10">
        <f>'[15]Elanike arv'!D302</f>
        <v>5698</v>
      </c>
      <c r="D17" s="10">
        <v>5619</v>
      </c>
      <c r="E17" s="78">
        <v>5645</v>
      </c>
      <c r="F17" s="78">
        <f t="shared" ref="F17:R23" si="9">E17+(E17*F$3)</f>
        <v>5622.42</v>
      </c>
      <c r="G17" s="78">
        <f t="shared" si="9"/>
        <v>5633.1071454894582</v>
      </c>
      <c r="H17" s="78">
        <f t="shared" si="9"/>
        <v>5643.5040210330608</v>
      </c>
      <c r="I17" s="78">
        <f t="shared" si="9"/>
        <v>5653.6105956962956</v>
      </c>
      <c r="J17" s="78">
        <f t="shared" si="9"/>
        <v>5663.3179565601486</v>
      </c>
      <c r="K17" s="78">
        <f t="shared" si="9"/>
        <v>5672.4082378351241</v>
      </c>
      <c r="L17" s="10">
        <f t="shared" si="9"/>
        <v>5681.2080813775428</v>
      </c>
      <c r="M17" s="10">
        <f t="shared" si="9"/>
        <v>5689.7537668720652</v>
      </c>
      <c r="N17" s="10">
        <f t="shared" si="9"/>
        <v>5698.3357621360656</v>
      </c>
      <c r="O17" s="10">
        <f t="shared" si="9"/>
        <v>5706.7362035069582</v>
      </c>
      <c r="P17" s="10">
        <f t="shared" si="9"/>
        <v>5715.281889240332</v>
      </c>
      <c r="Q17" s="10">
        <f t="shared" si="9"/>
        <v>5724.1543484798713</v>
      </c>
      <c r="R17" s="10">
        <f t="shared" si="9"/>
        <v>5733.35354462138</v>
      </c>
    </row>
    <row r="18" spans="1:18" x14ac:dyDescent="0.25">
      <c r="A18" s="3" t="s">
        <v>19</v>
      </c>
      <c r="B18" s="4" t="s">
        <v>17</v>
      </c>
      <c r="C18" s="10"/>
      <c r="D18" s="10">
        <v>64</v>
      </c>
      <c r="E18" s="78">
        <v>64</v>
      </c>
      <c r="F18" s="78">
        <f t="shared" si="9"/>
        <v>63.744</v>
      </c>
      <c r="G18" s="78">
        <f t="shared" si="9"/>
        <v>63.865165157010686</v>
      </c>
      <c r="H18" s="78">
        <f t="shared" si="9"/>
        <v>63.983039388151617</v>
      </c>
      <c r="I18" s="78">
        <f t="shared" si="9"/>
        <v>64.097622342703787</v>
      </c>
      <c r="J18" s="78">
        <f t="shared" si="9"/>
        <v>64.207679224065458</v>
      </c>
      <c r="K18" s="78">
        <f t="shared" si="9"/>
        <v>64.31073998608467</v>
      </c>
      <c r="L18" s="10">
        <f t="shared" si="9"/>
        <v>64.410507919957979</v>
      </c>
      <c r="M18" s="10">
        <f t="shared" si="9"/>
        <v>64.507394345405174</v>
      </c>
      <c r="N18" s="10">
        <f t="shared" si="9"/>
        <v>64.604692431657796</v>
      </c>
      <c r="O18" s="10">
        <f t="shared" si="9"/>
        <v>64.699932156677662</v>
      </c>
      <c r="P18" s="10">
        <f t="shared" si="9"/>
        <v>64.796818584832835</v>
      </c>
      <c r="Q18" s="10">
        <f t="shared" si="9"/>
        <v>64.8974097967603</v>
      </c>
      <c r="R18" s="10">
        <f t="shared" si="9"/>
        <v>65.001705377461192</v>
      </c>
    </row>
    <row r="19" spans="1:18" x14ac:dyDescent="0.25">
      <c r="A19" s="3" t="s">
        <v>20</v>
      </c>
      <c r="B19" s="4" t="s">
        <v>17</v>
      </c>
      <c r="C19" s="10"/>
      <c r="D19" s="10">
        <v>131</v>
      </c>
      <c r="E19" s="78">
        <v>131</v>
      </c>
      <c r="F19" s="78">
        <f t="shared" si="9"/>
        <v>130.476</v>
      </c>
      <c r="G19" s="78">
        <f t="shared" si="9"/>
        <v>130.72400993075624</v>
      </c>
      <c r="H19" s="78">
        <f t="shared" si="9"/>
        <v>130.96528374762283</v>
      </c>
      <c r="I19" s="78">
        <f t="shared" si="9"/>
        <v>131.1998207327218</v>
      </c>
      <c r="J19" s="78">
        <f t="shared" si="9"/>
        <v>131.42509341175898</v>
      </c>
      <c r="K19" s="78">
        <f t="shared" si="9"/>
        <v>131.63604590901704</v>
      </c>
      <c r="L19" s="10">
        <f t="shared" si="9"/>
        <v>131.84025839866396</v>
      </c>
      <c r="M19" s="10">
        <f t="shared" si="9"/>
        <v>132.03857280075118</v>
      </c>
      <c r="N19" s="10">
        <f t="shared" si="9"/>
        <v>132.2377298210495</v>
      </c>
      <c r="O19" s="10">
        <f t="shared" si="9"/>
        <v>132.43267363319953</v>
      </c>
      <c r="P19" s="10">
        <f t="shared" si="9"/>
        <v>132.63098804082964</v>
      </c>
      <c r="Q19" s="10">
        <f t="shared" si="9"/>
        <v>132.83688567774365</v>
      </c>
      <c r="R19" s="10">
        <f t="shared" si="9"/>
        <v>133.05036569449081</v>
      </c>
    </row>
    <row r="20" spans="1:18" x14ac:dyDescent="0.25">
      <c r="A20" s="3" t="s">
        <v>21</v>
      </c>
      <c r="B20" s="4" t="s">
        <v>17</v>
      </c>
      <c r="C20" s="10">
        <f>'[15]Elanike arv'!D2110</f>
        <v>158</v>
      </c>
      <c r="D20" s="10">
        <v>161</v>
      </c>
      <c r="E20" s="78">
        <v>125</v>
      </c>
      <c r="F20" s="78">
        <f t="shared" si="9"/>
        <v>124.5</v>
      </c>
      <c r="G20" s="78">
        <f t="shared" si="9"/>
        <v>124.73665069728649</v>
      </c>
      <c r="H20" s="78">
        <f t="shared" si="9"/>
        <v>124.96687380498362</v>
      </c>
      <c r="I20" s="78">
        <f t="shared" si="9"/>
        <v>125.19066863809333</v>
      </c>
      <c r="J20" s="78">
        <f t="shared" si="9"/>
        <v>125.40562348450284</v>
      </c>
      <c r="K20" s="78">
        <f t="shared" si="9"/>
        <v>125.60691403532161</v>
      </c>
      <c r="L20" s="10">
        <f t="shared" si="9"/>
        <v>125.80177328116791</v>
      </c>
      <c r="M20" s="10">
        <f t="shared" si="9"/>
        <v>125.99100458086947</v>
      </c>
      <c r="N20" s="10">
        <f t="shared" si="9"/>
        <v>126.18103990558161</v>
      </c>
      <c r="O20" s="10">
        <f t="shared" si="9"/>
        <v>126.36705499351103</v>
      </c>
      <c r="P20" s="10">
        <f t="shared" si="9"/>
        <v>126.5562862985016</v>
      </c>
      <c r="Q20" s="10">
        <f t="shared" si="9"/>
        <v>126.75275350929743</v>
      </c>
      <c r="R20" s="10">
        <f t="shared" si="9"/>
        <v>126.95645581535386</v>
      </c>
    </row>
    <row r="21" spans="1:18" x14ac:dyDescent="0.25">
      <c r="A21" s="3" t="s">
        <v>22</v>
      </c>
      <c r="B21" s="4" t="s">
        <v>17</v>
      </c>
      <c r="C21" s="10">
        <f>'[15]Elanike arv'!D1414</f>
        <v>65</v>
      </c>
      <c r="D21" s="10">
        <v>63</v>
      </c>
      <c r="E21" s="78">
        <v>59</v>
      </c>
      <c r="F21" s="78">
        <f t="shared" si="9"/>
        <v>58.764000000000003</v>
      </c>
      <c r="G21" s="78">
        <f t="shared" si="9"/>
        <v>58.875699129119234</v>
      </c>
      <c r="H21" s="78">
        <f t="shared" si="9"/>
        <v>58.98436443595228</v>
      </c>
      <c r="I21" s="78">
        <f t="shared" si="9"/>
        <v>59.089995597180064</v>
      </c>
      <c r="J21" s="78">
        <f t="shared" si="9"/>
        <v>59.191454284685349</v>
      </c>
      <c r="K21" s="78">
        <f t="shared" si="9"/>
        <v>59.286463424671808</v>
      </c>
      <c r="L21" s="10">
        <f t="shared" si="9"/>
        <v>59.378436988711265</v>
      </c>
      <c r="M21" s="10">
        <f t="shared" si="9"/>
        <v>59.467754162170401</v>
      </c>
      <c r="N21" s="10">
        <f t="shared" si="9"/>
        <v>59.55745083543453</v>
      </c>
      <c r="O21" s="10">
        <f t="shared" si="9"/>
        <v>59.645249956937221</v>
      </c>
      <c r="P21" s="10">
        <f>O21+(O21*P$3)</f>
        <v>59.734567132892771</v>
      </c>
      <c r="Q21" s="10">
        <f t="shared" si="9"/>
        <v>59.827299656388405</v>
      </c>
      <c r="R21" s="10">
        <f t="shared" si="9"/>
        <v>59.923447144847039</v>
      </c>
    </row>
    <row r="22" spans="1:18" x14ac:dyDescent="0.25">
      <c r="A22" s="3" t="s">
        <v>23</v>
      </c>
      <c r="B22" s="4" t="s">
        <v>17</v>
      </c>
      <c r="C22" s="10">
        <f>'[15]Elanike arv'!D4502</f>
        <v>271</v>
      </c>
      <c r="D22" s="10">
        <v>285</v>
      </c>
      <c r="E22" s="78">
        <v>288</v>
      </c>
      <c r="F22" s="78">
        <f t="shared" si="9"/>
        <v>286.84800000000001</v>
      </c>
      <c r="G22" s="78">
        <f t="shared" si="9"/>
        <v>287.39324320654811</v>
      </c>
      <c r="H22" s="78">
        <f t="shared" si="9"/>
        <v>287.9236772466823</v>
      </c>
      <c r="I22" s="78">
        <f t="shared" si="9"/>
        <v>288.43930054216708</v>
      </c>
      <c r="J22" s="78">
        <f t="shared" si="9"/>
        <v>288.93455650829458</v>
      </c>
      <c r="K22" s="78">
        <f t="shared" si="9"/>
        <v>289.39832993738105</v>
      </c>
      <c r="L22" s="10">
        <f t="shared" si="9"/>
        <v>289.84728563981093</v>
      </c>
      <c r="M22" s="10">
        <f t="shared" si="9"/>
        <v>290.28327455432333</v>
      </c>
      <c r="N22" s="10">
        <f t="shared" si="9"/>
        <v>290.72111594246007</v>
      </c>
      <c r="O22" s="10">
        <f t="shared" si="9"/>
        <v>291.14969470504946</v>
      </c>
      <c r="P22" s="10">
        <f t="shared" si="9"/>
        <v>291.58568363174771</v>
      </c>
      <c r="Q22" s="10">
        <f t="shared" si="9"/>
        <v>292.03834408542133</v>
      </c>
      <c r="R22" s="10">
        <f t="shared" si="9"/>
        <v>292.50767419857533</v>
      </c>
    </row>
    <row r="23" spans="1:18" x14ac:dyDescent="0.25">
      <c r="A23" s="3" t="s">
        <v>24</v>
      </c>
      <c r="B23" s="4" t="s">
        <v>17</v>
      </c>
      <c r="C23" s="10">
        <f>'[15]Elanike arv'!D1600</f>
        <v>475</v>
      </c>
      <c r="D23" s="10">
        <v>477</v>
      </c>
      <c r="E23" s="78">
        <v>518</v>
      </c>
      <c r="F23" s="78">
        <f t="shared" si="9"/>
        <v>515.928</v>
      </c>
      <c r="G23" s="78">
        <f t="shared" si="9"/>
        <v>516.90868048955519</v>
      </c>
      <c r="H23" s="78">
        <f t="shared" si="9"/>
        <v>517.86272504785211</v>
      </c>
      <c r="I23" s="78">
        <f t="shared" si="9"/>
        <v>518.79013083625875</v>
      </c>
      <c r="J23" s="78">
        <f t="shared" si="9"/>
        <v>519.68090371977974</v>
      </c>
      <c r="K23" s="78">
        <f t="shared" si="9"/>
        <v>520.51505176237276</v>
      </c>
      <c r="L23" s="10">
        <f t="shared" si="9"/>
        <v>521.32254847715978</v>
      </c>
      <c r="M23" s="10">
        <f t="shared" si="9"/>
        <v>522.10672298312306</v>
      </c>
      <c r="N23" s="10">
        <f t="shared" si="9"/>
        <v>522.89422936873018</v>
      </c>
      <c r="O23" s="10">
        <f t="shared" si="9"/>
        <v>523.6650758931097</v>
      </c>
      <c r="P23" s="10">
        <f t="shared" si="9"/>
        <v>524.44925042099067</v>
      </c>
      <c r="Q23" s="10">
        <f t="shared" si="9"/>
        <v>525.26341054252862</v>
      </c>
      <c r="R23" s="10">
        <f t="shared" si="9"/>
        <v>526.1075528988265</v>
      </c>
    </row>
    <row r="24" spans="1:18" x14ac:dyDescent="0.25">
      <c r="A24" s="3" t="s">
        <v>25</v>
      </c>
      <c r="B24" s="4" t="s">
        <v>17</v>
      </c>
      <c r="C24" s="10">
        <f t="shared" ref="C24" si="10">C25+C28+C29+C30+C31</f>
        <v>5933.63</v>
      </c>
      <c r="D24" s="10">
        <f>D25+D28+D29+D30+D31+D26+D27</f>
        <v>6295.4400000000005</v>
      </c>
      <c r="E24" s="78">
        <f t="shared" ref="E24:R24" si="11">E25+E28+E29+E30+E31+E26+E27</f>
        <v>6297.76224</v>
      </c>
      <c r="F24" s="78">
        <f t="shared" si="11"/>
        <v>6272.5711910400005</v>
      </c>
      <c r="G24" s="78">
        <f t="shared" si="11"/>
        <v>6284.494149643524</v>
      </c>
      <c r="H24" s="78">
        <f t="shared" si="11"/>
        <v>6296.0932727989684</v>
      </c>
      <c r="I24" s="78">
        <f t="shared" si="11"/>
        <v>6307.3685259946924</v>
      </c>
      <c r="J24" s="78">
        <f t="shared" si="11"/>
        <v>6318.1984021148746</v>
      </c>
      <c r="K24" s="78">
        <f t="shared" si="11"/>
        <v>6340.8398423565959</v>
      </c>
      <c r="L24" s="10">
        <f t="shared" si="11"/>
        <v>6350.6766517329206</v>
      </c>
      <c r="M24" s="10">
        <f t="shared" si="11"/>
        <v>6360.2293533002176</v>
      </c>
      <c r="N24" s="10">
        <f t="shared" si="11"/>
        <v>6369.822643348336</v>
      </c>
      <c r="O24" s="10">
        <f t="shared" si="11"/>
        <v>6379.2129853520464</v>
      </c>
      <c r="P24" s="10">
        <f t="shared" si="11"/>
        <v>6388.765687186341</v>
      </c>
      <c r="Q24" s="10">
        <f t="shared" si="11"/>
        <v>6398.6836692297547</v>
      </c>
      <c r="R24" s="10">
        <f t="shared" si="11"/>
        <v>6408.9668905646822</v>
      </c>
    </row>
    <row r="25" spans="1:18" x14ac:dyDescent="0.25">
      <c r="A25" s="3" t="s">
        <v>26</v>
      </c>
      <c r="B25" s="4" t="s">
        <v>17</v>
      </c>
      <c r="C25" s="10">
        <f>C17*C32</f>
        <v>5071.22</v>
      </c>
      <c r="D25" s="10">
        <v>5338.05</v>
      </c>
      <c r="E25" s="78">
        <f>D25+(D25*E$3)+27</f>
        <v>5343.6977999999999</v>
      </c>
      <c r="F25" s="78">
        <f t="shared" ref="E25:R31" si="12">E25+(E25*F$3)</f>
        <v>5322.3230088</v>
      </c>
      <c r="G25" s="78">
        <f t="shared" si="12"/>
        <v>5332.4397272836668</v>
      </c>
      <c r="H25" s="78">
        <f t="shared" si="12"/>
        <v>5342.2816689965493</v>
      </c>
      <c r="I25" s="78">
        <f t="shared" si="12"/>
        <v>5351.8488046552675</v>
      </c>
      <c r="J25" s="78">
        <f t="shared" si="12"/>
        <v>5361.0380345741296</v>
      </c>
      <c r="K25" s="78">
        <f>J25+(J25*K$3)+'[16]Uued liitujad'!H24</f>
        <v>5382.1431215626981</v>
      </c>
      <c r="L25" s="10">
        <f t="shared" si="12"/>
        <v>5390.4926647208849</v>
      </c>
      <c r="M25" s="10">
        <f t="shared" si="12"/>
        <v>5398.60105545634</v>
      </c>
      <c r="N25" s="10">
        <f t="shared" si="12"/>
        <v>5406.7438979392446</v>
      </c>
      <c r="O25" s="10">
        <f t="shared" si="12"/>
        <v>5414.7144768973794</v>
      </c>
      <c r="P25" s="10">
        <f t="shared" si="12"/>
        <v>5422.8228678594642</v>
      </c>
      <c r="Q25" s="10">
        <f t="shared" si="12"/>
        <v>5431.2413108673072</v>
      </c>
      <c r="R25" s="10">
        <f t="shared" si="12"/>
        <v>5439.9697711898007</v>
      </c>
    </row>
    <row r="26" spans="1:18" x14ac:dyDescent="0.25">
      <c r="A26" s="3" t="s">
        <v>19</v>
      </c>
      <c r="B26" s="4" t="s">
        <v>17</v>
      </c>
      <c r="C26" s="10"/>
      <c r="D26" s="10">
        <v>42</v>
      </c>
      <c r="E26" s="10">
        <v>42</v>
      </c>
      <c r="F26" s="10">
        <f>E26+(E26*F$3)</f>
        <v>41.832000000000001</v>
      </c>
      <c r="G26" s="10">
        <f t="shared" si="12"/>
        <v>41.911514634288267</v>
      </c>
      <c r="H26" s="10">
        <f t="shared" si="12"/>
        <v>41.988869598474501</v>
      </c>
      <c r="I26" s="10">
        <f t="shared" si="12"/>
        <v>42.06406466239936</v>
      </c>
      <c r="J26" s="10">
        <f t="shared" si="12"/>
        <v>42.136289490792954</v>
      </c>
      <c r="K26" s="10">
        <f t="shared" si="12"/>
        <v>42.203923115868065</v>
      </c>
      <c r="L26" s="10">
        <f t="shared" si="12"/>
        <v>42.269395822472426</v>
      </c>
      <c r="M26" s="10">
        <f t="shared" si="12"/>
        <v>42.332977539172148</v>
      </c>
      <c r="N26" s="10">
        <f t="shared" si="12"/>
        <v>42.39682940827543</v>
      </c>
      <c r="O26" s="10">
        <f t="shared" si="12"/>
        <v>42.459330477819719</v>
      </c>
      <c r="P26" s="10">
        <f t="shared" si="12"/>
        <v>42.522912196296552</v>
      </c>
      <c r="Q26" s="10">
        <f t="shared" si="12"/>
        <v>42.588925179123947</v>
      </c>
      <c r="R26" s="10">
        <f t="shared" si="12"/>
        <v>42.657369153958911</v>
      </c>
    </row>
    <row r="27" spans="1:18" x14ac:dyDescent="0.25">
      <c r="A27" s="3" t="s">
        <v>20</v>
      </c>
      <c r="B27" s="4" t="s">
        <v>17</v>
      </c>
      <c r="C27" s="10"/>
      <c r="D27" s="10">
        <v>84</v>
      </c>
      <c r="E27" s="10">
        <v>84</v>
      </c>
      <c r="F27" s="10">
        <f>E27+(E27*F$3)</f>
        <v>83.664000000000001</v>
      </c>
      <c r="G27" s="10">
        <f t="shared" si="12"/>
        <v>83.823029268576533</v>
      </c>
      <c r="H27" s="10">
        <f t="shared" si="12"/>
        <v>83.977739196949003</v>
      </c>
      <c r="I27" s="10">
        <f t="shared" si="12"/>
        <v>84.128129324798721</v>
      </c>
      <c r="J27" s="10">
        <f t="shared" si="12"/>
        <v>84.272578981585909</v>
      </c>
      <c r="K27" s="10">
        <f t="shared" si="12"/>
        <v>84.40784623173613</v>
      </c>
      <c r="L27" s="10">
        <f t="shared" si="12"/>
        <v>84.538791644944851</v>
      </c>
      <c r="M27" s="10">
        <f t="shared" si="12"/>
        <v>84.665955078344297</v>
      </c>
      <c r="N27" s="10">
        <f t="shared" si="12"/>
        <v>84.79365881655086</v>
      </c>
      <c r="O27" s="10">
        <f t="shared" si="12"/>
        <v>84.918660955639439</v>
      </c>
      <c r="P27" s="10">
        <f t="shared" si="12"/>
        <v>85.045824392593104</v>
      </c>
      <c r="Q27" s="10">
        <f t="shared" si="12"/>
        <v>85.177850358247895</v>
      </c>
      <c r="R27" s="10">
        <f t="shared" si="12"/>
        <v>85.314738307917821</v>
      </c>
    </row>
    <row r="28" spans="1:18" x14ac:dyDescent="0.25">
      <c r="A28" s="3" t="s">
        <v>21</v>
      </c>
      <c r="B28" s="4" t="s">
        <v>17</v>
      </c>
      <c r="C28" s="10">
        <f>C20*C32</f>
        <v>140.62</v>
      </c>
      <c r="D28" s="10">
        <v>96.6</v>
      </c>
      <c r="E28" s="10">
        <f t="shared" si="12"/>
        <v>96.2136</v>
      </c>
      <c r="F28" s="10">
        <f t="shared" si="12"/>
        <v>95.828745600000005</v>
      </c>
      <c r="G28" s="10">
        <f>F28+(F28*G$3)</f>
        <v>96.010897724227561</v>
      </c>
      <c r="H28" s="10">
        <f t="shared" si="12"/>
        <v>96.188102476185392</v>
      </c>
      <c r="I28" s="10">
        <f t="shared" si="12"/>
        <v>96.360359328624469</v>
      </c>
      <c r="J28" s="10">
        <f t="shared" si="12"/>
        <v>96.52581196550851</v>
      </c>
      <c r="K28" s="10">
        <f t="shared" si="12"/>
        <v>96.680747073830574</v>
      </c>
      <c r="L28" s="10">
        <f t="shared" si="12"/>
        <v>96.830731950119841</v>
      </c>
      <c r="M28" s="10">
        <f t="shared" si="12"/>
        <v>96.976384946735564</v>
      </c>
      <c r="N28" s="10">
        <f t="shared" si="12"/>
        <v>97.122656808477359</v>
      </c>
      <c r="O28" s="10">
        <f t="shared" si="12"/>
        <v>97.265834258589408</v>
      </c>
      <c r="P28" s="10">
        <f t="shared" si="12"/>
        <v>97.411487259276129</v>
      </c>
      <c r="Q28" s="10">
        <f t="shared" si="12"/>
        <v>97.562709800337132</v>
      </c>
      <c r="R28" s="10">
        <f t="shared" si="12"/>
        <v>97.719501257889064</v>
      </c>
    </row>
    <row r="29" spans="1:18" x14ac:dyDescent="0.25">
      <c r="A29" s="3" t="s">
        <v>22</v>
      </c>
      <c r="B29" s="4" t="s">
        <v>17</v>
      </c>
      <c r="C29" s="10">
        <f>C21*C32</f>
        <v>57.85</v>
      </c>
      <c r="D29" s="10">
        <v>44.099999999999994</v>
      </c>
      <c r="E29" s="10">
        <f t="shared" si="12"/>
        <v>43.923599999999993</v>
      </c>
      <c r="F29" s="10">
        <f t="shared" si="12"/>
        <v>43.747905599999996</v>
      </c>
      <c r="G29" s="10">
        <f t="shared" si="12"/>
        <v>43.831062004538659</v>
      </c>
      <c r="H29" s="10">
        <f t="shared" si="12"/>
        <v>43.911959826084626</v>
      </c>
      <c r="I29" s="10">
        <f t="shared" si="12"/>
        <v>43.990598823937248</v>
      </c>
      <c r="J29" s="10">
        <f t="shared" si="12"/>
        <v>44.066131549471265</v>
      </c>
      <c r="K29" s="10">
        <f t="shared" si="12"/>
        <v>44.13686279457481</v>
      </c>
      <c r="L29" s="10">
        <f t="shared" si="12"/>
        <v>44.205334151141649</v>
      </c>
      <c r="M29" s="10">
        <f t="shared" si="12"/>
        <v>44.271827910466222</v>
      </c>
      <c r="N29" s="10">
        <f t="shared" si="12"/>
        <v>44.338604195174433</v>
      </c>
      <c r="O29" s="10">
        <f t="shared" si="12"/>
        <v>44.403967813703851</v>
      </c>
      <c r="P29" s="10">
        <f t="shared" si="12"/>
        <v>44.470461574886919</v>
      </c>
      <c r="Q29" s="10">
        <f t="shared" si="12"/>
        <v>44.539497952327814</v>
      </c>
      <c r="R29" s="10">
        <f>Q29+(Q29*R$3)</f>
        <v>44.61107666121022</v>
      </c>
    </row>
    <row r="30" spans="1:18" x14ac:dyDescent="0.25">
      <c r="A30" s="3" t="s">
        <v>23</v>
      </c>
      <c r="B30" s="4" t="s">
        <v>17</v>
      </c>
      <c r="C30" s="10">
        <f>C22*C32</f>
        <v>241.19</v>
      </c>
      <c r="D30" s="10">
        <v>228</v>
      </c>
      <c r="E30" s="10">
        <f t="shared" si="12"/>
        <v>227.08799999999999</v>
      </c>
      <c r="F30" s="10">
        <f t="shared" si="12"/>
        <v>226.17964799999999</v>
      </c>
      <c r="G30" s="10">
        <f t="shared" si="12"/>
        <v>226.60957226836317</v>
      </c>
      <c r="H30" s="10">
        <f t="shared" si="12"/>
        <v>227.02781950900896</v>
      </c>
      <c r="I30" s="10">
        <f t="shared" si="12"/>
        <v>227.43438847749871</v>
      </c>
      <c r="J30" s="10">
        <f t="shared" si="12"/>
        <v>227.82489780679026</v>
      </c>
      <c r="K30" s="10">
        <f t="shared" si="12"/>
        <v>228.19058315562492</v>
      </c>
      <c r="L30" s="10">
        <f t="shared" si="12"/>
        <v>228.54458472699088</v>
      </c>
      <c r="M30" s="10">
        <f t="shared" si="12"/>
        <v>228.88836198608388</v>
      </c>
      <c r="N30" s="10">
        <f t="shared" si="12"/>
        <v>229.23359992062973</v>
      </c>
      <c r="O30" s="10">
        <f t="shared" si="12"/>
        <v>229.57153427493148</v>
      </c>
      <c r="P30" s="10">
        <f t="shared" si="12"/>
        <v>229.91531154363307</v>
      </c>
      <c r="Q30" s="10">
        <f t="shared" si="12"/>
        <v>230.27223431135468</v>
      </c>
      <c r="R30" s="10">
        <f t="shared" si="12"/>
        <v>230.64230110557662</v>
      </c>
    </row>
    <row r="31" spans="1:18" x14ac:dyDescent="0.25">
      <c r="A31" s="3" t="s">
        <v>24</v>
      </c>
      <c r="B31" s="4" t="s">
        <v>17</v>
      </c>
      <c r="C31" s="10">
        <f>C23*C32</f>
        <v>422.75</v>
      </c>
      <c r="D31" s="10">
        <v>462.69</v>
      </c>
      <c r="E31" s="10">
        <f>D31+(D31*E$3)</f>
        <v>460.83924000000002</v>
      </c>
      <c r="F31" s="10">
        <f t="shared" si="12"/>
        <v>458.99588304000002</v>
      </c>
      <c r="G31" s="10">
        <f t="shared" si="12"/>
        <v>459.86834645986386</v>
      </c>
      <c r="H31" s="10">
        <f t="shared" si="12"/>
        <v>460.71711319571654</v>
      </c>
      <c r="I31" s="10">
        <f t="shared" si="12"/>
        <v>461.54218072216617</v>
      </c>
      <c r="J31" s="10">
        <f t="shared" si="12"/>
        <v>462.33465774659555</v>
      </c>
      <c r="K31" s="10">
        <f t="shared" si="12"/>
        <v>463.07675842226359</v>
      </c>
      <c r="L31" s="10">
        <f t="shared" si="12"/>
        <v>463.79514871636587</v>
      </c>
      <c r="M31" s="10">
        <f t="shared" si="12"/>
        <v>464.49279038307532</v>
      </c>
      <c r="N31" s="10">
        <f t="shared" si="12"/>
        <v>465.19339625998327</v>
      </c>
      <c r="O31" s="10">
        <f t="shared" si="12"/>
        <v>465.87918067398272</v>
      </c>
      <c r="P31" s="10">
        <f t="shared" si="12"/>
        <v>466.57682236019122</v>
      </c>
      <c r="Q31" s="10">
        <f t="shared" si="12"/>
        <v>467.30114076105576</v>
      </c>
      <c r="R31" s="10">
        <f t="shared" si="12"/>
        <v>468.05213288833011</v>
      </c>
    </row>
    <row r="32" spans="1:18" x14ac:dyDescent="0.25">
      <c r="A32" s="11" t="s">
        <v>27</v>
      </c>
      <c r="B32" s="12" t="s">
        <v>10</v>
      </c>
      <c r="C32" s="14">
        <v>0.89</v>
      </c>
      <c r="D32" s="14">
        <f>D24/D16</f>
        <v>0.92580000000000007</v>
      </c>
      <c r="E32" s="14">
        <f>E24/E16</f>
        <v>0.92207353440702777</v>
      </c>
      <c r="F32" s="14">
        <f t="shared" ref="F32:R32" si="13">F24/F16</f>
        <v>0.92207353440702799</v>
      </c>
      <c r="G32" s="14">
        <f t="shared" si="13"/>
        <v>0.92207353440702766</v>
      </c>
      <c r="H32" s="14">
        <f t="shared" si="13"/>
        <v>0.92207353440702777</v>
      </c>
      <c r="I32" s="14">
        <f t="shared" si="13"/>
        <v>0.92207353440702788</v>
      </c>
      <c r="J32" s="14">
        <f t="shared" si="13"/>
        <v>0.92207353440702788</v>
      </c>
      <c r="K32" s="14">
        <f t="shared" si="13"/>
        <v>0.9238948523936098</v>
      </c>
      <c r="L32" s="14">
        <f t="shared" si="13"/>
        <v>0.92389485239360991</v>
      </c>
      <c r="M32" s="14">
        <f t="shared" si="13"/>
        <v>0.92389485239360991</v>
      </c>
      <c r="N32" s="14">
        <f t="shared" si="13"/>
        <v>0.92389485239361002</v>
      </c>
      <c r="O32" s="14">
        <f t="shared" si="13"/>
        <v>0.92389485239361002</v>
      </c>
      <c r="P32" s="14">
        <f t="shared" si="13"/>
        <v>0.92389485239360991</v>
      </c>
      <c r="Q32" s="14">
        <f t="shared" si="13"/>
        <v>0.92389485239361013</v>
      </c>
      <c r="R32" s="14">
        <f t="shared" si="13"/>
        <v>0.9238948523936098</v>
      </c>
    </row>
    <row r="34" spans="1:18" x14ac:dyDescent="0.25">
      <c r="A34" s="3" t="s">
        <v>2</v>
      </c>
      <c r="B34" s="4" t="s">
        <v>3</v>
      </c>
      <c r="C34" s="4">
        <v>2020</v>
      </c>
      <c r="D34" s="4">
        <v>2021</v>
      </c>
      <c r="E34" s="4">
        <v>2022</v>
      </c>
      <c r="F34" s="4">
        <v>2023</v>
      </c>
      <c r="G34" s="4">
        <v>2024</v>
      </c>
      <c r="H34" s="4">
        <v>2025</v>
      </c>
      <c r="I34" s="4">
        <v>2026</v>
      </c>
      <c r="J34" s="4">
        <v>2027</v>
      </c>
      <c r="K34" s="4">
        <v>2028</v>
      </c>
      <c r="L34" s="4">
        <v>2029</v>
      </c>
      <c r="M34" s="4">
        <v>2030</v>
      </c>
      <c r="N34" s="4">
        <v>2031</v>
      </c>
      <c r="O34" s="4">
        <v>2032</v>
      </c>
      <c r="P34" s="4">
        <v>2033</v>
      </c>
      <c r="Q34" s="4">
        <v>2034</v>
      </c>
      <c r="R34" s="4">
        <v>2035</v>
      </c>
    </row>
    <row r="35" spans="1:18" x14ac:dyDescent="0.25">
      <c r="A35" s="92" t="s">
        <v>28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</row>
    <row r="36" spans="1:18" x14ac:dyDescent="0.25">
      <c r="A36" s="7" t="s">
        <v>5</v>
      </c>
      <c r="B36" s="8" t="s">
        <v>6</v>
      </c>
      <c r="C36" s="9">
        <f t="shared" ref="C36:R36" si="14">C37+C38</f>
        <v>8056.2552476910159</v>
      </c>
      <c r="D36" s="9">
        <f>D37+D38</f>
        <v>7691</v>
      </c>
      <c r="E36" s="9">
        <f t="shared" si="14"/>
        <v>7465.4024812612288</v>
      </c>
      <c r="F36" s="9">
        <f t="shared" si="14"/>
        <v>7437.4517228623099</v>
      </c>
      <c r="G36" s="9">
        <f t="shared" si="14"/>
        <v>7450.6808557918912</v>
      </c>
      <c r="H36" s="9">
        <f t="shared" si="14"/>
        <v>7463.5506767140741</v>
      </c>
      <c r="I36" s="9">
        <f t="shared" si="14"/>
        <v>7476.061147336427</v>
      </c>
      <c r="J36" s="9">
        <f t="shared" si="14"/>
        <v>7488.0774492937644</v>
      </c>
      <c r="K36" s="9">
        <f t="shared" si="14"/>
        <v>7571.7386990687992</v>
      </c>
      <c r="L36" s="9">
        <f t="shared" si="14"/>
        <v>7582.7439572700387</v>
      </c>
      <c r="M36" s="9">
        <f t="shared" si="14"/>
        <v>7593.4313603949295</v>
      </c>
      <c r="N36" s="9">
        <f t="shared" si="14"/>
        <v>7604.1641732349362</v>
      </c>
      <c r="O36" s="9">
        <f t="shared" si="14"/>
        <v>7614.669931189087</v>
      </c>
      <c r="P36" s="9">
        <f t="shared" si="14"/>
        <v>7625.3573346126905</v>
      </c>
      <c r="Q36" s="9">
        <f t="shared" si="14"/>
        <v>7636.4534074394887</v>
      </c>
      <c r="R36" s="9">
        <f t="shared" si="14"/>
        <v>7647.9581038915467</v>
      </c>
    </row>
    <row r="37" spans="1:18" x14ac:dyDescent="0.25">
      <c r="A37" s="3" t="s">
        <v>7</v>
      </c>
      <c r="B37" s="4" t="s">
        <v>6</v>
      </c>
      <c r="C37" s="4">
        <v>0</v>
      </c>
      <c r="D37" s="10">
        <f>7691-D38</f>
        <v>477.71288153129899</v>
      </c>
      <c r="E37" s="10">
        <f t="shared" ref="E37:R37" si="15">D37</f>
        <v>477.71288153129899</v>
      </c>
      <c r="F37" s="10">
        <f t="shared" si="15"/>
        <v>477.71288153129899</v>
      </c>
      <c r="G37" s="10">
        <f t="shared" si="15"/>
        <v>477.71288153129899</v>
      </c>
      <c r="H37" s="10">
        <f t="shared" si="15"/>
        <v>477.71288153129899</v>
      </c>
      <c r="I37" s="10">
        <f t="shared" si="15"/>
        <v>477.71288153129899</v>
      </c>
      <c r="J37" s="10">
        <f t="shared" si="15"/>
        <v>477.71288153129899</v>
      </c>
      <c r="K37" s="10">
        <f t="shared" si="15"/>
        <v>477.71288153129899</v>
      </c>
      <c r="L37" s="10">
        <f t="shared" si="15"/>
        <v>477.71288153129899</v>
      </c>
      <c r="M37" s="10">
        <f t="shared" si="15"/>
        <v>477.71288153129899</v>
      </c>
      <c r="N37" s="10">
        <f t="shared" si="15"/>
        <v>477.71288153129899</v>
      </c>
      <c r="O37" s="10">
        <f t="shared" si="15"/>
        <v>477.71288153129899</v>
      </c>
      <c r="P37" s="10">
        <f t="shared" si="15"/>
        <v>477.71288153129899</v>
      </c>
      <c r="Q37" s="10">
        <f t="shared" si="15"/>
        <v>477.71288153129899</v>
      </c>
      <c r="R37" s="10">
        <f t="shared" si="15"/>
        <v>477.71288153129899</v>
      </c>
    </row>
    <row r="38" spans="1:18" x14ac:dyDescent="0.25">
      <c r="A38" s="3" t="s">
        <v>8</v>
      </c>
      <c r="B38" s="4" t="s">
        <v>6</v>
      </c>
      <c r="C38" s="10">
        <f t="shared" ref="C38:R38" si="16">C41/(1-C40)</f>
        <v>8056.2552476910159</v>
      </c>
      <c r="D38" s="10">
        <f>D41/(1-D40)</f>
        <v>7213.287118468701</v>
      </c>
      <c r="E38" s="10">
        <f t="shared" si="16"/>
        <v>6987.6895997299298</v>
      </c>
      <c r="F38" s="10">
        <f t="shared" si="16"/>
        <v>6959.7388413310109</v>
      </c>
      <c r="G38" s="10">
        <f t="shared" si="16"/>
        <v>6972.9679742605922</v>
      </c>
      <c r="H38" s="10">
        <f t="shared" si="16"/>
        <v>6985.8377951827752</v>
      </c>
      <c r="I38" s="10">
        <f t="shared" si="16"/>
        <v>6998.348265805128</v>
      </c>
      <c r="J38" s="10">
        <f t="shared" si="16"/>
        <v>7010.3645677624654</v>
      </c>
      <c r="K38" s="10">
        <f t="shared" si="16"/>
        <v>7094.0258175375002</v>
      </c>
      <c r="L38" s="10">
        <f t="shared" si="16"/>
        <v>7105.0310757387397</v>
      </c>
      <c r="M38" s="10">
        <f t="shared" si="16"/>
        <v>7115.7184788636305</v>
      </c>
      <c r="N38" s="10">
        <f t="shared" si="16"/>
        <v>7126.4512917036373</v>
      </c>
      <c r="O38" s="10">
        <f t="shared" si="16"/>
        <v>7136.957049657788</v>
      </c>
      <c r="P38" s="10">
        <f t="shared" si="16"/>
        <v>7147.6444530813915</v>
      </c>
      <c r="Q38" s="10">
        <f t="shared" si="16"/>
        <v>7158.7405259081897</v>
      </c>
      <c r="R38" s="10">
        <f t="shared" si="16"/>
        <v>7170.2452223602477</v>
      </c>
    </row>
    <row r="39" spans="1:18" x14ac:dyDescent="0.25">
      <c r="A39" s="3" t="s">
        <v>9</v>
      </c>
      <c r="B39" s="4" t="s">
        <v>6</v>
      </c>
      <c r="C39" s="10">
        <f t="shared" ref="C39:R39" si="17">C38-C41</f>
        <v>380.25524769101594</v>
      </c>
      <c r="D39" s="10">
        <f t="shared" si="17"/>
        <v>241.64511846870118</v>
      </c>
      <c r="E39" s="10">
        <f t="shared" si="17"/>
        <v>43.934167729930778</v>
      </c>
      <c r="F39" s="10">
        <f t="shared" si="17"/>
        <v>43.758431059010945</v>
      </c>
      <c r="G39" s="10">
        <f t="shared" si="17"/>
        <v>43.84160747043461</v>
      </c>
      <c r="H39" s="10">
        <f t="shared" si="17"/>
        <v>43.922524755465929</v>
      </c>
      <c r="I39" s="10">
        <f t="shared" si="17"/>
        <v>44.001182673345284</v>
      </c>
      <c r="J39" s="10">
        <f t="shared" si="17"/>
        <v>44.07673357155727</v>
      </c>
      <c r="K39" s="10">
        <f t="shared" si="17"/>
        <v>44.602742537418635</v>
      </c>
      <c r="L39" s="10">
        <f t="shared" si="17"/>
        <v>44.671936632666075</v>
      </c>
      <c r="M39" s="10">
        <f t="shared" si="17"/>
        <v>44.739132256453559</v>
      </c>
      <c r="N39" s="10">
        <f t="shared" si="17"/>
        <v>44.806613387776451</v>
      </c>
      <c r="O39" s="10">
        <f t="shared" si="17"/>
        <v>44.872666941744683</v>
      </c>
      <c r="P39" s="10">
        <f t="shared" si="17"/>
        <v>44.939862567410273</v>
      </c>
      <c r="Q39" s="10">
        <f t="shared" si="17"/>
        <v>45.009627647521484</v>
      </c>
      <c r="R39" s="10">
        <f t="shared" si="17"/>
        <v>45.081961894255073</v>
      </c>
    </row>
    <row r="40" spans="1:18" x14ac:dyDescent="0.25">
      <c r="A40" s="3" t="s">
        <v>9</v>
      </c>
      <c r="B40" s="4" t="s">
        <v>10</v>
      </c>
      <c r="C40" s="5">
        <v>4.7199999999999999E-2</v>
      </c>
      <c r="D40" s="5">
        <v>3.3500000000000002E-2</v>
      </c>
      <c r="E40" s="5">
        <v>6.287366818873652E-3</v>
      </c>
      <c r="F40" s="5">
        <f>E40</f>
        <v>6.287366818873652E-3</v>
      </c>
      <c r="G40" s="5">
        <f>F40</f>
        <v>6.287366818873652E-3</v>
      </c>
      <c r="H40" s="5">
        <f t="shared" ref="H40:R40" si="18">G40</f>
        <v>6.287366818873652E-3</v>
      </c>
      <c r="I40" s="5">
        <f>H40</f>
        <v>6.287366818873652E-3</v>
      </c>
      <c r="J40" s="5">
        <f t="shared" si="18"/>
        <v>6.287366818873652E-3</v>
      </c>
      <c r="K40" s="5">
        <f t="shared" si="18"/>
        <v>6.287366818873652E-3</v>
      </c>
      <c r="L40" s="5">
        <f t="shared" si="18"/>
        <v>6.287366818873652E-3</v>
      </c>
      <c r="M40" s="5">
        <f t="shared" si="18"/>
        <v>6.287366818873652E-3</v>
      </c>
      <c r="N40" s="5">
        <f t="shared" si="18"/>
        <v>6.287366818873652E-3</v>
      </c>
      <c r="O40" s="5">
        <f t="shared" si="18"/>
        <v>6.287366818873652E-3</v>
      </c>
      <c r="P40" s="5">
        <f t="shared" si="18"/>
        <v>6.287366818873652E-3</v>
      </c>
      <c r="Q40" s="5">
        <f t="shared" si="18"/>
        <v>6.287366818873652E-3</v>
      </c>
      <c r="R40" s="5">
        <f t="shared" si="18"/>
        <v>6.287366818873652E-3</v>
      </c>
    </row>
    <row r="41" spans="1:18" x14ac:dyDescent="0.25">
      <c r="A41" s="3" t="s">
        <v>11</v>
      </c>
      <c r="B41" s="4" t="s">
        <v>6</v>
      </c>
      <c r="C41" s="10">
        <f t="shared" ref="C41:R41" si="19">C42+C43</f>
        <v>7676</v>
      </c>
      <c r="D41" s="10">
        <f t="shared" si="19"/>
        <v>6971.6419999999998</v>
      </c>
      <c r="E41" s="10">
        <f t="shared" si="19"/>
        <v>6943.755431999999</v>
      </c>
      <c r="F41" s="10">
        <f t="shared" si="19"/>
        <v>6915.980410272</v>
      </c>
      <c r="G41" s="10">
        <f t="shared" si="19"/>
        <v>6929.1263667901576</v>
      </c>
      <c r="H41" s="10">
        <f t="shared" si="19"/>
        <v>6941.9152704273092</v>
      </c>
      <c r="I41" s="10">
        <f t="shared" si="19"/>
        <v>6954.3470831317827</v>
      </c>
      <c r="J41" s="10">
        <f t="shared" si="19"/>
        <v>6966.2878341909081</v>
      </c>
      <c r="K41" s="10">
        <f t="shared" si="19"/>
        <v>7049.4230750000816</v>
      </c>
      <c r="L41" s="10">
        <f t="shared" si="19"/>
        <v>7060.3591391060736</v>
      </c>
      <c r="M41" s="10">
        <f t="shared" si="19"/>
        <v>7070.9793466071769</v>
      </c>
      <c r="N41" s="10">
        <f t="shared" si="19"/>
        <v>7081.6446783158608</v>
      </c>
      <c r="O41" s="10">
        <f t="shared" si="19"/>
        <v>7092.0843827160434</v>
      </c>
      <c r="P41" s="10">
        <f t="shared" si="19"/>
        <v>7102.7045905139812</v>
      </c>
      <c r="Q41" s="10">
        <f t="shared" si="19"/>
        <v>7113.7308982606683</v>
      </c>
      <c r="R41" s="10">
        <f t="shared" si="19"/>
        <v>7125.1632604659926</v>
      </c>
    </row>
    <row r="42" spans="1:18" x14ac:dyDescent="0.25">
      <c r="A42" s="3" t="s">
        <v>12</v>
      </c>
      <c r="B42" s="4" t="s">
        <v>6</v>
      </c>
      <c r="C42" s="10">
        <f>'[15]Müügikogused Konkurentsiamet'!E11*1000</f>
        <v>7676</v>
      </c>
      <c r="D42" s="10">
        <f>'[15]Müügikogused Konkurentsiamet'!J11*1000</f>
        <v>6971.6419999999998</v>
      </c>
      <c r="E42" s="10">
        <f t="shared" ref="E42:R42" si="20">(E44*E46*365)/1000</f>
        <v>6943.755431999999</v>
      </c>
      <c r="F42" s="10">
        <f t="shared" si="20"/>
        <v>6915.980410272</v>
      </c>
      <c r="G42" s="10">
        <f t="shared" si="20"/>
        <v>6929.1263667901576</v>
      </c>
      <c r="H42" s="10">
        <f t="shared" si="20"/>
        <v>6941.9152704273092</v>
      </c>
      <c r="I42" s="10">
        <f t="shared" si="20"/>
        <v>6954.3470831317827</v>
      </c>
      <c r="J42" s="10">
        <f t="shared" si="20"/>
        <v>6966.2878341909081</v>
      </c>
      <c r="K42" s="10">
        <f t="shared" si="20"/>
        <v>7049.4230750000816</v>
      </c>
      <c r="L42" s="10">
        <f t="shared" si="20"/>
        <v>7060.3591391060736</v>
      </c>
      <c r="M42" s="10">
        <f t="shared" si="20"/>
        <v>7070.9793466071769</v>
      </c>
      <c r="N42" s="10">
        <f t="shared" si="20"/>
        <v>7081.6446783158608</v>
      </c>
      <c r="O42" s="10">
        <f t="shared" si="20"/>
        <v>7092.0843827160434</v>
      </c>
      <c r="P42" s="10">
        <f t="shared" si="20"/>
        <v>7102.7045905139812</v>
      </c>
      <c r="Q42" s="10">
        <f t="shared" si="20"/>
        <v>7113.7308982606683</v>
      </c>
      <c r="R42" s="10">
        <f t="shared" si="20"/>
        <v>7125.1632604659926</v>
      </c>
    </row>
    <row r="43" spans="1:18" x14ac:dyDescent="0.25">
      <c r="A43" s="3" t="s">
        <v>13</v>
      </c>
      <c r="B43" s="4" t="s">
        <v>6</v>
      </c>
      <c r="C43" s="4">
        <v>0</v>
      </c>
      <c r="D43" s="4">
        <v>0</v>
      </c>
      <c r="E43" s="4">
        <f>D43</f>
        <v>0</v>
      </c>
      <c r="F43" s="4">
        <f t="shared" ref="F43:R44" si="21">E43</f>
        <v>0</v>
      </c>
      <c r="G43" s="4">
        <f t="shared" si="21"/>
        <v>0</v>
      </c>
      <c r="H43" s="4">
        <f t="shared" si="21"/>
        <v>0</v>
      </c>
      <c r="I43" s="4">
        <f t="shared" si="21"/>
        <v>0</v>
      </c>
      <c r="J43" s="4">
        <f t="shared" si="21"/>
        <v>0</v>
      </c>
      <c r="K43" s="4">
        <f t="shared" si="21"/>
        <v>0</v>
      </c>
      <c r="L43" s="4">
        <f t="shared" si="21"/>
        <v>0</v>
      </c>
      <c r="M43" s="4">
        <f t="shared" si="21"/>
        <v>0</v>
      </c>
      <c r="N43" s="4">
        <f t="shared" si="21"/>
        <v>0</v>
      </c>
      <c r="O43" s="4">
        <f t="shared" si="21"/>
        <v>0</v>
      </c>
      <c r="P43" s="4">
        <f t="shared" si="21"/>
        <v>0</v>
      </c>
      <c r="Q43" s="4">
        <f t="shared" si="21"/>
        <v>0</v>
      </c>
      <c r="R43" s="4">
        <f t="shared" si="21"/>
        <v>0</v>
      </c>
    </row>
    <row r="44" spans="1:18" x14ac:dyDescent="0.25">
      <c r="A44" s="11" t="s">
        <v>14</v>
      </c>
      <c r="B44" s="12" t="s">
        <v>15</v>
      </c>
      <c r="C44" s="13">
        <f>((C42/C46)/365)*1000</f>
        <v>86.472602739726014</v>
      </c>
      <c r="D44" s="13">
        <f>((D42/D46)/365)*1000</f>
        <v>78.853196672776178</v>
      </c>
      <c r="E44" s="13">
        <f t="shared" ref="E44:M44" si="22">D44</f>
        <v>78.853196672776178</v>
      </c>
      <c r="F44" s="13">
        <f t="shared" si="22"/>
        <v>78.853196672776178</v>
      </c>
      <c r="G44" s="13">
        <f t="shared" si="22"/>
        <v>78.853196672776178</v>
      </c>
      <c r="H44" s="13">
        <f t="shared" si="22"/>
        <v>78.853196672776178</v>
      </c>
      <c r="I44" s="13">
        <f t="shared" si="22"/>
        <v>78.853196672776178</v>
      </c>
      <c r="J44" s="13">
        <f t="shared" si="22"/>
        <v>78.853196672776178</v>
      </c>
      <c r="K44" s="13">
        <f t="shared" si="22"/>
        <v>78.853196672776178</v>
      </c>
      <c r="L44" s="13">
        <f t="shared" si="22"/>
        <v>78.853196672776178</v>
      </c>
      <c r="M44" s="13">
        <f t="shared" si="22"/>
        <v>78.853196672776178</v>
      </c>
      <c r="N44" s="13">
        <f t="shared" si="21"/>
        <v>78.853196672776178</v>
      </c>
      <c r="O44" s="13">
        <f t="shared" si="21"/>
        <v>78.853196672776178</v>
      </c>
      <c r="P44" s="13">
        <f t="shared" si="21"/>
        <v>78.853196672776178</v>
      </c>
      <c r="Q44" s="13">
        <f t="shared" si="21"/>
        <v>78.853196672776178</v>
      </c>
      <c r="R44" s="13">
        <f t="shared" si="21"/>
        <v>78.853196672776178</v>
      </c>
    </row>
    <row r="45" spans="1:18" x14ac:dyDescent="0.25">
      <c r="A45" s="3" t="s">
        <v>16</v>
      </c>
      <c r="B45" s="4" t="s">
        <v>17</v>
      </c>
      <c r="C45" s="10">
        <f>'[15]Elanike arv'!D169</f>
        <v>304</v>
      </c>
      <c r="D45" s="10">
        <v>296</v>
      </c>
      <c r="E45" s="78">
        <v>295</v>
      </c>
      <c r="F45" s="78">
        <f t="shared" ref="E45:R46" si="23">E45+(E45*F$3)</f>
        <v>293.82</v>
      </c>
      <c r="G45" s="78">
        <f t="shared" si="23"/>
        <v>294.3784956455961</v>
      </c>
      <c r="H45" s="78">
        <f t="shared" si="23"/>
        <v>294.92182217976131</v>
      </c>
      <c r="I45" s="78">
        <f t="shared" si="23"/>
        <v>295.4499779859002</v>
      </c>
      <c r="J45" s="78">
        <f t="shared" si="23"/>
        <v>295.95727142342662</v>
      </c>
      <c r="K45" s="78">
        <f t="shared" si="23"/>
        <v>296.43231712335893</v>
      </c>
      <c r="L45" s="78">
        <f t="shared" si="23"/>
        <v>296.89218494355617</v>
      </c>
      <c r="M45" s="10">
        <f t="shared" si="23"/>
        <v>297.33877081085183</v>
      </c>
      <c r="N45" s="10">
        <f t="shared" si="23"/>
        <v>297.78725417717249</v>
      </c>
      <c r="O45" s="10">
        <f t="shared" si="23"/>
        <v>298.22624978468593</v>
      </c>
      <c r="P45" s="10">
        <f t="shared" si="23"/>
        <v>298.67283566446366</v>
      </c>
      <c r="Q45" s="10">
        <f t="shared" si="23"/>
        <v>299.13649828194184</v>
      </c>
      <c r="R45" s="10">
        <f t="shared" si="23"/>
        <v>299.617235724235</v>
      </c>
    </row>
    <row r="46" spans="1:18" x14ac:dyDescent="0.25">
      <c r="A46" s="3" t="s">
        <v>29</v>
      </c>
      <c r="B46" s="4" t="s">
        <v>17</v>
      </c>
      <c r="C46" s="10">
        <f>C45*C47</f>
        <v>243.20000000000002</v>
      </c>
      <c r="D46" s="10">
        <f>C46+(C46*D$3)</f>
        <v>242.22720000000001</v>
      </c>
      <c r="E46" s="78">
        <f t="shared" si="23"/>
        <v>241.2582912</v>
      </c>
      <c r="F46" s="78">
        <f t="shared" si="23"/>
        <v>240.29325803520001</v>
      </c>
      <c r="G46" s="78">
        <f t="shared" si="23"/>
        <v>240.75000957790905</v>
      </c>
      <c r="H46" s="78">
        <f t="shared" si="23"/>
        <v>241.19435544637116</v>
      </c>
      <c r="I46" s="78">
        <f t="shared" si="23"/>
        <v>241.62629431849467</v>
      </c>
      <c r="J46" s="78">
        <f t="shared" si="23"/>
        <v>242.041171429934</v>
      </c>
      <c r="K46" s="78">
        <f>J46+(J46*K$3)+'[16]Uued liitujad'!H23</f>
        <v>244.92967554453594</v>
      </c>
      <c r="L46" s="78">
        <f>K46+(K46*L$3)</f>
        <v>245.30964516825082</v>
      </c>
      <c r="M46" s="10">
        <f>L46+(L46*M$3)</f>
        <v>245.6786404675521</v>
      </c>
      <c r="N46" s="10">
        <f t="shared" si="23"/>
        <v>246.04920359125609</v>
      </c>
      <c r="O46" s="10">
        <f t="shared" si="23"/>
        <v>246.41192737507686</v>
      </c>
      <c r="P46" s="10">
        <f t="shared" si="23"/>
        <v>246.78092268469155</v>
      </c>
      <c r="Q46" s="10">
        <f t="shared" si="23"/>
        <v>247.16402779132468</v>
      </c>
      <c r="R46" s="10">
        <f t="shared" si="23"/>
        <v>247.56124111443879</v>
      </c>
    </row>
    <row r="47" spans="1:18" x14ac:dyDescent="0.25">
      <c r="A47" s="11" t="s">
        <v>27</v>
      </c>
      <c r="B47" s="12" t="s">
        <v>10</v>
      </c>
      <c r="C47" s="14">
        <v>0.8</v>
      </c>
      <c r="D47" s="14">
        <f>D46/D45</f>
        <v>0.81833513513513512</v>
      </c>
      <c r="E47" s="14">
        <f t="shared" ref="E47:R47" si="24">E46/E45</f>
        <v>0.81782471593220341</v>
      </c>
      <c r="F47" s="14">
        <f t="shared" si="24"/>
        <v>0.81782471593220341</v>
      </c>
      <c r="G47" s="14">
        <f t="shared" si="24"/>
        <v>0.81782471593220352</v>
      </c>
      <c r="H47" s="14">
        <f t="shared" si="24"/>
        <v>0.81782471593220363</v>
      </c>
      <c r="I47" s="14">
        <f t="shared" si="24"/>
        <v>0.81782471593220374</v>
      </c>
      <c r="J47" s="14">
        <f t="shared" si="24"/>
        <v>0.81782471593220374</v>
      </c>
      <c r="K47" s="14">
        <f t="shared" si="24"/>
        <v>0.82625834430397005</v>
      </c>
      <c r="L47" s="14">
        <f t="shared" si="24"/>
        <v>0.82625834430397016</v>
      </c>
      <c r="M47" s="14">
        <f t="shared" si="24"/>
        <v>0.82625834430397027</v>
      </c>
      <c r="N47" s="14">
        <f t="shared" si="24"/>
        <v>0.82625834430397027</v>
      </c>
      <c r="O47" s="14">
        <f t="shared" si="24"/>
        <v>0.82625834430397027</v>
      </c>
      <c r="P47" s="14">
        <f t="shared" si="24"/>
        <v>0.82625834430397027</v>
      </c>
      <c r="Q47" s="14">
        <f t="shared" si="24"/>
        <v>0.82625834430397016</v>
      </c>
      <c r="R47" s="14">
        <f t="shared" si="24"/>
        <v>0.82625834430397027</v>
      </c>
    </row>
    <row r="49" spans="1:20" x14ac:dyDescent="0.25">
      <c r="A49" s="3" t="s">
        <v>2</v>
      </c>
      <c r="B49" s="4" t="s">
        <v>3</v>
      </c>
      <c r="C49" s="4">
        <v>2020</v>
      </c>
      <c r="D49" s="4">
        <v>2021</v>
      </c>
      <c r="E49" s="4">
        <v>2022</v>
      </c>
      <c r="F49" s="4">
        <v>2023</v>
      </c>
      <c r="G49" s="4">
        <v>2024</v>
      </c>
      <c r="H49" s="4">
        <v>2025</v>
      </c>
      <c r="I49" s="4">
        <v>2026</v>
      </c>
      <c r="J49" s="4">
        <v>2027</v>
      </c>
      <c r="K49" s="4">
        <v>2028</v>
      </c>
      <c r="L49" s="4">
        <v>2029</v>
      </c>
      <c r="M49" s="4">
        <v>2030</v>
      </c>
      <c r="N49" s="4">
        <v>2031</v>
      </c>
      <c r="O49" s="4">
        <v>2032</v>
      </c>
      <c r="P49" s="4">
        <v>2033</v>
      </c>
      <c r="Q49" s="4">
        <v>2034</v>
      </c>
      <c r="R49" s="4">
        <v>2035</v>
      </c>
    </row>
    <row r="50" spans="1:20" x14ac:dyDescent="0.25">
      <c r="A50" s="92" t="s">
        <v>30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</row>
    <row r="51" spans="1:20" x14ac:dyDescent="0.25">
      <c r="A51" s="7" t="s">
        <v>5</v>
      </c>
      <c r="B51" s="8" t="s">
        <v>6</v>
      </c>
      <c r="C51" s="9">
        <f t="shared" ref="C51:R51" si="25">C52+C53</f>
        <v>1236.4502680166765</v>
      </c>
      <c r="D51" s="9">
        <f t="shared" si="25"/>
        <v>1921</v>
      </c>
      <c r="E51" s="9">
        <f t="shared" si="25"/>
        <v>1982.4096792733335</v>
      </c>
      <c r="F51" s="9">
        <f t="shared" si="25"/>
        <v>1977.8318549091332</v>
      </c>
      <c r="G51" s="9">
        <f t="shared" si="25"/>
        <v>1979.9985455648196</v>
      </c>
      <c r="H51" s="9">
        <f t="shared" si="25"/>
        <v>1982.1063874680549</v>
      </c>
      <c r="I51" s="9">
        <f t="shared" si="25"/>
        <v>1984.1553743472384</v>
      </c>
      <c r="J51" s="9">
        <f t="shared" si="25"/>
        <v>1986.1234254134311</v>
      </c>
      <c r="K51" s="9">
        <f t="shared" si="25"/>
        <v>1987.966370989074</v>
      </c>
      <c r="L51" s="9">
        <f t="shared" si="25"/>
        <v>1989.7504337955243</v>
      </c>
      <c r="M51" s="9">
        <f t="shared" si="25"/>
        <v>1991.4829691040102</v>
      </c>
      <c r="N51" s="9">
        <f t="shared" si="25"/>
        <v>1993.2228657830624</v>
      </c>
      <c r="O51" s="9">
        <f t="shared" si="25"/>
        <v>1994.9259545863265</v>
      </c>
      <c r="P51" s="9">
        <f t="shared" si="25"/>
        <v>1996.6584899432369</v>
      </c>
      <c r="Q51" s="9">
        <f t="shared" si="25"/>
        <v>1998.4572747119325</v>
      </c>
      <c r="R51" s="9">
        <f t="shared" si="25"/>
        <v>2000.3223014713501</v>
      </c>
    </row>
    <row r="52" spans="1:20" x14ac:dyDescent="0.25">
      <c r="A52" s="3" t="s">
        <v>7</v>
      </c>
      <c r="B52" s="4" t="s">
        <v>6</v>
      </c>
      <c r="C52" s="10">
        <v>0</v>
      </c>
      <c r="D52" s="10">
        <f>1921-D53</f>
        <v>837.95358822326716</v>
      </c>
      <c r="E52" s="10">
        <f t="shared" ref="E52:R52" si="26">D52</f>
        <v>837.95358822326716</v>
      </c>
      <c r="F52" s="10">
        <f t="shared" si="26"/>
        <v>837.95358822326716</v>
      </c>
      <c r="G52" s="10">
        <f t="shared" si="26"/>
        <v>837.95358822326716</v>
      </c>
      <c r="H52" s="10">
        <f t="shared" si="26"/>
        <v>837.95358822326716</v>
      </c>
      <c r="I52" s="10">
        <f t="shared" si="26"/>
        <v>837.95358822326716</v>
      </c>
      <c r="J52" s="10">
        <f t="shared" si="26"/>
        <v>837.95358822326716</v>
      </c>
      <c r="K52" s="10">
        <f t="shared" si="26"/>
        <v>837.95358822326716</v>
      </c>
      <c r="L52" s="10">
        <f t="shared" si="26"/>
        <v>837.95358822326716</v>
      </c>
      <c r="M52" s="10">
        <f t="shared" si="26"/>
        <v>837.95358822326716</v>
      </c>
      <c r="N52" s="10">
        <f t="shared" si="26"/>
        <v>837.95358822326716</v>
      </c>
      <c r="O52" s="10">
        <f t="shared" si="26"/>
        <v>837.95358822326716</v>
      </c>
      <c r="P52" s="10">
        <f t="shared" si="26"/>
        <v>837.95358822326716</v>
      </c>
      <c r="Q52" s="10">
        <f t="shared" si="26"/>
        <v>837.95358822326716</v>
      </c>
      <c r="R52" s="10">
        <f t="shared" si="26"/>
        <v>837.95358822326716</v>
      </c>
    </row>
    <row r="53" spans="1:20" x14ac:dyDescent="0.25">
      <c r="A53" s="3" t="s">
        <v>8</v>
      </c>
      <c r="B53" s="4" t="s">
        <v>6</v>
      </c>
      <c r="C53" s="10">
        <f t="shared" ref="C53:R53" si="27">C56/(1-C55)</f>
        <v>1236.4502680166765</v>
      </c>
      <c r="D53" s="10">
        <f t="shared" si="27"/>
        <v>1083.0464117767328</v>
      </c>
      <c r="E53" s="10">
        <f t="shared" si="27"/>
        <v>1144.4560910500663</v>
      </c>
      <c r="F53" s="10">
        <f t="shared" si="27"/>
        <v>1139.878266685866</v>
      </c>
      <c r="G53" s="10">
        <f t="shared" si="27"/>
        <v>1142.0449573415524</v>
      </c>
      <c r="H53" s="10">
        <f t="shared" si="27"/>
        <v>1144.1527992447877</v>
      </c>
      <c r="I53" s="10">
        <f t="shared" si="27"/>
        <v>1146.2017861239713</v>
      </c>
      <c r="J53" s="10">
        <f t="shared" si="27"/>
        <v>1148.1698371901639</v>
      </c>
      <c r="K53" s="10">
        <f t="shared" si="27"/>
        <v>1150.0127827658068</v>
      </c>
      <c r="L53" s="10">
        <f t="shared" si="27"/>
        <v>1151.7968455722571</v>
      </c>
      <c r="M53" s="10">
        <f t="shared" si="27"/>
        <v>1153.529380880743</v>
      </c>
      <c r="N53" s="10">
        <f t="shared" si="27"/>
        <v>1155.2692775597952</v>
      </c>
      <c r="O53" s="10">
        <f t="shared" si="27"/>
        <v>1156.9723663630593</v>
      </c>
      <c r="P53" s="10">
        <f t="shared" si="27"/>
        <v>1158.7049017199697</v>
      </c>
      <c r="Q53" s="10">
        <f t="shared" si="27"/>
        <v>1160.5036864886654</v>
      </c>
      <c r="R53" s="10">
        <f t="shared" si="27"/>
        <v>1162.3687132480829</v>
      </c>
    </row>
    <row r="54" spans="1:20" x14ac:dyDescent="0.25">
      <c r="A54" s="3" t="s">
        <v>9</v>
      </c>
      <c r="B54" s="4" t="s">
        <v>6</v>
      </c>
      <c r="C54" s="10">
        <f t="shared" ref="C54:R54" si="28">C53-C56</f>
        <v>198.45026801667655</v>
      </c>
      <c r="D54" s="10">
        <f t="shared" si="28"/>
        <v>23.610411776732917</v>
      </c>
      <c r="E54" s="10">
        <f t="shared" si="28"/>
        <v>89.257835050066205</v>
      </c>
      <c r="F54" s="10">
        <f t="shared" si="28"/>
        <v>88.900803709866068</v>
      </c>
      <c r="G54" s="10">
        <f t="shared" si="28"/>
        <v>89.069787141089137</v>
      </c>
      <c r="H54" s="10">
        <f t="shared" si="28"/>
        <v>89.234180870461387</v>
      </c>
      <c r="I54" s="10">
        <f t="shared" si="28"/>
        <v>89.393984408851566</v>
      </c>
      <c r="J54" s="10">
        <f t="shared" si="28"/>
        <v>89.547475642643803</v>
      </c>
      <c r="K54" s="10">
        <f t="shared" si="28"/>
        <v>89.691209712900672</v>
      </c>
      <c r="L54" s="10">
        <f t="shared" si="28"/>
        <v>89.830351428290669</v>
      </c>
      <c r="M54" s="10">
        <f t="shared" si="28"/>
        <v>89.965474437371086</v>
      </c>
      <c r="N54" s="10">
        <f t="shared" si="28"/>
        <v>90.101171570705901</v>
      </c>
      <c r="O54" s="10">
        <f t="shared" si="28"/>
        <v>90.233998002987619</v>
      </c>
      <c r="P54" s="10">
        <f t="shared" si="28"/>
        <v>90.369121015844939</v>
      </c>
      <c r="Q54" s="10">
        <f t="shared" si="28"/>
        <v>90.509410918996764</v>
      </c>
      <c r="R54" s="10">
        <f t="shared" si="28"/>
        <v>90.654867133663174</v>
      </c>
    </row>
    <row r="55" spans="1:20" x14ac:dyDescent="0.25">
      <c r="A55" s="3" t="s">
        <v>9</v>
      </c>
      <c r="B55" s="4" t="s">
        <v>10</v>
      </c>
      <c r="C55" s="16">
        <v>0.1605</v>
      </c>
      <c r="D55" s="16">
        <v>2.18E-2</v>
      </c>
      <c r="E55" s="16">
        <v>7.7991489361701971E-2</v>
      </c>
      <c r="F55" s="16">
        <f t="shared" ref="F55:R55" si="29">E55</f>
        <v>7.7991489361701971E-2</v>
      </c>
      <c r="G55" s="16">
        <f t="shared" si="29"/>
        <v>7.7991489361701971E-2</v>
      </c>
      <c r="H55" s="16">
        <f t="shared" si="29"/>
        <v>7.7991489361701971E-2</v>
      </c>
      <c r="I55" s="16">
        <f t="shared" si="29"/>
        <v>7.7991489361701971E-2</v>
      </c>
      <c r="J55" s="16">
        <f t="shared" si="29"/>
        <v>7.7991489361701971E-2</v>
      </c>
      <c r="K55" s="16">
        <f t="shared" si="29"/>
        <v>7.7991489361701971E-2</v>
      </c>
      <c r="L55" s="16">
        <f t="shared" si="29"/>
        <v>7.7991489361701971E-2</v>
      </c>
      <c r="M55" s="16">
        <f t="shared" si="29"/>
        <v>7.7991489361701971E-2</v>
      </c>
      <c r="N55" s="16">
        <f t="shared" si="29"/>
        <v>7.7991489361701971E-2</v>
      </c>
      <c r="O55" s="16">
        <f t="shared" si="29"/>
        <v>7.7991489361701971E-2</v>
      </c>
      <c r="P55" s="16">
        <f t="shared" si="29"/>
        <v>7.7991489361701971E-2</v>
      </c>
      <c r="Q55" s="16">
        <f t="shared" si="29"/>
        <v>7.7991489361701971E-2</v>
      </c>
      <c r="R55" s="16">
        <f t="shared" si="29"/>
        <v>7.7991489361701971E-2</v>
      </c>
      <c r="S55" s="17"/>
      <c r="T55" s="17"/>
    </row>
    <row r="56" spans="1:20" x14ac:dyDescent="0.25">
      <c r="A56" s="3" t="s">
        <v>11</v>
      </c>
      <c r="B56" s="4" t="s">
        <v>6</v>
      </c>
      <c r="C56" s="10">
        <f t="shared" ref="C56:R56" si="30">C57+C58</f>
        <v>1038</v>
      </c>
      <c r="D56" s="10">
        <f t="shared" si="30"/>
        <v>1059.4359999999999</v>
      </c>
      <c r="E56" s="10">
        <f t="shared" si="30"/>
        <v>1055.1982560000001</v>
      </c>
      <c r="F56" s="10">
        <f t="shared" si="30"/>
        <v>1050.977462976</v>
      </c>
      <c r="G56" s="10">
        <f t="shared" si="30"/>
        <v>1052.9751702004633</v>
      </c>
      <c r="H56" s="10">
        <f t="shared" si="30"/>
        <v>1054.9186183743263</v>
      </c>
      <c r="I56" s="10">
        <f t="shared" si="30"/>
        <v>1056.8078017151197</v>
      </c>
      <c r="J56" s="10">
        <f t="shared" si="30"/>
        <v>1058.6223615475201</v>
      </c>
      <c r="K56" s="10">
        <f t="shared" si="30"/>
        <v>1060.3215730529062</v>
      </c>
      <c r="L56" s="10">
        <f t="shared" si="30"/>
        <v>1061.9664941439664</v>
      </c>
      <c r="M56" s="10">
        <f t="shared" si="30"/>
        <v>1063.5639064433719</v>
      </c>
      <c r="N56" s="10">
        <f t="shared" si="30"/>
        <v>1065.1681059890893</v>
      </c>
      <c r="O56" s="10">
        <f t="shared" si="30"/>
        <v>1066.7383683600717</v>
      </c>
      <c r="P56" s="10">
        <f t="shared" si="30"/>
        <v>1068.3357807041248</v>
      </c>
      <c r="Q56" s="10">
        <f t="shared" si="30"/>
        <v>1069.9942755696686</v>
      </c>
      <c r="R56" s="10">
        <f t="shared" si="30"/>
        <v>1071.7138461144198</v>
      </c>
    </row>
    <row r="57" spans="1:20" x14ac:dyDescent="0.25">
      <c r="A57" s="3" t="s">
        <v>12</v>
      </c>
      <c r="B57" s="4" t="s">
        <v>6</v>
      </c>
      <c r="C57" s="10">
        <f>'[15]Müügikogused Konkurentsiamet'!E25*1000</f>
        <v>1038</v>
      </c>
      <c r="D57" s="10">
        <f>'[15]Müügikogused Konkurentsiamet'!J25*1000</f>
        <v>1059.4359999999999</v>
      </c>
      <c r="E57" s="10">
        <f t="shared" ref="E57:R57" si="31">(E59*E61*365)/1000</f>
        <v>1055.1982560000001</v>
      </c>
      <c r="F57" s="10">
        <f t="shared" si="31"/>
        <v>1050.977462976</v>
      </c>
      <c r="G57" s="10">
        <f t="shared" si="31"/>
        <v>1052.9751702004633</v>
      </c>
      <c r="H57" s="10">
        <f t="shared" si="31"/>
        <v>1054.9186183743263</v>
      </c>
      <c r="I57" s="10">
        <f t="shared" si="31"/>
        <v>1056.8078017151197</v>
      </c>
      <c r="J57" s="10">
        <f t="shared" si="31"/>
        <v>1058.6223615475201</v>
      </c>
      <c r="K57" s="10">
        <f t="shared" si="31"/>
        <v>1060.3215730529062</v>
      </c>
      <c r="L57" s="10">
        <f t="shared" si="31"/>
        <v>1061.9664941439664</v>
      </c>
      <c r="M57" s="10">
        <f t="shared" si="31"/>
        <v>1063.5639064433719</v>
      </c>
      <c r="N57" s="10">
        <f t="shared" si="31"/>
        <v>1065.1681059890893</v>
      </c>
      <c r="O57" s="10">
        <f t="shared" si="31"/>
        <v>1066.7383683600717</v>
      </c>
      <c r="P57" s="10">
        <f t="shared" si="31"/>
        <v>1068.3357807041248</v>
      </c>
      <c r="Q57" s="10">
        <f t="shared" si="31"/>
        <v>1069.9942755696686</v>
      </c>
      <c r="R57" s="10">
        <f t="shared" si="31"/>
        <v>1071.7138461144198</v>
      </c>
    </row>
    <row r="58" spans="1:20" x14ac:dyDescent="0.25">
      <c r="A58" s="3" t="s">
        <v>13</v>
      </c>
      <c r="B58" s="4" t="s">
        <v>6</v>
      </c>
      <c r="C58" s="4">
        <v>0</v>
      </c>
      <c r="D58" s="4">
        <v>0</v>
      </c>
      <c r="E58" s="4">
        <f>D58</f>
        <v>0</v>
      </c>
      <c r="F58" s="4">
        <f t="shared" ref="F58:R59" si="32">E58</f>
        <v>0</v>
      </c>
      <c r="G58" s="4">
        <f t="shared" si="32"/>
        <v>0</v>
      </c>
      <c r="H58" s="4">
        <f t="shared" si="32"/>
        <v>0</v>
      </c>
      <c r="I58" s="4">
        <f t="shared" si="32"/>
        <v>0</v>
      </c>
      <c r="J58" s="4">
        <f t="shared" si="32"/>
        <v>0</v>
      </c>
      <c r="K58" s="4">
        <f t="shared" si="32"/>
        <v>0</v>
      </c>
      <c r="L58" s="4">
        <f t="shared" si="32"/>
        <v>0</v>
      </c>
      <c r="M58" s="4">
        <f t="shared" si="32"/>
        <v>0</v>
      </c>
      <c r="N58" s="4">
        <f t="shared" si="32"/>
        <v>0</v>
      </c>
      <c r="O58" s="4">
        <f t="shared" si="32"/>
        <v>0</v>
      </c>
      <c r="P58" s="4">
        <f t="shared" si="32"/>
        <v>0</v>
      </c>
      <c r="Q58" s="4">
        <f t="shared" si="32"/>
        <v>0</v>
      </c>
      <c r="R58" s="4">
        <f t="shared" si="32"/>
        <v>0</v>
      </c>
    </row>
    <row r="59" spans="1:20" x14ac:dyDescent="0.25">
      <c r="A59" s="11" t="s">
        <v>14</v>
      </c>
      <c r="B59" s="12" t="s">
        <v>15</v>
      </c>
      <c r="C59" s="13">
        <f>((C57/C61)/365)*1000</f>
        <v>54.168297455968691</v>
      </c>
      <c r="D59" s="13">
        <f>((D57/D61)/365)*1000</f>
        <v>55.508976545451212</v>
      </c>
      <c r="E59" s="13">
        <f t="shared" ref="E59:M59" si="33">D59</f>
        <v>55.508976545451212</v>
      </c>
      <c r="F59" s="13">
        <f t="shared" si="33"/>
        <v>55.508976545451212</v>
      </c>
      <c r="G59" s="13">
        <f t="shared" si="33"/>
        <v>55.508976545451212</v>
      </c>
      <c r="H59" s="13">
        <f t="shared" si="33"/>
        <v>55.508976545451212</v>
      </c>
      <c r="I59" s="13">
        <f t="shared" si="33"/>
        <v>55.508976545451212</v>
      </c>
      <c r="J59" s="13">
        <f t="shared" si="33"/>
        <v>55.508976545451212</v>
      </c>
      <c r="K59" s="13">
        <f t="shared" si="33"/>
        <v>55.508976545451212</v>
      </c>
      <c r="L59" s="13">
        <f t="shared" si="33"/>
        <v>55.508976545451212</v>
      </c>
      <c r="M59" s="13">
        <f t="shared" si="33"/>
        <v>55.508976545451212</v>
      </c>
      <c r="N59" s="13">
        <f t="shared" si="32"/>
        <v>55.508976545451212</v>
      </c>
      <c r="O59" s="13">
        <f t="shared" si="32"/>
        <v>55.508976545451212</v>
      </c>
      <c r="P59" s="13">
        <f t="shared" si="32"/>
        <v>55.508976545451212</v>
      </c>
      <c r="Q59" s="13">
        <f t="shared" si="32"/>
        <v>55.508976545451212</v>
      </c>
      <c r="R59" s="13">
        <f t="shared" si="32"/>
        <v>55.508976545451212</v>
      </c>
    </row>
    <row r="60" spans="1:20" x14ac:dyDescent="0.25">
      <c r="A60" s="3" t="s">
        <v>16</v>
      </c>
      <c r="B60" s="4" t="s">
        <v>17</v>
      </c>
      <c r="C60" s="10">
        <f>'[15]Elanike arv'!D1265</f>
        <v>175</v>
      </c>
      <c r="D60" s="10">
        <v>183</v>
      </c>
      <c r="E60" s="78">
        <v>189</v>
      </c>
      <c r="F60" s="10">
        <f t="shared" ref="D60:R61" si="34">E60+(E60*F$3)</f>
        <v>188.244</v>
      </c>
      <c r="G60" s="10">
        <f t="shared" si="34"/>
        <v>188.60181585429717</v>
      </c>
      <c r="H60" s="10">
        <f t="shared" si="34"/>
        <v>188.94991319313522</v>
      </c>
      <c r="I60" s="10">
        <f t="shared" si="34"/>
        <v>189.28829098079709</v>
      </c>
      <c r="J60" s="10">
        <f t="shared" si="34"/>
        <v>189.61330270856826</v>
      </c>
      <c r="K60" s="10">
        <f t="shared" si="34"/>
        <v>189.91765402140624</v>
      </c>
      <c r="L60" s="10">
        <f t="shared" si="34"/>
        <v>190.21228120112585</v>
      </c>
      <c r="M60" s="10">
        <f t="shared" si="34"/>
        <v>190.4983989262746</v>
      </c>
      <c r="N60" s="10">
        <f t="shared" si="34"/>
        <v>190.78573233723935</v>
      </c>
      <c r="O60" s="10">
        <f t="shared" si="34"/>
        <v>191.06698715018865</v>
      </c>
      <c r="P60" s="10">
        <f t="shared" si="34"/>
        <v>191.3531048833344</v>
      </c>
      <c r="Q60" s="10">
        <f t="shared" si="34"/>
        <v>191.65016330605769</v>
      </c>
      <c r="R60" s="10">
        <f t="shared" si="34"/>
        <v>191.95816119281503</v>
      </c>
    </row>
    <row r="61" spans="1:20" x14ac:dyDescent="0.25">
      <c r="A61" s="3" t="s">
        <v>29</v>
      </c>
      <c r="B61" s="4" t="s">
        <v>17</v>
      </c>
      <c r="C61" s="10">
        <f>C60*C62</f>
        <v>52.5</v>
      </c>
      <c r="D61" s="10">
        <f t="shared" si="34"/>
        <v>52.29</v>
      </c>
      <c r="E61" s="10">
        <f t="shared" si="34"/>
        <v>52.080840000000002</v>
      </c>
      <c r="F61" s="10">
        <f t="shared" si="34"/>
        <v>51.872516640000001</v>
      </c>
      <c r="G61" s="10">
        <f t="shared" si="34"/>
        <v>51.97111637681013</v>
      </c>
      <c r="H61" s="10">
        <f t="shared" si="34"/>
        <v>52.067038079500342</v>
      </c>
      <c r="I61" s="10">
        <f t="shared" si="34"/>
        <v>52.160281462668451</v>
      </c>
      <c r="J61" s="10">
        <f t="shared" si="34"/>
        <v>52.249841694373075</v>
      </c>
      <c r="K61" s="10">
        <f t="shared" si="34"/>
        <v>52.333708742138711</v>
      </c>
      <c r="L61" s="10">
        <f t="shared" si="34"/>
        <v>52.414896207782249</v>
      </c>
      <c r="M61" s="10">
        <f t="shared" si="34"/>
        <v>52.493738808124242</v>
      </c>
      <c r="N61" s="10">
        <f t="shared" si="34"/>
        <v>52.572916402849692</v>
      </c>
      <c r="O61" s="10">
        <f t="shared" si="34"/>
        <v>52.650418979106</v>
      </c>
      <c r="P61" s="10">
        <f t="shared" si="34"/>
        <v>52.729261581651642</v>
      </c>
      <c r="Q61" s="10">
        <f t="shared" si="34"/>
        <v>52.811119000617275</v>
      </c>
      <c r="R61" s="10">
        <f t="shared" si="34"/>
        <v>52.895990898292126</v>
      </c>
    </row>
    <row r="62" spans="1:20" x14ac:dyDescent="0.25">
      <c r="A62" s="11" t="s">
        <v>27</v>
      </c>
      <c r="B62" s="12" t="s">
        <v>10</v>
      </c>
      <c r="C62" s="14">
        <v>0.3</v>
      </c>
      <c r="D62" s="14">
        <f t="shared" ref="D62:R62" si="35">D61/D60</f>
        <v>0.2857377049180328</v>
      </c>
      <c r="E62" s="14">
        <f t="shared" si="35"/>
        <v>0.27556000000000003</v>
      </c>
      <c r="F62" s="14">
        <f t="shared" si="35"/>
        <v>0.27556000000000003</v>
      </c>
      <c r="G62" s="14">
        <f t="shared" si="35"/>
        <v>0.27556000000000003</v>
      </c>
      <c r="H62" s="14">
        <f t="shared" si="35"/>
        <v>0.27556000000000003</v>
      </c>
      <c r="I62" s="14">
        <f t="shared" si="35"/>
        <v>0.27556000000000003</v>
      </c>
      <c r="J62" s="14">
        <f t="shared" si="35"/>
        <v>0.27556000000000003</v>
      </c>
      <c r="K62" s="14">
        <f t="shared" si="35"/>
        <v>0.27556000000000003</v>
      </c>
      <c r="L62" s="14">
        <f t="shared" si="35"/>
        <v>0.27556000000000003</v>
      </c>
      <c r="M62" s="14">
        <f t="shared" si="35"/>
        <v>0.27556000000000008</v>
      </c>
      <c r="N62" s="14">
        <f t="shared" si="35"/>
        <v>0.27556000000000008</v>
      </c>
      <c r="O62" s="14">
        <f t="shared" si="35"/>
        <v>0.27556000000000008</v>
      </c>
      <c r="P62" s="14">
        <f t="shared" si="35"/>
        <v>0.27556000000000008</v>
      </c>
      <c r="Q62" s="14">
        <f t="shared" si="35"/>
        <v>0.27556000000000008</v>
      </c>
      <c r="R62" s="14">
        <f t="shared" si="35"/>
        <v>0.27556000000000008</v>
      </c>
    </row>
    <row r="64" spans="1:20" x14ac:dyDescent="0.25">
      <c r="A64" s="3" t="s">
        <v>2</v>
      </c>
      <c r="B64" s="4" t="s">
        <v>3</v>
      </c>
      <c r="C64" s="4">
        <v>2020</v>
      </c>
      <c r="D64" s="4">
        <v>2021</v>
      </c>
      <c r="E64" s="4">
        <v>2022</v>
      </c>
      <c r="F64" s="4">
        <v>2023</v>
      </c>
      <c r="G64" s="4">
        <v>2024</v>
      </c>
      <c r="H64" s="4">
        <v>2025</v>
      </c>
      <c r="I64" s="4">
        <v>2026</v>
      </c>
      <c r="J64" s="4">
        <v>2027</v>
      </c>
      <c r="K64" s="4">
        <v>2028</v>
      </c>
      <c r="L64" s="4">
        <v>2029</v>
      </c>
      <c r="M64" s="4">
        <v>2030</v>
      </c>
      <c r="N64" s="4">
        <v>2031</v>
      </c>
      <c r="O64" s="4">
        <v>2032</v>
      </c>
      <c r="P64" s="4">
        <v>2033</v>
      </c>
      <c r="Q64" s="4">
        <v>2034</v>
      </c>
      <c r="R64" s="4">
        <v>2035</v>
      </c>
    </row>
    <row r="65" spans="1:18" x14ac:dyDescent="0.25">
      <c r="A65" s="88" t="s">
        <v>31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 x14ac:dyDescent="0.25">
      <c r="A66" s="3" t="s">
        <v>5</v>
      </c>
      <c r="B66" s="4" t="s">
        <v>6</v>
      </c>
      <c r="C66" s="10">
        <f t="shared" ref="C66:R66" si="36">C67+C68</f>
        <v>1335</v>
      </c>
      <c r="D66" s="10">
        <f t="shared" si="36"/>
        <v>1342</v>
      </c>
      <c r="E66" s="10">
        <f t="shared" si="36"/>
        <v>1348.0252785517243</v>
      </c>
      <c r="F66" s="10">
        <f t="shared" si="36"/>
        <v>1343.4728589692775</v>
      </c>
      <c r="G66" s="10">
        <f t="shared" si="36"/>
        <v>1345.627525506331</v>
      </c>
      <c r="H66" s="10">
        <f t="shared" si="36"/>
        <v>1347.7236698739555</v>
      </c>
      <c r="I66" s="10">
        <f t="shared" si="36"/>
        <v>1349.7612858353532</v>
      </c>
      <c r="J66" s="10">
        <f t="shared" si="36"/>
        <v>1351.7184151396259</v>
      </c>
      <c r="K66" s="10">
        <f t="shared" si="36"/>
        <v>1502.9345520622942</v>
      </c>
      <c r="L66" s="10">
        <f t="shared" si="36"/>
        <v>1504.9404588851696</v>
      </c>
      <c r="M66" s="10">
        <f t="shared" si="36"/>
        <v>1506.8884308868278</v>
      </c>
      <c r="N66" s="10">
        <f t="shared" si="36"/>
        <v>1508.8446796281783</v>
      </c>
      <c r="O66" s="10">
        <f t="shared" si="36"/>
        <v>2307.471110625178</v>
      </c>
      <c r="P66" s="10">
        <f t="shared" si="36"/>
        <v>2310.6121370699593</v>
      </c>
      <c r="Q66" s="10">
        <f t="shared" si="36"/>
        <v>2313.8732713979871</v>
      </c>
      <c r="R66" s="10">
        <f t="shared" si="36"/>
        <v>2317.2545001551316</v>
      </c>
    </row>
    <row r="67" spans="1:18" x14ac:dyDescent="0.25">
      <c r="A67" s="3" t="s">
        <v>7</v>
      </c>
      <c r="B67" s="4" t="s">
        <v>6</v>
      </c>
      <c r="C67" s="4">
        <v>0</v>
      </c>
      <c r="D67" s="10">
        <f>1342-D68</f>
        <v>44.580999999999904</v>
      </c>
      <c r="E67" s="10">
        <f t="shared" ref="E67:R67" si="37">D67</f>
        <v>44.580999999999904</v>
      </c>
      <c r="F67" s="10">
        <f t="shared" si="37"/>
        <v>44.580999999999904</v>
      </c>
      <c r="G67" s="10">
        <f t="shared" si="37"/>
        <v>44.580999999999904</v>
      </c>
      <c r="H67" s="10">
        <f t="shared" si="37"/>
        <v>44.580999999999904</v>
      </c>
      <c r="I67" s="10">
        <f t="shared" si="37"/>
        <v>44.580999999999904</v>
      </c>
      <c r="J67" s="10">
        <f t="shared" si="37"/>
        <v>44.580999999999904</v>
      </c>
      <c r="K67" s="10">
        <f t="shared" si="37"/>
        <v>44.580999999999904</v>
      </c>
      <c r="L67" s="10">
        <f t="shared" si="37"/>
        <v>44.580999999999904</v>
      </c>
      <c r="M67" s="10">
        <f t="shared" si="37"/>
        <v>44.580999999999904</v>
      </c>
      <c r="N67" s="10">
        <f t="shared" si="37"/>
        <v>44.580999999999904</v>
      </c>
      <c r="O67" s="10">
        <f t="shared" si="37"/>
        <v>44.580999999999904</v>
      </c>
      <c r="P67" s="10">
        <f t="shared" si="37"/>
        <v>44.580999999999904</v>
      </c>
      <c r="Q67" s="10">
        <f t="shared" si="37"/>
        <v>44.580999999999904</v>
      </c>
      <c r="R67" s="10">
        <f t="shared" si="37"/>
        <v>44.580999999999904</v>
      </c>
    </row>
    <row r="68" spans="1:18" x14ac:dyDescent="0.25">
      <c r="A68" s="3" t="s">
        <v>8</v>
      </c>
      <c r="B68" s="4" t="s">
        <v>6</v>
      </c>
      <c r="C68" s="10">
        <f t="shared" ref="C68:R68" si="38">C71/(1-C70)</f>
        <v>1335</v>
      </c>
      <c r="D68" s="10">
        <f t="shared" si="38"/>
        <v>1297.4190000000001</v>
      </c>
      <c r="E68" s="10">
        <f t="shared" si="38"/>
        <v>1303.4442785517244</v>
      </c>
      <c r="F68" s="10">
        <f t="shared" si="38"/>
        <v>1298.8918589692776</v>
      </c>
      <c r="G68" s="10">
        <f t="shared" si="38"/>
        <v>1301.0465255063311</v>
      </c>
      <c r="H68" s="10">
        <f t="shared" si="38"/>
        <v>1303.1426698739556</v>
      </c>
      <c r="I68" s="10">
        <f t="shared" si="38"/>
        <v>1305.1802858353533</v>
      </c>
      <c r="J68" s="10">
        <f t="shared" si="38"/>
        <v>1307.137415139626</v>
      </c>
      <c r="K68" s="10">
        <f t="shared" si="38"/>
        <v>1458.3535520622943</v>
      </c>
      <c r="L68" s="10">
        <f t="shared" si="38"/>
        <v>1460.3594588851697</v>
      </c>
      <c r="M68" s="10">
        <f t="shared" si="38"/>
        <v>1462.3074308868279</v>
      </c>
      <c r="N68" s="10">
        <f t="shared" si="38"/>
        <v>1464.2636796281784</v>
      </c>
      <c r="O68" s="10">
        <f t="shared" si="38"/>
        <v>2262.8901106251783</v>
      </c>
      <c r="P68" s="10">
        <f t="shared" si="38"/>
        <v>2266.0311370699596</v>
      </c>
      <c r="Q68" s="10">
        <f t="shared" si="38"/>
        <v>2269.292271397987</v>
      </c>
      <c r="R68" s="10">
        <f t="shared" si="38"/>
        <v>2272.6735001551319</v>
      </c>
    </row>
    <row r="69" spans="1:18" x14ac:dyDescent="0.25">
      <c r="A69" s="3" t="s">
        <v>9</v>
      </c>
      <c r="B69" s="4" t="s">
        <v>6</v>
      </c>
      <c r="C69" s="10">
        <f t="shared" ref="C69:R69" si="39">C68-C71</f>
        <v>0</v>
      </c>
      <c r="D69" s="10">
        <f t="shared" si="39"/>
        <v>0</v>
      </c>
      <c r="E69" s="10">
        <f t="shared" si="39"/>
        <v>10.558954551724128</v>
      </c>
      <c r="F69" s="10">
        <f t="shared" si="39"/>
        <v>10.522076265277519</v>
      </c>
      <c r="G69" s="10">
        <f t="shared" si="39"/>
        <v>10.539530809682219</v>
      </c>
      <c r="H69" s="10">
        <f t="shared" si="39"/>
        <v>10.556511277106665</v>
      </c>
      <c r="I69" s="10">
        <f t="shared" si="39"/>
        <v>10.573017617027972</v>
      </c>
      <c r="J69" s="10">
        <f t="shared" si="39"/>
        <v>10.588871949825943</v>
      </c>
      <c r="K69" s="10">
        <f t="shared" si="39"/>
        <v>11.813845156220168</v>
      </c>
      <c r="L69" s="10">
        <f t="shared" si="39"/>
        <v>11.830094626432356</v>
      </c>
      <c r="M69" s="10">
        <f t="shared" si="39"/>
        <v>11.845874777661038</v>
      </c>
      <c r="N69" s="10">
        <f t="shared" si="39"/>
        <v>11.86172197718588</v>
      </c>
      <c r="O69" s="10">
        <f t="shared" si="39"/>
        <v>18.331243020365946</v>
      </c>
      <c r="P69" s="10">
        <f t="shared" si="39"/>
        <v>18.356687879054334</v>
      </c>
      <c r="Q69" s="10">
        <f t="shared" si="39"/>
        <v>18.383105708894618</v>
      </c>
      <c r="R69" s="10">
        <f t="shared" si="39"/>
        <v>18.410496400896591</v>
      </c>
    </row>
    <row r="70" spans="1:18" x14ac:dyDescent="0.25">
      <c r="A70" s="3" t="s">
        <v>9</v>
      </c>
      <c r="B70" s="4" t="s">
        <v>10</v>
      </c>
      <c r="C70" s="16">
        <v>0</v>
      </c>
      <c r="D70" s="16">
        <v>0</v>
      </c>
      <c r="E70" s="16">
        <v>8.1008100810080474E-3</v>
      </c>
      <c r="F70" s="16">
        <f t="shared" ref="F70:R70" si="40">E70</f>
        <v>8.1008100810080474E-3</v>
      </c>
      <c r="G70" s="16">
        <f t="shared" si="40"/>
        <v>8.1008100810080474E-3</v>
      </c>
      <c r="H70" s="16">
        <f t="shared" si="40"/>
        <v>8.1008100810080474E-3</v>
      </c>
      <c r="I70" s="16">
        <f t="shared" si="40"/>
        <v>8.1008100810080474E-3</v>
      </c>
      <c r="J70" s="16">
        <f t="shared" si="40"/>
        <v>8.1008100810080474E-3</v>
      </c>
      <c r="K70" s="16">
        <f t="shared" si="40"/>
        <v>8.1008100810080474E-3</v>
      </c>
      <c r="L70" s="16">
        <f t="shared" si="40"/>
        <v>8.1008100810080474E-3</v>
      </c>
      <c r="M70" s="16">
        <f t="shared" si="40"/>
        <v>8.1008100810080474E-3</v>
      </c>
      <c r="N70" s="16">
        <f t="shared" si="40"/>
        <v>8.1008100810080474E-3</v>
      </c>
      <c r="O70" s="16">
        <f t="shared" si="40"/>
        <v>8.1008100810080474E-3</v>
      </c>
      <c r="P70" s="16">
        <f t="shared" si="40"/>
        <v>8.1008100810080474E-3</v>
      </c>
      <c r="Q70" s="16">
        <f t="shared" si="40"/>
        <v>8.1008100810080474E-3</v>
      </c>
      <c r="R70" s="16">
        <f t="shared" si="40"/>
        <v>8.1008100810080474E-3</v>
      </c>
    </row>
    <row r="71" spans="1:18" x14ac:dyDescent="0.25">
      <c r="A71" s="3" t="s">
        <v>11</v>
      </c>
      <c r="B71" s="4" t="s">
        <v>6</v>
      </c>
      <c r="C71" s="10">
        <f t="shared" ref="C71:R71" si="41">C72+C73</f>
        <v>1335</v>
      </c>
      <c r="D71" s="10">
        <f t="shared" si="41"/>
        <v>1297.4190000000001</v>
      </c>
      <c r="E71" s="10">
        <f t="shared" si="41"/>
        <v>1292.8853240000003</v>
      </c>
      <c r="F71" s="10">
        <f t="shared" si="41"/>
        <v>1288.369782704</v>
      </c>
      <c r="G71" s="10">
        <f t="shared" si="41"/>
        <v>1290.5069946966489</v>
      </c>
      <c r="H71" s="10">
        <f t="shared" si="41"/>
        <v>1292.5861585968489</v>
      </c>
      <c r="I71" s="10">
        <f t="shared" si="41"/>
        <v>1294.6072682183253</v>
      </c>
      <c r="J71" s="10">
        <f t="shared" si="41"/>
        <v>1296.5485431898001</v>
      </c>
      <c r="K71" s="10">
        <f t="shared" si="41"/>
        <v>1446.5397069060741</v>
      </c>
      <c r="L71" s="10">
        <f t="shared" si="41"/>
        <v>1448.5293642587374</v>
      </c>
      <c r="M71" s="10">
        <f t="shared" si="41"/>
        <v>1450.4615561091668</v>
      </c>
      <c r="N71" s="10">
        <f t="shared" si="41"/>
        <v>1452.4019576509925</v>
      </c>
      <c r="O71" s="10">
        <f t="shared" si="41"/>
        <v>2244.5588676048123</v>
      </c>
      <c r="P71" s="10">
        <f t="shared" si="41"/>
        <v>2247.6744491909053</v>
      </c>
      <c r="Q71" s="10">
        <f t="shared" si="41"/>
        <v>2250.9091656890923</v>
      </c>
      <c r="R71" s="10">
        <f t="shared" si="41"/>
        <v>2254.2630037542353</v>
      </c>
    </row>
    <row r="72" spans="1:18" x14ac:dyDescent="0.25">
      <c r="A72" s="3" t="s">
        <v>12</v>
      </c>
      <c r="B72" s="4" t="s">
        <v>6</v>
      </c>
      <c r="C72" s="10">
        <f>'[15]Müügikogused Konkurentsiamet'!E17*1000-C73</f>
        <v>1192</v>
      </c>
      <c r="D72" s="10">
        <f>'[15]Müügikogused Konkurentsiamet'!J17*1000-D73</f>
        <v>1133.4190000000001</v>
      </c>
      <c r="E72" s="10">
        <f t="shared" ref="E72:R72" si="42">(E74*E76*365)/1000</f>
        <v>1128.8853240000003</v>
      </c>
      <c r="F72" s="10">
        <f t="shared" si="42"/>
        <v>1124.369782704</v>
      </c>
      <c r="G72" s="10">
        <f t="shared" si="42"/>
        <v>1126.5069946966489</v>
      </c>
      <c r="H72" s="10">
        <f t="shared" si="42"/>
        <v>1128.5861585968489</v>
      </c>
      <c r="I72" s="10">
        <f t="shared" si="42"/>
        <v>1130.6072682183253</v>
      </c>
      <c r="J72" s="10">
        <f t="shared" si="42"/>
        <v>1132.5485431898001</v>
      </c>
      <c r="K72" s="10">
        <f t="shared" si="42"/>
        <v>1282.5397069060741</v>
      </c>
      <c r="L72" s="10">
        <f t="shared" si="42"/>
        <v>1284.5293642587374</v>
      </c>
      <c r="M72" s="10">
        <f t="shared" si="42"/>
        <v>1286.4615561091668</v>
      </c>
      <c r="N72" s="10">
        <f t="shared" si="42"/>
        <v>1288.4019576509925</v>
      </c>
      <c r="O72" s="10">
        <f t="shared" si="42"/>
        <v>2080.5588676048123</v>
      </c>
      <c r="P72" s="10">
        <f t="shared" si="42"/>
        <v>2083.6744491909053</v>
      </c>
      <c r="Q72" s="10">
        <f t="shared" si="42"/>
        <v>2086.9091656890923</v>
      </c>
      <c r="R72" s="10">
        <f t="shared" si="42"/>
        <v>2090.2630037542353</v>
      </c>
    </row>
    <row r="73" spans="1:18" x14ac:dyDescent="0.25">
      <c r="A73" s="3" t="s">
        <v>13</v>
      </c>
      <c r="B73" s="4" t="s">
        <v>6</v>
      </c>
      <c r="C73" s="4">
        <v>143</v>
      </c>
      <c r="D73" s="4">
        <v>164</v>
      </c>
      <c r="E73" s="4">
        <f>D73</f>
        <v>164</v>
      </c>
      <c r="F73" s="4">
        <f t="shared" ref="F73:R74" si="43">E73</f>
        <v>164</v>
      </c>
      <c r="G73" s="4">
        <f t="shared" si="43"/>
        <v>164</v>
      </c>
      <c r="H73" s="4">
        <f t="shared" si="43"/>
        <v>164</v>
      </c>
      <c r="I73" s="4">
        <f t="shared" si="43"/>
        <v>164</v>
      </c>
      <c r="J73" s="4">
        <f t="shared" si="43"/>
        <v>164</v>
      </c>
      <c r="K73" s="4">
        <f t="shared" si="43"/>
        <v>164</v>
      </c>
      <c r="L73" s="4">
        <f t="shared" si="43"/>
        <v>164</v>
      </c>
      <c r="M73" s="4">
        <f t="shared" si="43"/>
        <v>164</v>
      </c>
      <c r="N73" s="4">
        <f t="shared" si="43"/>
        <v>164</v>
      </c>
      <c r="O73" s="4">
        <f t="shared" si="43"/>
        <v>164</v>
      </c>
      <c r="P73" s="4">
        <f t="shared" si="43"/>
        <v>164</v>
      </c>
      <c r="Q73" s="4">
        <f t="shared" si="43"/>
        <v>164</v>
      </c>
      <c r="R73" s="4">
        <f t="shared" si="43"/>
        <v>164</v>
      </c>
    </row>
    <row r="74" spans="1:18" x14ac:dyDescent="0.25">
      <c r="A74" s="11" t="s">
        <v>14</v>
      </c>
      <c r="B74" s="12" t="s">
        <v>15</v>
      </c>
      <c r="C74" s="13">
        <f>((C72/C76)/365)*1000</f>
        <v>56.697108066971083</v>
      </c>
      <c r="D74" s="13">
        <f>((D72/D76)/365)*1000</f>
        <v>54.127230000672419</v>
      </c>
      <c r="E74" s="13">
        <f t="shared" ref="E74:M74" si="44">D74</f>
        <v>54.127230000672419</v>
      </c>
      <c r="F74" s="13">
        <f t="shared" si="44"/>
        <v>54.127230000672419</v>
      </c>
      <c r="G74" s="13">
        <f t="shared" si="44"/>
        <v>54.127230000672419</v>
      </c>
      <c r="H74" s="13">
        <f t="shared" si="44"/>
        <v>54.127230000672419</v>
      </c>
      <c r="I74" s="13">
        <f t="shared" si="44"/>
        <v>54.127230000672419</v>
      </c>
      <c r="J74" s="13">
        <f t="shared" si="44"/>
        <v>54.127230000672419</v>
      </c>
      <c r="K74" s="13">
        <f t="shared" si="44"/>
        <v>54.127230000672419</v>
      </c>
      <c r="L74" s="13">
        <f t="shared" si="44"/>
        <v>54.127230000672419</v>
      </c>
      <c r="M74" s="13">
        <f t="shared" si="44"/>
        <v>54.127230000672419</v>
      </c>
      <c r="N74" s="13">
        <f t="shared" si="43"/>
        <v>54.127230000672419</v>
      </c>
      <c r="O74" s="13">
        <f t="shared" si="43"/>
        <v>54.127230000672419</v>
      </c>
      <c r="P74" s="13">
        <f t="shared" si="43"/>
        <v>54.127230000672419</v>
      </c>
      <c r="Q74" s="13">
        <f t="shared" si="43"/>
        <v>54.127230000672419</v>
      </c>
      <c r="R74" s="13">
        <f t="shared" si="43"/>
        <v>54.127230000672419</v>
      </c>
    </row>
    <row r="75" spans="1:18" x14ac:dyDescent="0.25">
      <c r="A75" s="3" t="s">
        <v>16</v>
      </c>
      <c r="B75" s="4" t="s">
        <v>17</v>
      </c>
      <c r="C75" s="10">
        <f>'[15]Elanike arv'!D2674</f>
        <v>192</v>
      </c>
      <c r="D75" s="10">
        <v>189</v>
      </c>
      <c r="E75" s="78">
        <v>178</v>
      </c>
      <c r="F75" s="78">
        <f t="shared" ref="D75:M76" si="45">E75+(E75*F$3)</f>
        <v>177.28800000000001</v>
      </c>
      <c r="G75" s="78">
        <f t="shared" si="45"/>
        <v>177.62499059293597</v>
      </c>
      <c r="H75" s="78">
        <f t="shared" si="45"/>
        <v>177.95282829829668</v>
      </c>
      <c r="I75" s="78">
        <f t="shared" si="45"/>
        <v>178.27151214064492</v>
      </c>
      <c r="J75" s="78">
        <f t="shared" si="45"/>
        <v>178.57760784193206</v>
      </c>
      <c r="K75" s="78">
        <f t="shared" si="45"/>
        <v>178.86424558629801</v>
      </c>
      <c r="L75" s="78">
        <f>K75+(K75*L$3)</f>
        <v>179.14172515238315</v>
      </c>
      <c r="M75" s="78">
        <f>L75+(L75*M$3)</f>
        <v>179.41119052315815</v>
      </c>
      <c r="N75" s="78">
        <f t="shared" ref="N75:R76" si="46">M75+(M75*N$3)</f>
        <v>179.68180082554824</v>
      </c>
      <c r="O75" s="78">
        <f t="shared" si="46"/>
        <v>179.94668631075973</v>
      </c>
      <c r="P75" s="78">
        <f t="shared" si="46"/>
        <v>180.21615168906629</v>
      </c>
      <c r="Q75" s="10">
        <f t="shared" si="46"/>
        <v>180.49592099723955</v>
      </c>
      <c r="R75" s="10">
        <f t="shared" si="46"/>
        <v>180.78599308106391</v>
      </c>
    </row>
    <row r="76" spans="1:18" x14ac:dyDescent="0.25">
      <c r="A76" s="3" t="s">
        <v>29</v>
      </c>
      <c r="B76" s="4" t="s">
        <v>17</v>
      </c>
      <c r="C76" s="10">
        <f>C75*C77</f>
        <v>57.599999999999994</v>
      </c>
      <c r="D76" s="10">
        <f t="shared" si="45"/>
        <v>57.369599999999991</v>
      </c>
      <c r="E76" s="78">
        <f t="shared" si="45"/>
        <v>57.140121599999993</v>
      </c>
      <c r="F76" s="78">
        <f t="shared" si="45"/>
        <v>56.911561113599994</v>
      </c>
      <c r="G76" s="78">
        <f t="shared" si="45"/>
        <v>57.019739110557396</v>
      </c>
      <c r="H76" s="78">
        <f t="shared" si="45"/>
        <v>57.124978921508948</v>
      </c>
      <c r="I76" s="78">
        <f t="shared" si="45"/>
        <v>57.227280233327669</v>
      </c>
      <c r="J76" s="78">
        <f t="shared" si="45"/>
        <v>57.325540601826454</v>
      </c>
      <c r="K76" s="78">
        <f>J76+(J76*K$3)+'[16]Uued liitujad'!H30</f>
        <v>64.917554734232169</v>
      </c>
      <c r="L76" s="78">
        <f t="shared" si="45"/>
        <v>65.018264045139546</v>
      </c>
      <c r="M76" s="78">
        <f t="shared" si="45"/>
        <v>65.116064658665891</v>
      </c>
      <c r="N76" s="78">
        <f t="shared" si="46"/>
        <v>65.214280817292064</v>
      </c>
      <c r="O76" s="78">
        <f>N76+(N76*O$3)+'[16]Uued liitujad'!K30</f>
        <v>105.31041919267366</v>
      </c>
      <c r="P76" s="78">
        <f t="shared" si="46"/>
        <v>105.4681187454088</v>
      </c>
      <c r="Q76" s="10">
        <f t="shared" si="46"/>
        <v>105.63184847961513</v>
      </c>
      <c r="R76" s="10">
        <f t="shared" si="46"/>
        <v>105.80160771980965</v>
      </c>
    </row>
    <row r="77" spans="1:18" x14ac:dyDescent="0.25">
      <c r="A77" s="11" t="s">
        <v>27</v>
      </c>
      <c r="B77" s="12" t="s">
        <v>10</v>
      </c>
      <c r="C77" s="14">
        <v>0.3</v>
      </c>
      <c r="D77" s="14">
        <f t="shared" ref="D77:R77" si="47">D76/D75</f>
        <v>0.30354285714285711</v>
      </c>
      <c r="E77" s="14">
        <f t="shared" si="47"/>
        <v>0.32101191910112353</v>
      </c>
      <c r="F77" s="14">
        <f t="shared" si="47"/>
        <v>0.32101191910112353</v>
      </c>
      <c r="G77" s="14">
        <f t="shared" si="47"/>
        <v>0.32101191910112353</v>
      </c>
      <c r="H77" s="14">
        <f t="shared" si="47"/>
        <v>0.32101191910112359</v>
      </c>
      <c r="I77" s="14">
        <f t="shared" si="47"/>
        <v>0.32101191910112353</v>
      </c>
      <c r="J77" s="14">
        <f t="shared" si="47"/>
        <v>0.32101191910112348</v>
      </c>
      <c r="K77" s="14">
        <f t="shared" si="47"/>
        <v>0.36294316128659093</v>
      </c>
      <c r="L77" s="14">
        <f t="shared" si="47"/>
        <v>0.36294316128659099</v>
      </c>
      <c r="M77" s="14">
        <f t="shared" si="47"/>
        <v>0.36294316128659099</v>
      </c>
      <c r="N77" s="14">
        <f t="shared" si="47"/>
        <v>0.36294316128659093</v>
      </c>
      <c r="O77" s="14">
        <f t="shared" si="47"/>
        <v>0.58523122237887371</v>
      </c>
      <c r="P77" s="14">
        <f t="shared" si="47"/>
        <v>0.58523122237887371</v>
      </c>
      <c r="Q77" s="14">
        <f t="shared" si="47"/>
        <v>0.58523122237887371</v>
      </c>
      <c r="R77" s="14">
        <f t="shared" si="47"/>
        <v>0.58523122237887382</v>
      </c>
    </row>
    <row r="79" spans="1:18" x14ac:dyDescent="0.25">
      <c r="A79" s="3" t="s">
        <v>2</v>
      </c>
      <c r="B79" s="4" t="s">
        <v>3</v>
      </c>
      <c r="C79" s="4">
        <v>2020</v>
      </c>
      <c r="D79" s="4">
        <v>2021</v>
      </c>
      <c r="E79" s="4">
        <v>2022</v>
      </c>
      <c r="F79" s="4">
        <v>2023</v>
      </c>
      <c r="G79" s="4">
        <v>2024</v>
      </c>
      <c r="H79" s="4">
        <v>2025</v>
      </c>
      <c r="I79" s="4">
        <v>2026</v>
      </c>
      <c r="J79" s="4">
        <v>2027</v>
      </c>
      <c r="K79" s="4">
        <v>2028</v>
      </c>
      <c r="L79" s="4">
        <v>2029</v>
      </c>
      <c r="M79" s="4">
        <v>2030</v>
      </c>
      <c r="N79" s="4">
        <v>2031</v>
      </c>
      <c r="O79" s="4">
        <v>2032</v>
      </c>
      <c r="P79" s="4">
        <v>2033</v>
      </c>
      <c r="Q79" s="4">
        <v>2034</v>
      </c>
      <c r="R79" s="4">
        <v>2035</v>
      </c>
    </row>
    <row r="80" spans="1:18" x14ac:dyDescent="0.25">
      <c r="A80" s="88" t="s">
        <v>32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</row>
    <row r="81" spans="1:18" x14ac:dyDescent="0.25">
      <c r="A81" s="3" t="s">
        <v>5</v>
      </c>
      <c r="B81" s="4" t="s">
        <v>6</v>
      </c>
      <c r="C81" s="10">
        <f t="shared" ref="C81:R81" si="48">C82+C83</f>
        <v>4459.8672299336149</v>
      </c>
      <c r="D81" s="10">
        <f t="shared" si="48"/>
        <v>5359</v>
      </c>
      <c r="E81" s="10">
        <f t="shared" si="48"/>
        <v>5575.635513751844</v>
      </c>
      <c r="F81" s="10">
        <f t="shared" si="48"/>
        <v>5564.7804387161095</v>
      </c>
      <c r="G81" s="10">
        <f t="shared" si="48"/>
        <v>5569.9181608687168</v>
      </c>
      <c r="H81" s="10">
        <f t="shared" si="48"/>
        <v>5574.9163390867425</v>
      </c>
      <c r="I81" s="10">
        <f t="shared" si="48"/>
        <v>5579.7749584987741</v>
      </c>
      <c r="J81" s="10">
        <f t="shared" si="48"/>
        <v>5584.4416604729149</v>
      </c>
      <c r="K81" s="10">
        <f t="shared" si="48"/>
        <v>5588.8117085391605</v>
      </c>
      <c r="L81" s="10">
        <f t="shared" si="48"/>
        <v>5933.4173175559745</v>
      </c>
      <c r="M81" s="10">
        <f t="shared" si="48"/>
        <v>5938.2297969996607</v>
      </c>
      <c r="N81" s="10">
        <f t="shared" si="48"/>
        <v>5943.0627241908496</v>
      </c>
      <c r="O81" s="10">
        <f t="shared" si="48"/>
        <v>5947.7934098030491</v>
      </c>
      <c r="P81" s="10">
        <f t="shared" si="48"/>
        <v>5952.6058893812451</v>
      </c>
      <c r="Q81" s="10">
        <f t="shared" si="48"/>
        <v>5957.6023905668553</v>
      </c>
      <c r="R81" s="10">
        <f t="shared" si="48"/>
        <v>5962.782892746327</v>
      </c>
    </row>
    <row r="82" spans="1:18" x14ac:dyDescent="0.25">
      <c r="A82" s="3" t="s">
        <v>7</v>
      </c>
      <c r="B82" s="4" t="s">
        <v>6</v>
      </c>
      <c r="C82" s="4">
        <v>0</v>
      </c>
      <c r="D82" s="10">
        <f>5359-D83</f>
        <v>553.00787317799768</v>
      </c>
      <c r="E82" s="10">
        <f t="shared" ref="E82:R82" si="49">D82</f>
        <v>553.00787317799768</v>
      </c>
      <c r="F82" s="10">
        <f t="shared" si="49"/>
        <v>553.00787317799768</v>
      </c>
      <c r="G82" s="10">
        <f t="shared" si="49"/>
        <v>553.00787317799768</v>
      </c>
      <c r="H82" s="10">
        <f t="shared" si="49"/>
        <v>553.00787317799768</v>
      </c>
      <c r="I82" s="10">
        <f t="shared" si="49"/>
        <v>553.00787317799768</v>
      </c>
      <c r="J82" s="10">
        <f t="shared" si="49"/>
        <v>553.00787317799768</v>
      </c>
      <c r="K82" s="10">
        <f t="shared" si="49"/>
        <v>553.00787317799768</v>
      </c>
      <c r="L82" s="10">
        <f t="shared" si="49"/>
        <v>553.00787317799768</v>
      </c>
      <c r="M82" s="10">
        <f t="shared" si="49"/>
        <v>553.00787317799768</v>
      </c>
      <c r="N82" s="10">
        <f t="shared" si="49"/>
        <v>553.00787317799768</v>
      </c>
      <c r="O82" s="10">
        <f t="shared" si="49"/>
        <v>553.00787317799768</v>
      </c>
      <c r="P82" s="10">
        <f t="shared" si="49"/>
        <v>553.00787317799768</v>
      </c>
      <c r="Q82" s="10">
        <f t="shared" si="49"/>
        <v>553.00787317799768</v>
      </c>
      <c r="R82" s="10">
        <f t="shared" si="49"/>
        <v>553.00787317799768</v>
      </c>
    </row>
    <row r="83" spans="1:18" x14ac:dyDescent="0.25">
      <c r="A83" s="3" t="s">
        <v>8</v>
      </c>
      <c r="B83" s="4" t="s">
        <v>6</v>
      </c>
      <c r="C83" s="10">
        <f>C86/(1-C85)</f>
        <v>4459.8672299336149</v>
      </c>
      <c r="D83" s="10">
        <f t="shared" ref="D83:R83" si="50">D86/(1-D85)</f>
        <v>4805.9921268220023</v>
      </c>
      <c r="E83" s="10">
        <f t="shared" si="50"/>
        <v>5022.6276405738463</v>
      </c>
      <c r="F83" s="10">
        <f t="shared" si="50"/>
        <v>5011.7725655381118</v>
      </c>
      <c r="G83" s="10">
        <f t="shared" si="50"/>
        <v>5016.9102876907191</v>
      </c>
      <c r="H83" s="10">
        <f t="shared" si="50"/>
        <v>5021.9084659087448</v>
      </c>
      <c r="I83" s="10">
        <f t="shared" si="50"/>
        <v>5026.7670853207765</v>
      </c>
      <c r="J83" s="10">
        <f t="shared" si="50"/>
        <v>5031.4337872949172</v>
      </c>
      <c r="K83" s="10">
        <f t="shared" si="50"/>
        <v>5035.8038353611628</v>
      </c>
      <c r="L83" s="10">
        <f t="shared" si="50"/>
        <v>5380.4094443779768</v>
      </c>
      <c r="M83" s="10">
        <f t="shared" si="50"/>
        <v>5385.221923821663</v>
      </c>
      <c r="N83" s="10">
        <f t="shared" si="50"/>
        <v>5390.0548510128519</v>
      </c>
      <c r="O83" s="10">
        <f t="shared" si="50"/>
        <v>5394.7855366250515</v>
      </c>
      <c r="P83" s="10">
        <f t="shared" si="50"/>
        <v>5399.5980162032474</v>
      </c>
      <c r="Q83" s="10">
        <f t="shared" si="50"/>
        <v>5404.5945173888576</v>
      </c>
      <c r="R83" s="10">
        <f t="shared" si="50"/>
        <v>5409.7750195683293</v>
      </c>
    </row>
    <row r="84" spans="1:18" x14ac:dyDescent="0.25">
      <c r="A84" s="3" t="s">
        <v>9</v>
      </c>
      <c r="B84" s="4" t="s">
        <v>6</v>
      </c>
      <c r="C84" s="10">
        <f t="shared" ref="C84:R84" si="51">C83-C86</f>
        <v>25.867229933614908</v>
      </c>
      <c r="D84" s="10">
        <f t="shared" si="51"/>
        <v>288.84012682200228</v>
      </c>
      <c r="E84" s="10">
        <f t="shared" si="51"/>
        <v>515.25624857384628</v>
      </c>
      <c r="F84" s="10">
        <f t="shared" si="51"/>
        <v>514.14265910611084</v>
      </c>
      <c r="G84" s="10">
        <f t="shared" si="51"/>
        <v>514.66972255417204</v>
      </c>
      <c r="H84" s="10">
        <f t="shared" si="51"/>
        <v>515.18247061009424</v>
      </c>
      <c r="I84" s="10">
        <f t="shared" si="51"/>
        <v>515.68090174826284</v>
      </c>
      <c r="J84" s="10">
        <f t="shared" si="51"/>
        <v>516.1596446542635</v>
      </c>
      <c r="K84" s="10">
        <f t="shared" si="51"/>
        <v>516.60795472895734</v>
      </c>
      <c r="L84" s="10">
        <f t="shared" si="51"/>
        <v>269.02047221889916</v>
      </c>
      <c r="M84" s="10">
        <f t="shared" si="51"/>
        <v>269.2610961910832</v>
      </c>
      <c r="N84" s="10">
        <f t="shared" si="51"/>
        <v>269.50274255064323</v>
      </c>
      <c r="O84" s="10">
        <f t="shared" si="51"/>
        <v>269.73927683125294</v>
      </c>
      <c r="P84" s="10">
        <f t="shared" si="51"/>
        <v>269.97990081016269</v>
      </c>
      <c r="Q84" s="10">
        <f t="shared" si="51"/>
        <v>270.22972586944343</v>
      </c>
      <c r="R84" s="10">
        <f t="shared" si="51"/>
        <v>270.48875097841665</v>
      </c>
    </row>
    <row r="85" spans="1:18" x14ac:dyDescent="0.25">
      <c r="A85" s="3" t="s">
        <v>9</v>
      </c>
      <c r="B85" s="4" t="s">
        <v>10</v>
      </c>
      <c r="C85" s="5">
        <v>5.7999999999999996E-3</v>
      </c>
      <c r="D85" s="16">
        <v>6.0100000000000001E-2</v>
      </c>
      <c r="E85" s="16">
        <v>0.1025869894099849</v>
      </c>
      <c r="F85" s="16">
        <f>E85</f>
        <v>0.1025869894099849</v>
      </c>
      <c r="G85" s="16">
        <f t="shared" ref="G85:R85" si="52">F85</f>
        <v>0.1025869894099849</v>
      </c>
      <c r="H85" s="16">
        <f t="shared" si="52"/>
        <v>0.1025869894099849</v>
      </c>
      <c r="I85" s="16">
        <f t="shared" si="52"/>
        <v>0.1025869894099849</v>
      </c>
      <c r="J85" s="16">
        <f t="shared" si="52"/>
        <v>0.1025869894099849</v>
      </c>
      <c r="K85" s="16">
        <f t="shared" si="52"/>
        <v>0.1025869894099849</v>
      </c>
      <c r="L85" s="18">
        <v>0.05</v>
      </c>
      <c r="M85" s="18">
        <f t="shared" si="52"/>
        <v>0.05</v>
      </c>
      <c r="N85" s="18">
        <f t="shared" si="52"/>
        <v>0.05</v>
      </c>
      <c r="O85" s="18">
        <f t="shared" si="52"/>
        <v>0.05</v>
      </c>
      <c r="P85" s="18">
        <f t="shared" si="52"/>
        <v>0.05</v>
      </c>
      <c r="Q85" s="18">
        <f t="shared" si="52"/>
        <v>0.05</v>
      </c>
      <c r="R85" s="18">
        <f t="shared" si="52"/>
        <v>0.05</v>
      </c>
    </row>
    <row r="86" spans="1:18" x14ac:dyDescent="0.25">
      <c r="A86" s="3" t="s">
        <v>11</v>
      </c>
      <c r="B86" s="4" t="s">
        <v>6</v>
      </c>
      <c r="C86" s="10">
        <f t="shared" ref="C86:R86" si="53">C87+C88</f>
        <v>4434</v>
      </c>
      <c r="D86" s="10">
        <f t="shared" si="53"/>
        <v>4517.152</v>
      </c>
      <c r="E86" s="10">
        <f t="shared" si="53"/>
        <v>4507.371392</v>
      </c>
      <c r="F86" s="10">
        <f t="shared" si="53"/>
        <v>4497.629906432001</v>
      </c>
      <c r="G86" s="10">
        <f t="shared" si="53"/>
        <v>4502.240565136547</v>
      </c>
      <c r="H86" s="10">
        <f t="shared" si="53"/>
        <v>4506.7259952986506</v>
      </c>
      <c r="I86" s="10">
        <f t="shared" si="53"/>
        <v>4511.0861835725136</v>
      </c>
      <c r="J86" s="10">
        <f t="shared" si="53"/>
        <v>4515.2741426406537</v>
      </c>
      <c r="K86" s="10">
        <f t="shared" si="53"/>
        <v>4519.1958806322054</v>
      </c>
      <c r="L86" s="10">
        <f t="shared" si="53"/>
        <v>5111.3889721590776</v>
      </c>
      <c r="M86" s="10">
        <f t="shared" si="53"/>
        <v>5115.9608276305798</v>
      </c>
      <c r="N86" s="10">
        <f t="shared" si="53"/>
        <v>5120.5521084622087</v>
      </c>
      <c r="O86" s="10">
        <f t="shared" si="53"/>
        <v>5125.0462597937985</v>
      </c>
      <c r="P86" s="10">
        <f t="shared" si="53"/>
        <v>5129.6181153930847</v>
      </c>
      <c r="Q86" s="10">
        <f t="shared" si="53"/>
        <v>5134.3647915194142</v>
      </c>
      <c r="R86" s="10">
        <f t="shared" si="53"/>
        <v>5139.2862685899127</v>
      </c>
    </row>
    <row r="87" spans="1:18" x14ac:dyDescent="0.25">
      <c r="A87" s="3" t="s">
        <v>12</v>
      </c>
      <c r="B87" s="4" t="s">
        <v>6</v>
      </c>
      <c r="C87" s="10">
        <f>'[15]Müügikogused Konkurentsiamet'!E9*1000-C88</f>
        <v>2558</v>
      </c>
      <c r="D87" s="10">
        <f>'[15]Müügikogused Konkurentsiamet'!J9*1000-D88</f>
        <v>2445.152</v>
      </c>
      <c r="E87" s="10">
        <f t="shared" ref="E87:R87" si="54">(E89*E91*365)/1000</f>
        <v>2435.371392</v>
      </c>
      <c r="F87" s="10">
        <f t="shared" si="54"/>
        <v>2425.6299064320006</v>
      </c>
      <c r="G87" s="10">
        <f t="shared" si="54"/>
        <v>2430.240565136547</v>
      </c>
      <c r="H87" s="10">
        <f t="shared" si="54"/>
        <v>2434.7259952986506</v>
      </c>
      <c r="I87" s="10">
        <f t="shared" si="54"/>
        <v>2439.0861835725136</v>
      </c>
      <c r="J87" s="10">
        <f t="shared" si="54"/>
        <v>2443.2741426406537</v>
      </c>
      <c r="K87" s="10">
        <f t="shared" si="54"/>
        <v>2447.195880632205</v>
      </c>
      <c r="L87" s="10">
        <f t="shared" si="54"/>
        <v>3039.3889721590776</v>
      </c>
      <c r="M87" s="10">
        <f t="shared" si="54"/>
        <v>3043.9608276305798</v>
      </c>
      <c r="N87" s="10">
        <f t="shared" si="54"/>
        <v>3048.5521084622087</v>
      </c>
      <c r="O87" s="10">
        <f t="shared" si="54"/>
        <v>3053.0462597937981</v>
      </c>
      <c r="P87" s="10">
        <f t="shared" si="54"/>
        <v>3057.6181153930843</v>
      </c>
      <c r="Q87" s="10">
        <f t="shared" si="54"/>
        <v>3062.3647915194147</v>
      </c>
      <c r="R87" s="10">
        <f t="shared" si="54"/>
        <v>3067.2862685899131</v>
      </c>
    </row>
    <row r="88" spans="1:18" x14ac:dyDescent="0.25">
      <c r="A88" s="3" t="s">
        <v>13</v>
      </c>
      <c r="B88" s="4" t="s">
        <v>6</v>
      </c>
      <c r="C88" s="4">
        <v>1876</v>
      </c>
      <c r="D88" s="4">
        <v>2072</v>
      </c>
      <c r="E88" s="4">
        <f>D88</f>
        <v>2072</v>
      </c>
      <c r="F88" s="4">
        <f t="shared" ref="F88:R89" si="55">E88</f>
        <v>2072</v>
      </c>
      <c r="G88" s="4">
        <f t="shared" si="55"/>
        <v>2072</v>
      </c>
      <c r="H88" s="4">
        <f t="shared" si="55"/>
        <v>2072</v>
      </c>
      <c r="I88" s="4">
        <f t="shared" si="55"/>
        <v>2072</v>
      </c>
      <c r="J88" s="4">
        <f t="shared" si="55"/>
        <v>2072</v>
      </c>
      <c r="K88" s="4">
        <f t="shared" si="55"/>
        <v>2072</v>
      </c>
      <c r="L88" s="4">
        <f t="shared" si="55"/>
        <v>2072</v>
      </c>
      <c r="M88" s="4">
        <f t="shared" si="55"/>
        <v>2072</v>
      </c>
      <c r="N88" s="4">
        <f t="shared" si="55"/>
        <v>2072</v>
      </c>
      <c r="O88" s="4">
        <f t="shared" si="55"/>
        <v>2072</v>
      </c>
      <c r="P88" s="4">
        <f t="shared" si="55"/>
        <v>2072</v>
      </c>
      <c r="Q88" s="4">
        <f t="shared" si="55"/>
        <v>2072</v>
      </c>
      <c r="R88" s="4">
        <f t="shared" si="55"/>
        <v>2072</v>
      </c>
    </row>
    <row r="89" spans="1:18" x14ac:dyDescent="0.25">
      <c r="A89" s="11" t="s">
        <v>14</v>
      </c>
      <c r="B89" s="12" t="s">
        <v>15</v>
      </c>
      <c r="C89" s="13">
        <f>((C87/C91)/365)*1000</f>
        <v>51.683032286741835</v>
      </c>
      <c r="D89" s="13">
        <f>((D87/D91)/365)*1000</f>
        <v>49.601403959069806</v>
      </c>
      <c r="E89" s="13">
        <f t="shared" ref="E89:M89" si="56">D89</f>
        <v>49.601403959069806</v>
      </c>
      <c r="F89" s="13">
        <f t="shared" si="56"/>
        <v>49.601403959069806</v>
      </c>
      <c r="G89" s="13">
        <f t="shared" si="56"/>
        <v>49.601403959069806</v>
      </c>
      <c r="H89" s="13">
        <f t="shared" si="56"/>
        <v>49.601403959069806</v>
      </c>
      <c r="I89" s="13">
        <f t="shared" si="56"/>
        <v>49.601403959069806</v>
      </c>
      <c r="J89" s="13">
        <f t="shared" si="56"/>
        <v>49.601403959069806</v>
      </c>
      <c r="K89" s="13">
        <f t="shared" si="56"/>
        <v>49.601403959069806</v>
      </c>
      <c r="L89" s="13">
        <f t="shared" si="56"/>
        <v>49.601403959069806</v>
      </c>
      <c r="M89" s="13">
        <f t="shared" si="56"/>
        <v>49.601403959069806</v>
      </c>
      <c r="N89" s="13">
        <f t="shared" si="55"/>
        <v>49.601403959069806</v>
      </c>
      <c r="O89" s="13">
        <f t="shared" si="55"/>
        <v>49.601403959069806</v>
      </c>
      <c r="P89" s="13">
        <f t="shared" si="55"/>
        <v>49.601403959069806</v>
      </c>
      <c r="Q89" s="13">
        <f t="shared" si="55"/>
        <v>49.601403959069806</v>
      </c>
      <c r="R89" s="13">
        <f t="shared" si="55"/>
        <v>49.601403959069806</v>
      </c>
    </row>
    <row r="90" spans="1:18" x14ac:dyDescent="0.25">
      <c r="A90" s="3" t="s">
        <v>16</v>
      </c>
      <c r="B90" s="4" t="s">
        <v>17</v>
      </c>
      <c r="C90" s="10">
        <f>'[15]Elanike arv'!D421</f>
        <v>226</v>
      </c>
      <c r="D90" s="10">
        <v>229</v>
      </c>
      <c r="E90" s="78">
        <v>375</v>
      </c>
      <c r="F90" s="78">
        <f t="shared" ref="D90:M91" si="57">E90+(E90*F$3)</f>
        <v>373.5</v>
      </c>
      <c r="G90" s="78">
        <f t="shared" si="57"/>
        <v>374.20995209185952</v>
      </c>
      <c r="H90" s="78">
        <f t="shared" si="57"/>
        <v>374.90062141495093</v>
      </c>
      <c r="I90" s="78">
        <f t="shared" si="57"/>
        <v>375.57200591428006</v>
      </c>
      <c r="J90" s="78">
        <f t="shared" si="57"/>
        <v>376.21687045350859</v>
      </c>
      <c r="K90" s="78">
        <f t="shared" si="57"/>
        <v>376.82074210596494</v>
      </c>
      <c r="L90" s="78">
        <f>K90+(K90*L$3)</f>
        <v>377.40531984350383</v>
      </c>
      <c r="M90" s="10">
        <f>L90+(L90*M$3)</f>
        <v>377.97301374260849</v>
      </c>
      <c r="N90" s="10">
        <f t="shared" ref="N90:R91" si="58">M90+(M90*N$3)</f>
        <v>378.54311971674491</v>
      </c>
      <c r="O90" s="10">
        <f t="shared" si="58"/>
        <v>379.10116498053321</v>
      </c>
      <c r="P90" s="10">
        <f t="shared" si="58"/>
        <v>379.66885889550491</v>
      </c>
      <c r="Q90" s="10">
        <f t="shared" si="58"/>
        <v>380.25826052789239</v>
      </c>
      <c r="R90" s="10">
        <f t="shared" si="58"/>
        <v>380.86936744606169</v>
      </c>
    </row>
    <row r="91" spans="1:18" x14ac:dyDescent="0.25">
      <c r="A91" s="3" t="s">
        <v>29</v>
      </c>
      <c r="B91" s="4" t="s">
        <v>17</v>
      </c>
      <c r="C91" s="10">
        <f>C90*C92</f>
        <v>135.6</v>
      </c>
      <c r="D91" s="10">
        <f t="shared" si="57"/>
        <v>135.05760000000001</v>
      </c>
      <c r="E91" s="78">
        <f t="shared" si="57"/>
        <v>134.51736959999999</v>
      </c>
      <c r="F91" s="78">
        <f t="shared" si="57"/>
        <v>133.97930012160001</v>
      </c>
      <c r="G91" s="78">
        <f t="shared" si="57"/>
        <v>134.23396915610388</v>
      </c>
      <c r="H91" s="78">
        <f t="shared" si="57"/>
        <v>134.48172121105233</v>
      </c>
      <c r="I91" s="78">
        <f t="shared" si="57"/>
        <v>134.72255554929225</v>
      </c>
      <c r="J91" s="78">
        <f t="shared" si="57"/>
        <v>134.9538768334665</v>
      </c>
      <c r="K91" s="78">
        <f t="shared" si="57"/>
        <v>135.17049343683831</v>
      </c>
      <c r="L91" s="78">
        <f>K91+(K91*L$3)+'[16]Uued liitujad'!H25</f>
        <v>167.88018906238619</v>
      </c>
      <c r="M91" s="10">
        <f t="shared" si="57"/>
        <v>168.13271480619599</v>
      </c>
      <c r="N91" s="10">
        <f t="shared" si="58"/>
        <v>168.38631350682721</v>
      </c>
      <c r="O91" s="10">
        <f t="shared" si="58"/>
        <v>168.63454727424997</v>
      </c>
      <c r="P91" s="10">
        <f t="shared" si="58"/>
        <v>168.88707302511787</v>
      </c>
      <c r="Q91" s="10">
        <f t="shared" si="58"/>
        <v>169.14925496129175</v>
      </c>
      <c r="R91" s="10">
        <f t="shared" si="58"/>
        <v>169.42109200111443</v>
      </c>
    </row>
    <row r="92" spans="1:18" x14ac:dyDescent="0.25">
      <c r="A92" s="11" t="s">
        <v>27</v>
      </c>
      <c r="B92" s="12" t="s">
        <v>10</v>
      </c>
      <c r="C92" s="14">
        <v>0.6</v>
      </c>
      <c r="D92" s="14">
        <f t="shared" ref="D92:R92" si="59">D91/D90</f>
        <v>0.58977117903930132</v>
      </c>
      <c r="E92" s="14">
        <f t="shared" si="59"/>
        <v>0.35871298559999998</v>
      </c>
      <c r="F92" s="14">
        <f t="shared" si="59"/>
        <v>0.35871298560000003</v>
      </c>
      <c r="G92" s="14">
        <f t="shared" si="59"/>
        <v>0.35871298559999998</v>
      </c>
      <c r="H92" s="14">
        <f t="shared" si="59"/>
        <v>0.35871298559999998</v>
      </c>
      <c r="I92" s="14">
        <f t="shared" si="59"/>
        <v>0.35871298559999998</v>
      </c>
      <c r="J92" s="14">
        <f t="shared" si="59"/>
        <v>0.35871298560000003</v>
      </c>
      <c r="K92" s="14">
        <f t="shared" si="59"/>
        <v>0.35871298559999998</v>
      </c>
      <c r="L92" s="14">
        <f t="shared" si="59"/>
        <v>0.44482729902164592</v>
      </c>
      <c r="M92" s="14">
        <f t="shared" si="59"/>
        <v>0.44482729902164592</v>
      </c>
      <c r="N92" s="14">
        <f t="shared" si="59"/>
        <v>0.44482729902164592</v>
      </c>
      <c r="O92" s="14">
        <f t="shared" si="59"/>
        <v>0.44482729902164592</v>
      </c>
      <c r="P92" s="14">
        <f t="shared" si="59"/>
        <v>0.44482729902164597</v>
      </c>
      <c r="Q92" s="14">
        <f t="shared" si="59"/>
        <v>0.44482729902164597</v>
      </c>
      <c r="R92" s="14">
        <f t="shared" si="59"/>
        <v>0.44482729902164597</v>
      </c>
    </row>
    <row r="94" spans="1:18" x14ac:dyDescent="0.25">
      <c r="A94" s="3" t="s">
        <v>2</v>
      </c>
      <c r="B94" s="4" t="s">
        <v>3</v>
      </c>
      <c r="C94" s="4">
        <v>2020</v>
      </c>
      <c r="D94" s="4">
        <v>2021</v>
      </c>
      <c r="E94" s="4">
        <v>2022</v>
      </c>
      <c r="F94" s="4">
        <v>2023</v>
      </c>
      <c r="G94" s="4">
        <v>2024</v>
      </c>
      <c r="H94" s="4">
        <v>2025</v>
      </c>
      <c r="I94" s="4">
        <v>2026</v>
      </c>
      <c r="J94" s="4">
        <v>2027</v>
      </c>
      <c r="K94" s="4">
        <v>2028</v>
      </c>
      <c r="L94" s="4">
        <v>2029</v>
      </c>
      <c r="M94" s="4">
        <v>2030</v>
      </c>
      <c r="N94" s="4">
        <v>2031</v>
      </c>
      <c r="O94" s="4">
        <v>2032</v>
      </c>
      <c r="P94" s="4">
        <v>2033</v>
      </c>
      <c r="Q94" s="4">
        <v>2034</v>
      </c>
      <c r="R94" s="4">
        <v>2035</v>
      </c>
    </row>
    <row r="95" spans="1:18" x14ac:dyDescent="0.25">
      <c r="A95" s="88" t="s">
        <v>33</v>
      </c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</row>
    <row r="96" spans="1:18" x14ac:dyDescent="0.25">
      <c r="A96" s="3" t="s">
        <v>34</v>
      </c>
      <c r="B96" s="4" t="s">
        <v>6</v>
      </c>
      <c r="C96" s="10">
        <f t="shared" ref="C96:R96" si="60">C97+C98</f>
        <v>13471</v>
      </c>
      <c r="D96" s="10">
        <f t="shared" si="60"/>
        <v>23768</v>
      </c>
      <c r="E96" s="10">
        <f t="shared" si="60"/>
        <v>23740.584723441269</v>
      </c>
      <c r="F96" s="10">
        <f t="shared" si="60"/>
        <v>23650.149418922545</v>
      </c>
      <c r="G96" s="10">
        <f t="shared" si="60"/>
        <v>23692.952574669893</v>
      </c>
      <c r="H96" s="10">
        <f t="shared" si="60"/>
        <v>23734.593168373565</v>
      </c>
      <c r="I96" s="10">
        <f t="shared" si="60"/>
        <v>23775.071076137552</v>
      </c>
      <c r="J96" s="10">
        <f t="shared" si="60"/>
        <v>23813.950090123188</v>
      </c>
      <c r="K96" s="10">
        <f t="shared" si="60"/>
        <v>27965.589607683924</v>
      </c>
      <c r="L96" s="10">
        <f t="shared" si="60"/>
        <v>28007.218049196861</v>
      </c>
      <c r="M96" s="10">
        <f t="shared" si="60"/>
        <v>28047.644173488941</v>
      </c>
      <c r="N96" s="10">
        <f t="shared" si="60"/>
        <v>28088.242064370712</v>
      </c>
      <c r="O96" s="10">
        <f t="shared" si="60"/>
        <v>28127.981098434826</v>
      </c>
      <c r="P96" s="10">
        <f t="shared" si="60"/>
        <v>28168.407223856819</v>
      </c>
      <c r="Q96" s="10">
        <f t="shared" si="60"/>
        <v>28210.379180374985</v>
      </c>
      <c r="R96" s="10">
        <f t="shared" si="60"/>
        <v>28253.896794829932</v>
      </c>
    </row>
    <row r="97" spans="1:20" x14ac:dyDescent="0.25">
      <c r="A97" s="3" t="s">
        <v>35</v>
      </c>
      <c r="B97" s="4" t="s">
        <v>6</v>
      </c>
      <c r="C97" s="4">
        <v>0</v>
      </c>
      <c r="D97" s="10">
        <f>23768-D98</f>
        <v>573.7267194188571</v>
      </c>
      <c r="E97" s="10">
        <f>D97</f>
        <v>573.7267194188571</v>
      </c>
      <c r="F97" s="10">
        <f t="shared" ref="F97:R97" si="61">E97</f>
        <v>573.7267194188571</v>
      </c>
      <c r="G97" s="10">
        <f t="shared" si="61"/>
        <v>573.7267194188571</v>
      </c>
      <c r="H97" s="10">
        <f t="shared" si="61"/>
        <v>573.7267194188571</v>
      </c>
      <c r="I97" s="10">
        <f t="shared" si="61"/>
        <v>573.7267194188571</v>
      </c>
      <c r="J97" s="10">
        <f t="shared" si="61"/>
        <v>573.7267194188571</v>
      </c>
      <c r="K97" s="10">
        <f t="shared" si="61"/>
        <v>573.7267194188571</v>
      </c>
      <c r="L97" s="10">
        <f t="shared" si="61"/>
        <v>573.7267194188571</v>
      </c>
      <c r="M97" s="10">
        <f t="shared" si="61"/>
        <v>573.7267194188571</v>
      </c>
      <c r="N97" s="10">
        <f t="shared" si="61"/>
        <v>573.7267194188571</v>
      </c>
      <c r="O97" s="10">
        <f t="shared" si="61"/>
        <v>573.7267194188571</v>
      </c>
      <c r="P97" s="10">
        <f t="shared" si="61"/>
        <v>573.7267194188571</v>
      </c>
      <c r="Q97" s="10">
        <f t="shared" si="61"/>
        <v>573.7267194188571</v>
      </c>
      <c r="R97" s="10">
        <f t="shared" si="61"/>
        <v>573.7267194188571</v>
      </c>
    </row>
    <row r="98" spans="1:20" x14ac:dyDescent="0.25">
      <c r="A98" s="3" t="s">
        <v>36</v>
      </c>
      <c r="B98" s="4" t="s">
        <v>6</v>
      </c>
      <c r="C98" s="10">
        <f t="shared" ref="C98:R98" si="62">C101/(1-C100)</f>
        <v>13471</v>
      </c>
      <c r="D98" s="10">
        <f t="shared" si="62"/>
        <v>23194.273280581143</v>
      </c>
      <c r="E98" s="10">
        <f t="shared" si="62"/>
        <v>23166.858004022411</v>
      </c>
      <c r="F98" s="10">
        <f t="shared" si="62"/>
        <v>23076.422699503688</v>
      </c>
      <c r="G98" s="10">
        <f t="shared" si="62"/>
        <v>23119.225855251036</v>
      </c>
      <c r="H98" s="10">
        <f t="shared" si="62"/>
        <v>23160.866448954708</v>
      </c>
      <c r="I98" s="10">
        <f t="shared" si="62"/>
        <v>23201.344356718695</v>
      </c>
      <c r="J98" s="10">
        <f t="shared" si="62"/>
        <v>23240.223370704331</v>
      </c>
      <c r="K98" s="10">
        <f t="shared" si="62"/>
        <v>27391.862888265066</v>
      </c>
      <c r="L98" s="10">
        <f t="shared" si="62"/>
        <v>27433.491329778004</v>
      </c>
      <c r="M98" s="10">
        <f t="shared" si="62"/>
        <v>27473.917454070084</v>
      </c>
      <c r="N98" s="10">
        <f t="shared" si="62"/>
        <v>27514.515344951855</v>
      </c>
      <c r="O98" s="10">
        <f t="shared" si="62"/>
        <v>27554.254379015969</v>
      </c>
      <c r="P98" s="10">
        <f t="shared" si="62"/>
        <v>27594.680504437962</v>
      </c>
      <c r="Q98" s="10">
        <f t="shared" si="62"/>
        <v>27636.652460956127</v>
      </c>
      <c r="R98" s="10">
        <f t="shared" si="62"/>
        <v>27680.170075411075</v>
      </c>
    </row>
    <row r="99" spans="1:20" x14ac:dyDescent="0.25">
      <c r="A99" s="3" t="s">
        <v>37</v>
      </c>
      <c r="B99" s="4" t="s">
        <v>6</v>
      </c>
      <c r="C99" s="10">
        <f t="shared" ref="C99:R99" si="63">C98-C101</f>
        <v>0</v>
      </c>
      <c r="D99" s="10">
        <f t="shared" si="63"/>
        <v>188.01328058114086</v>
      </c>
      <c r="E99" s="10">
        <f t="shared" si="63"/>
        <v>250.41504402241117</v>
      </c>
      <c r="F99" s="10">
        <f t="shared" si="63"/>
        <v>249.43751134368722</v>
      </c>
      <c r="G99" s="10">
        <f t="shared" si="63"/>
        <v>249.90017892377</v>
      </c>
      <c r="H99" s="10">
        <f t="shared" si="63"/>
        <v>250.35028014611089</v>
      </c>
      <c r="I99" s="10">
        <f t="shared" si="63"/>
        <v>250.78781367149713</v>
      </c>
      <c r="J99" s="10">
        <f t="shared" si="63"/>
        <v>251.20806444512709</v>
      </c>
      <c r="K99" s="10">
        <f t="shared" si="63"/>
        <v>296.08393809077461</v>
      </c>
      <c r="L99" s="10">
        <f t="shared" si="63"/>
        <v>296.53390795773885</v>
      </c>
      <c r="M99" s="10">
        <f t="shared" si="63"/>
        <v>296.97088174557211</v>
      </c>
      <c r="N99" s="10">
        <f t="shared" si="63"/>
        <v>297.40971219166022</v>
      </c>
      <c r="O99" s="10">
        <f t="shared" si="63"/>
        <v>297.83925908847596</v>
      </c>
      <c r="P99" s="10">
        <f t="shared" si="63"/>
        <v>298.27623288852556</v>
      </c>
      <c r="Q99" s="10">
        <f t="shared" si="63"/>
        <v>298.72991587554861</v>
      </c>
      <c r="R99" s="10">
        <f t="shared" si="63"/>
        <v>299.2003061778305</v>
      </c>
    </row>
    <row r="100" spans="1:20" s="21" customFormat="1" ht="12.75" x14ac:dyDescent="0.2">
      <c r="A100" s="19" t="s">
        <v>37</v>
      </c>
      <c r="B100" s="16" t="s">
        <v>10</v>
      </c>
      <c r="C100" s="16">
        <v>0</v>
      </c>
      <c r="D100" s="16">
        <v>8.1060216160576681E-3</v>
      </c>
      <c r="E100" s="16">
        <v>1.0809193200861822E-2</v>
      </c>
      <c r="F100" s="16">
        <f t="shared" ref="F100:R100" si="64">E100</f>
        <v>1.0809193200861822E-2</v>
      </c>
      <c r="G100" s="16">
        <f t="shared" si="64"/>
        <v>1.0809193200861822E-2</v>
      </c>
      <c r="H100" s="16">
        <f t="shared" si="64"/>
        <v>1.0809193200861822E-2</v>
      </c>
      <c r="I100" s="16">
        <f t="shared" si="64"/>
        <v>1.0809193200861822E-2</v>
      </c>
      <c r="J100" s="16">
        <f t="shared" si="64"/>
        <v>1.0809193200861822E-2</v>
      </c>
      <c r="K100" s="16">
        <f t="shared" si="64"/>
        <v>1.0809193200861822E-2</v>
      </c>
      <c r="L100" s="16">
        <f t="shared" si="64"/>
        <v>1.0809193200861822E-2</v>
      </c>
      <c r="M100" s="16">
        <f t="shared" si="64"/>
        <v>1.0809193200861822E-2</v>
      </c>
      <c r="N100" s="16">
        <f t="shared" si="64"/>
        <v>1.0809193200861822E-2</v>
      </c>
      <c r="O100" s="16">
        <f t="shared" si="64"/>
        <v>1.0809193200861822E-2</v>
      </c>
      <c r="P100" s="16">
        <f t="shared" si="64"/>
        <v>1.0809193200861822E-2</v>
      </c>
      <c r="Q100" s="16">
        <f t="shared" si="64"/>
        <v>1.0809193200861822E-2</v>
      </c>
      <c r="R100" s="16">
        <f t="shared" si="64"/>
        <v>1.0809193200861822E-2</v>
      </c>
      <c r="S100" s="20"/>
      <c r="T100" s="20"/>
    </row>
    <row r="101" spans="1:20" x14ac:dyDescent="0.25">
      <c r="A101" s="3" t="s">
        <v>38</v>
      </c>
      <c r="B101" s="4" t="s">
        <v>6</v>
      </c>
      <c r="C101" s="10">
        <f t="shared" ref="C101:R101" si="65">C102+C103</f>
        <v>13471</v>
      </c>
      <c r="D101" s="10">
        <f t="shared" si="65"/>
        <v>23006.260000000002</v>
      </c>
      <c r="E101" s="10">
        <f t="shared" si="65"/>
        <v>22916.44296</v>
      </c>
      <c r="F101" s="10">
        <f t="shared" si="65"/>
        <v>22826.985188160001</v>
      </c>
      <c r="G101" s="10">
        <f t="shared" si="65"/>
        <v>22869.325676327266</v>
      </c>
      <c r="H101" s="10">
        <f t="shared" si="65"/>
        <v>22910.516168808597</v>
      </c>
      <c r="I101" s="10">
        <f t="shared" si="65"/>
        <v>22950.556543047198</v>
      </c>
      <c r="J101" s="10">
        <f t="shared" si="65"/>
        <v>22989.015306259203</v>
      </c>
      <c r="K101" s="10">
        <f t="shared" si="65"/>
        <v>27095.778950174292</v>
      </c>
      <c r="L101" s="10">
        <f t="shared" si="65"/>
        <v>27136.957421820265</v>
      </c>
      <c r="M101" s="10">
        <f t="shared" si="65"/>
        <v>27176.946572324512</v>
      </c>
      <c r="N101" s="10">
        <f t="shared" si="65"/>
        <v>27217.105632760195</v>
      </c>
      <c r="O101" s="10">
        <f t="shared" si="65"/>
        <v>27256.415119927493</v>
      </c>
      <c r="P101" s="10">
        <f t="shared" si="65"/>
        <v>27296.404271549436</v>
      </c>
      <c r="Q101" s="10">
        <f t="shared" si="65"/>
        <v>27337.922545080579</v>
      </c>
      <c r="R101" s="10">
        <f t="shared" si="65"/>
        <v>27380.969769233245</v>
      </c>
    </row>
    <row r="102" spans="1:20" x14ac:dyDescent="0.25">
      <c r="A102" s="3" t="s">
        <v>39</v>
      </c>
      <c r="B102" s="4" t="s">
        <v>6</v>
      </c>
      <c r="C102" s="10">
        <f>('[15]Müügikogused Konkurentsiamet'!E19+'[15]Müügikogused Konkurentsiamet'!E18)*1000-C103</f>
        <v>13204</v>
      </c>
      <c r="D102" s="10">
        <f>('[15]Müügikogused Konkurentsiamet'!J19+'[15]Müügikogused Konkurentsiamet'!J18)*1000-D103</f>
        <v>22454.260000000002</v>
      </c>
      <c r="E102" s="10">
        <f t="shared" ref="E102:R102" si="66">(E104*E106*365)/1000</f>
        <v>22364.44296</v>
      </c>
      <c r="F102" s="10">
        <f t="shared" si="66"/>
        <v>22274.985188160001</v>
      </c>
      <c r="G102" s="10">
        <f t="shared" si="66"/>
        <v>22317.325676327266</v>
      </c>
      <c r="H102" s="10">
        <f t="shared" si="66"/>
        <v>22358.516168808597</v>
      </c>
      <c r="I102" s="10">
        <f t="shared" si="66"/>
        <v>22398.556543047198</v>
      </c>
      <c r="J102" s="10">
        <f t="shared" si="66"/>
        <v>22437.015306259203</v>
      </c>
      <c r="K102" s="10">
        <f t="shared" si="66"/>
        <v>26543.778950174292</v>
      </c>
      <c r="L102" s="10">
        <f t="shared" si="66"/>
        <v>26584.957421820265</v>
      </c>
      <c r="M102" s="10">
        <f t="shared" si="66"/>
        <v>26624.946572324512</v>
      </c>
      <c r="N102" s="10">
        <f t="shared" si="66"/>
        <v>26665.105632760195</v>
      </c>
      <c r="O102" s="10">
        <f t="shared" si="66"/>
        <v>26704.415119927493</v>
      </c>
      <c r="P102" s="10">
        <f t="shared" si="66"/>
        <v>26744.404271549436</v>
      </c>
      <c r="Q102" s="10">
        <f t="shared" si="66"/>
        <v>26785.922545080579</v>
      </c>
      <c r="R102" s="10">
        <f t="shared" si="66"/>
        <v>26828.969769233245</v>
      </c>
    </row>
    <row r="103" spans="1:20" x14ac:dyDescent="0.25">
      <c r="A103" s="3" t="s">
        <v>40</v>
      </c>
      <c r="B103" s="4" t="s">
        <v>6</v>
      </c>
      <c r="C103" s="4">
        <v>267</v>
      </c>
      <c r="D103" s="4">
        <v>552</v>
      </c>
      <c r="E103" s="4">
        <f>D103</f>
        <v>552</v>
      </c>
      <c r="F103" s="4">
        <f t="shared" ref="F103:R104" si="67">E103</f>
        <v>552</v>
      </c>
      <c r="G103" s="4">
        <f t="shared" si="67"/>
        <v>552</v>
      </c>
      <c r="H103" s="4">
        <f t="shared" si="67"/>
        <v>552</v>
      </c>
      <c r="I103" s="4">
        <f t="shared" si="67"/>
        <v>552</v>
      </c>
      <c r="J103" s="4">
        <f t="shared" si="67"/>
        <v>552</v>
      </c>
      <c r="K103" s="4">
        <f t="shared" si="67"/>
        <v>552</v>
      </c>
      <c r="L103" s="4">
        <f t="shared" si="67"/>
        <v>552</v>
      </c>
      <c r="M103" s="4">
        <f t="shared" si="67"/>
        <v>552</v>
      </c>
      <c r="N103" s="4">
        <f t="shared" si="67"/>
        <v>552</v>
      </c>
      <c r="O103" s="4">
        <f t="shared" si="67"/>
        <v>552</v>
      </c>
      <c r="P103" s="4">
        <f t="shared" si="67"/>
        <v>552</v>
      </c>
      <c r="Q103" s="4">
        <f t="shared" si="67"/>
        <v>552</v>
      </c>
      <c r="R103" s="4">
        <f t="shared" si="67"/>
        <v>552</v>
      </c>
    </row>
    <row r="104" spans="1:20" x14ac:dyDescent="0.25">
      <c r="A104" s="11" t="s">
        <v>41</v>
      </c>
      <c r="B104" s="12" t="s">
        <v>15</v>
      </c>
      <c r="C104" s="13">
        <f>((C102/C106)/365)*1000</f>
        <v>50.246322664805582</v>
      </c>
      <c r="D104" s="13">
        <f>((D102/D106)/365)*1000</f>
        <v>85.790297904693404</v>
      </c>
      <c r="E104" s="13">
        <f t="shared" ref="E104:M104" si="68">D104</f>
        <v>85.790297904693404</v>
      </c>
      <c r="F104" s="13">
        <f t="shared" si="68"/>
        <v>85.790297904693404</v>
      </c>
      <c r="G104" s="13">
        <f t="shared" si="68"/>
        <v>85.790297904693404</v>
      </c>
      <c r="H104" s="13">
        <f t="shared" si="68"/>
        <v>85.790297904693404</v>
      </c>
      <c r="I104" s="13">
        <f t="shared" si="68"/>
        <v>85.790297904693404</v>
      </c>
      <c r="J104" s="13">
        <f t="shared" si="68"/>
        <v>85.790297904693404</v>
      </c>
      <c r="K104" s="13">
        <f t="shared" si="68"/>
        <v>85.790297904693404</v>
      </c>
      <c r="L104" s="13">
        <f t="shared" si="68"/>
        <v>85.790297904693404</v>
      </c>
      <c r="M104" s="13">
        <f t="shared" si="68"/>
        <v>85.790297904693404</v>
      </c>
      <c r="N104" s="13">
        <f t="shared" si="67"/>
        <v>85.790297904693404</v>
      </c>
      <c r="O104" s="13">
        <f t="shared" si="67"/>
        <v>85.790297904693404</v>
      </c>
      <c r="P104" s="13">
        <f t="shared" si="67"/>
        <v>85.790297904693404</v>
      </c>
      <c r="Q104" s="13">
        <f t="shared" si="67"/>
        <v>85.790297904693404</v>
      </c>
      <c r="R104" s="13">
        <f t="shared" si="67"/>
        <v>85.790297904693404</v>
      </c>
    </row>
    <row r="105" spans="1:20" x14ac:dyDescent="0.25">
      <c r="A105" s="3" t="s">
        <v>42</v>
      </c>
      <c r="B105" s="4" t="s">
        <v>17</v>
      </c>
      <c r="C105" s="10">
        <f>'[15]Elanike arv'!D2892</f>
        <v>878</v>
      </c>
      <c r="D105" s="10">
        <v>859</v>
      </c>
      <c r="E105" s="78">
        <v>847</v>
      </c>
      <c r="F105" s="78">
        <f t="shared" ref="D105:R106" si="69">E105+(E105*F$3)</f>
        <v>843.61199999999997</v>
      </c>
      <c r="G105" s="78">
        <f t="shared" si="69"/>
        <v>845.21554512481327</v>
      </c>
      <c r="H105" s="78">
        <f t="shared" si="69"/>
        <v>846.775536902569</v>
      </c>
      <c r="I105" s="78">
        <f t="shared" si="69"/>
        <v>848.29197069172039</v>
      </c>
      <c r="J105" s="78">
        <f t="shared" si="69"/>
        <v>849.74850473099116</v>
      </c>
      <c r="K105" s="78">
        <f t="shared" si="69"/>
        <v>851.11244950333912</v>
      </c>
      <c r="L105" s="78">
        <f t="shared" si="69"/>
        <v>852.43281575319361</v>
      </c>
      <c r="M105" s="78">
        <f t="shared" si="69"/>
        <v>853.71504703997141</v>
      </c>
      <c r="N105" s="10">
        <f t="shared" si="69"/>
        <v>855.00272640022092</v>
      </c>
      <c r="O105" s="10">
        <f t="shared" si="69"/>
        <v>856.26316463603075</v>
      </c>
      <c r="P105" s="10">
        <f t="shared" si="69"/>
        <v>857.54539595864685</v>
      </c>
      <c r="Q105" s="10">
        <f t="shared" si="69"/>
        <v>858.8766577789994</v>
      </c>
      <c r="R105" s="10">
        <f t="shared" si="69"/>
        <v>860.25694460483783</v>
      </c>
    </row>
    <row r="106" spans="1:20" x14ac:dyDescent="0.25">
      <c r="A106" s="3" t="s">
        <v>43</v>
      </c>
      <c r="B106" s="4" t="s">
        <v>17</v>
      </c>
      <c r="C106" s="10">
        <f>C105*C107</f>
        <v>719.95999999999992</v>
      </c>
      <c r="D106" s="10">
        <f t="shared" si="69"/>
        <v>717.08015999999998</v>
      </c>
      <c r="E106" s="78">
        <f t="shared" si="69"/>
        <v>714.21183936</v>
      </c>
      <c r="F106" s="78">
        <f t="shared" si="69"/>
        <v>711.35499200256004</v>
      </c>
      <c r="G106" s="78">
        <f t="shared" si="69"/>
        <v>712.70714184091855</v>
      </c>
      <c r="H106" s="78">
        <f t="shared" si="69"/>
        <v>714.02256639461086</v>
      </c>
      <c r="I106" s="78">
        <f t="shared" si="69"/>
        <v>715.30126174976726</v>
      </c>
      <c r="J106" s="78">
        <f t="shared" si="69"/>
        <v>716.52944811963505</v>
      </c>
      <c r="K106" s="78">
        <f>J106+(J106*K$3)+'[16]Uued liitujad'!H31</f>
        <v>847.67956087600351</v>
      </c>
      <c r="L106" s="78">
        <f t="shared" si="69"/>
        <v>848.99460154251631</v>
      </c>
      <c r="M106" s="78">
        <f t="shared" si="69"/>
        <v>850.2716610600354</v>
      </c>
      <c r="N106" s="10">
        <f t="shared" si="69"/>
        <v>851.55414667669197</v>
      </c>
      <c r="O106" s="10">
        <f t="shared" si="69"/>
        <v>852.80950104363376</v>
      </c>
      <c r="P106" s="10">
        <f t="shared" si="69"/>
        <v>854.08656059684665</v>
      </c>
      <c r="Q106" s="10">
        <f t="shared" si="69"/>
        <v>855.41245288751395</v>
      </c>
      <c r="R106" s="10">
        <f t="shared" si="69"/>
        <v>856.78717244553752</v>
      </c>
    </row>
    <row r="107" spans="1:20" x14ac:dyDescent="0.25">
      <c r="A107" s="11" t="s">
        <v>44</v>
      </c>
      <c r="B107" s="12" t="s">
        <v>10</v>
      </c>
      <c r="C107" s="14">
        <v>0.82</v>
      </c>
      <c r="D107" s="14">
        <f>D106/D105</f>
        <v>0.83478481955762507</v>
      </c>
      <c r="E107" s="14">
        <f t="shared" ref="E107:R107" si="70">E106/E105</f>
        <v>0.84322531211334117</v>
      </c>
      <c r="F107" s="14">
        <f t="shared" si="70"/>
        <v>0.84322531211334129</v>
      </c>
      <c r="G107" s="14">
        <f>G106/G105</f>
        <v>0.84322531211334129</v>
      </c>
      <c r="H107" s="14">
        <f t="shared" si="70"/>
        <v>0.84322531211334129</v>
      </c>
      <c r="I107" s="14">
        <f t="shared" si="70"/>
        <v>0.84322531211334129</v>
      </c>
      <c r="J107" s="14">
        <f t="shared" si="70"/>
        <v>0.84322531211334129</v>
      </c>
      <c r="K107" s="14">
        <f t="shared" si="70"/>
        <v>0.9959665862844107</v>
      </c>
      <c r="L107" s="14">
        <f t="shared" si="70"/>
        <v>0.9959665862844107</v>
      </c>
      <c r="M107" s="14">
        <f t="shared" si="70"/>
        <v>0.9959665862844107</v>
      </c>
      <c r="N107" s="14">
        <f t="shared" si="70"/>
        <v>0.99596658628441059</v>
      </c>
      <c r="O107" s="14">
        <f t="shared" si="70"/>
        <v>0.99596658628441059</v>
      </c>
      <c r="P107" s="14">
        <f t="shared" si="70"/>
        <v>0.99596658628441059</v>
      </c>
      <c r="Q107" s="14">
        <f t="shared" si="70"/>
        <v>0.99596658628441059</v>
      </c>
      <c r="R107" s="14">
        <f t="shared" si="70"/>
        <v>0.99596658628441048</v>
      </c>
    </row>
    <row r="109" spans="1:20" x14ac:dyDescent="0.25">
      <c r="A109" s="3" t="s">
        <v>2</v>
      </c>
      <c r="B109" s="4" t="s">
        <v>3</v>
      </c>
      <c r="C109" s="4">
        <v>2020</v>
      </c>
      <c r="D109" s="4">
        <v>2021</v>
      </c>
      <c r="E109" s="4">
        <v>2022</v>
      </c>
      <c r="F109" s="4">
        <v>2023</v>
      </c>
      <c r="G109" s="4">
        <v>2024</v>
      </c>
      <c r="H109" s="4">
        <v>2025</v>
      </c>
      <c r="I109" s="4">
        <v>2026</v>
      </c>
      <c r="J109" s="4">
        <v>2027</v>
      </c>
      <c r="K109" s="4">
        <v>2028</v>
      </c>
      <c r="L109" s="4">
        <v>2029</v>
      </c>
      <c r="M109" s="4">
        <v>2030</v>
      </c>
      <c r="N109" s="4">
        <v>2031</v>
      </c>
      <c r="O109" s="4">
        <v>2032</v>
      </c>
      <c r="P109" s="4">
        <v>2033</v>
      </c>
      <c r="Q109" s="4">
        <v>2034</v>
      </c>
      <c r="R109" s="4">
        <v>2035</v>
      </c>
    </row>
    <row r="110" spans="1:20" x14ac:dyDescent="0.25">
      <c r="A110" s="88" t="s">
        <v>45</v>
      </c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</row>
    <row r="111" spans="1:20" x14ac:dyDescent="0.25">
      <c r="A111" s="3" t="s">
        <v>5</v>
      </c>
      <c r="B111" s="4" t="s">
        <v>6</v>
      </c>
      <c r="C111" s="10">
        <f t="shared" ref="C111:R111" si="71">C112+C113</f>
        <v>5345.152</v>
      </c>
      <c r="D111" s="10">
        <f t="shared" si="71"/>
        <v>6408</v>
      </c>
      <c r="E111" s="10">
        <f t="shared" si="71"/>
        <v>6332.8739532400941</v>
      </c>
      <c r="F111" s="10">
        <f t="shared" si="71"/>
        <v>6310.8304936023851</v>
      </c>
      <c r="G111" s="10">
        <f t="shared" si="71"/>
        <v>6321.263693790127</v>
      </c>
      <c r="H111" s="10">
        <f t="shared" si="71"/>
        <v>6331.4135213545051</v>
      </c>
      <c r="I111" s="10">
        <f t="shared" si="71"/>
        <v>6341.2799460960687</v>
      </c>
      <c r="J111" s="10">
        <f t="shared" si="71"/>
        <v>6350.7566430575844</v>
      </c>
      <c r="K111" s="10">
        <f t="shared" si="71"/>
        <v>6359.6309233224374</v>
      </c>
      <c r="L111" s="10">
        <f t="shared" si="71"/>
        <v>6959.6741843946711</v>
      </c>
      <c r="M111" s="10">
        <f t="shared" si="71"/>
        <v>6968.9064735857746</v>
      </c>
      <c r="N111" s="10">
        <f t="shared" si="71"/>
        <v>6978.177989857315</v>
      </c>
      <c r="O111" s="10">
        <f t="shared" si="71"/>
        <v>6987.2533652755528</v>
      </c>
      <c r="P111" s="10">
        <f t="shared" si="71"/>
        <v>6996.4856547246982</v>
      </c>
      <c r="Q111" s="10">
        <f t="shared" si="71"/>
        <v>7006.0709723201335</v>
      </c>
      <c r="R111" s="10">
        <f t="shared" si="71"/>
        <v>7016.0092785166953</v>
      </c>
    </row>
    <row r="112" spans="1:20" x14ac:dyDescent="0.25">
      <c r="A112" s="3" t="s">
        <v>7</v>
      </c>
      <c r="B112" s="4" t="s">
        <v>6</v>
      </c>
      <c r="C112" s="4">
        <v>0</v>
      </c>
      <c r="D112" s="10">
        <f>6408-D113</f>
        <v>799.23051885531368</v>
      </c>
      <c r="E112" s="10">
        <f t="shared" ref="E112:R112" si="72">D112</f>
        <v>799.23051885531368</v>
      </c>
      <c r="F112" s="10">
        <f t="shared" si="72"/>
        <v>799.23051885531368</v>
      </c>
      <c r="G112" s="10">
        <f t="shared" si="72"/>
        <v>799.23051885531368</v>
      </c>
      <c r="H112" s="10">
        <f t="shared" si="72"/>
        <v>799.23051885531368</v>
      </c>
      <c r="I112" s="10">
        <f t="shared" si="72"/>
        <v>799.23051885531368</v>
      </c>
      <c r="J112" s="10">
        <f t="shared" si="72"/>
        <v>799.23051885531368</v>
      </c>
      <c r="K112" s="10">
        <f t="shared" si="72"/>
        <v>799.23051885531368</v>
      </c>
      <c r="L112" s="10">
        <f t="shared" si="72"/>
        <v>799.23051885531368</v>
      </c>
      <c r="M112" s="10">
        <f t="shared" si="72"/>
        <v>799.23051885531368</v>
      </c>
      <c r="N112" s="10">
        <f t="shared" si="72"/>
        <v>799.23051885531368</v>
      </c>
      <c r="O112" s="10">
        <f t="shared" si="72"/>
        <v>799.23051885531368</v>
      </c>
      <c r="P112" s="10">
        <f t="shared" si="72"/>
        <v>799.23051885531368</v>
      </c>
      <c r="Q112" s="10">
        <f t="shared" si="72"/>
        <v>799.23051885531368</v>
      </c>
      <c r="R112" s="10">
        <f t="shared" si="72"/>
        <v>799.23051885531368</v>
      </c>
    </row>
    <row r="113" spans="1:18" x14ac:dyDescent="0.25">
      <c r="A113" s="3" t="s">
        <v>8</v>
      </c>
      <c r="B113" s="4" t="s">
        <v>6</v>
      </c>
      <c r="C113" s="10">
        <f t="shared" ref="C113:R113" si="73">C116/(1-C115)</f>
        <v>5345.152</v>
      </c>
      <c r="D113" s="10">
        <f t="shared" si="73"/>
        <v>5608.7694811446863</v>
      </c>
      <c r="E113" s="10">
        <f t="shared" si="73"/>
        <v>5533.6434343847804</v>
      </c>
      <c r="F113" s="10">
        <f t="shared" si="73"/>
        <v>5511.5999747470714</v>
      </c>
      <c r="G113" s="10">
        <f t="shared" si="73"/>
        <v>5522.0331749348134</v>
      </c>
      <c r="H113" s="10">
        <f t="shared" si="73"/>
        <v>5532.1830024991914</v>
      </c>
      <c r="I113" s="10">
        <f t="shared" si="73"/>
        <v>5542.049427240755</v>
      </c>
      <c r="J113" s="10">
        <f t="shared" si="73"/>
        <v>5551.5261242022707</v>
      </c>
      <c r="K113" s="10">
        <f t="shared" si="73"/>
        <v>5560.4004044671237</v>
      </c>
      <c r="L113" s="10">
        <f t="shared" si="73"/>
        <v>6160.4436655393574</v>
      </c>
      <c r="M113" s="10">
        <f t="shared" si="73"/>
        <v>6169.6759547304609</v>
      </c>
      <c r="N113" s="10">
        <f t="shared" si="73"/>
        <v>6178.9474710020013</v>
      </c>
      <c r="O113" s="10">
        <f t="shared" si="73"/>
        <v>6188.0228464202391</v>
      </c>
      <c r="P113" s="10">
        <f t="shared" si="73"/>
        <v>6197.2551358693845</v>
      </c>
      <c r="Q113" s="10">
        <f t="shared" si="73"/>
        <v>6206.8404534648198</v>
      </c>
      <c r="R113" s="10">
        <f t="shared" si="73"/>
        <v>6216.7787596613816</v>
      </c>
    </row>
    <row r="114" spans="1:18" x14ac:dyDescent="0.25">
      <c r="A114" s="3" t="s">
        <v>9</v>
      </c>
      <c r="B114" s="4" t="s">
        <v>6</v>
      </c>
      <c r="C114" s="10">
        <f t="shared" ref="C114:R114" si="74">C113-C116</f>
        <v>0</v>
      </c>
      <c r="D114" s="10">
        <f t="shared" si="74"/>
        <v>242.879481144686</v>
      </c>
      <c r="E114" s="10">
        <f t="shared" si="74"/>
        <v>189.12899438478053</v>
      </c>
      <c r="F114" s="10">
        <f t="shared" si="74"/>
        <v>188.37559250707091</v>
      </c>
      <c r="G114" s="10">
        <f t="shared" si="74"/>
        <v>188.73217866646519</v>
      </c>
      <c r="H114" s="10">
        <f t="shared" si="74"/>
        <v>189.07907970972701</v>
      </c>
      <c r="I114" s="10">
        <f t="shared" si="74"/>
        <v>189.41629460469994</v>
      </c>
      <c r="J114" s="10">
        <f t="shared" si="74"/>
        <v>189.74018937451547</v>
      </c>
      <c r="K114" s="10">
        <f t="shared" si="74"/>
        <v>190.04349473242019</v>
      </c>
      <c r="L114" s="10">
        <f t="shared" si="74"/>
        <v>210.55178730667285</v>
      </c>
      <c r="M114" s="10">
        <f t="shared" si="74"/>
        <v>210.86732870201013</v>
      </c>
      <c r="N114" s="10">
        <f t="shared" si="74"/>
        <v>211.18421080141707</v>
      </c>
      <c r="O114" s="10">
        <f t="shared" si="74"/>
        <v>211.4943891941648</v>
      </c>
      <c r="P114" s="10">
        <f t="shared" si="74"/>
        <v>211.80993059832053</v>
      </c>
      <c r="Q114" s="10">
        <f t="shared" si="74"/>
        <v>212.13753780669595</v>
      </c>
      <c r="R114" s="10">
        <f t="shared" si="74"/>
        <v>212.4772094677146</v>
      </c>
    </row>
    <row r="115" spans="1:18" x14ac:dyDescent="0.25">
      <c r="A115" s="3" t="s">
        <v>9</v>
      </c>
      <c r="B115" s="4" t="s">
        <v>10</v>
      </c>
      <c r="C115" s="16">
        <v>0</v>
      </c>
      <c r="D115" s="16">
        <v>4.330352351994271E-2</v>
      </c>
      <c r="E115" s="16">
        <v>3.4178023327194662E-2</v>
      </c>
      <c r="F115" s="16">
        <f t="shared" ref="F115:R115" si="75">E115</f>
        <v>3.4178023327194662E-2</v>
      </c>
      <c r="G115" s="16">
        <f t="shared" si="75"/>
        <v>3.4178023327194662E-2</v>
      </c>
      <c r="H115" s="16">
        <f t="shared" si="75"/>
        <v>3.4178023327194662E-2</v>
      </c>
      <c r="I115" s="16">
        <f t="shared" si="75"/>
        <v>3.4178023327194662E-2</v>
      </c>
      <c r="J115" s="16">
        <f t="shared" si="75"/>
        <v>3.4178023327194662E-2</v>
      </c>
      <c r="K115" s="16">
        <f t="shared" si="75"/>
        <v>3.4178023327194662E-2</v>
      </c>
      <c r="L115" s="16">
        <f t="shared" si="75"/>
        <v>3.4178023327194662E-2</v>
      </c>
      <c r="M115" s="16">
        <f t="shared" si="75"/>
        <v>3.4178023327194662E-2</v>
      </c>
      <c r="N115" s="16">
        <f t="shared" si="75"/>
        <v>3.4178023327194662E-2</v>
      </c>
      <c r="O115" s="16">
        <f t="shared" si="75"/>
        <v>3.4178023327194662E-2</v>
      </c>
      <c r="P115" s="16">
        <f t="shared" si="75"/>
        <v>3.4178023327194662E-2</v>
      </c>
      <c r="Q115" s="16">
        <f t="shared" si="75"/>
        <v>3.4178023327194662E-2</v>
      </c>
      <c r="R115" s="16">
        <f t="shared" si="75"/>
        <v>3.4178023327194662E-2</v>
      </c>
    </row>
    <row r="116" spans="1:18" x14ac:dyDescent="0.25">
      <c r="A116" s="3" t="s">
        <v>11</v>
      </c>
      <c r="B116" s="4" t="s">
        <v>6</v>
      </c>
      <c r="C116" s="10">
        <f t="shared" ref="C116:R116" si="76">C117+C118</f>
        <v>5345.152</v>
      </c>
      <c r="D116" s="10">
        <f t="shared" si="76"/>
        <v>5365.89</v>
      </c>
      <c r="E116" s="10">
        <f t="shared" si="76"/>
        <v>5344.5144399999999</v>
      </c>
      <c r="F116" s="10">
        <f t="shared" si="76"/>
        <v>5323.2243822400005</v>
      </c>
      <c r="G116" s="10">
        <f t="shared" si="76"/>
        <v>5333.3009962683482</v>
      </c>
      <c r="H116" s="10">
        <f t="shared" si="76"/>
        <v>5343.1039227894644</v>
      </c>
      <c r="I116" s="10">
        <f t="shared" si="76"/>
        <v>5352.6331326360551</v>
      </c>
      <c r="J116" s="10">
        <f t="shared" si="76"/>
        <v>5361.7859348277552</v>
      </c>
      <c r="K116" s="10">
        <f t="shared" si="76"/>
        <v>5370.3569097347035</v>
      </c>
      <c r="L116" s="10">
        <f t="shared" si="76"/>
        <v>5949.8918782326846</v>
      </c>
      <c r="M116" s="10">
        <f t="shared" si="76"/>
        <v>5958.8086260284508</v>
      </c>
      <c r="N116" s="10">
        <f t="shared" si="76"/>
        <v>5967.7632602005842</v>
      </c>
      <c r="O116" s="10">
        <f t="shared" si="76"/>
        <v>5976.5284572260744</v>
      </c>
      <c r="P116" s="10">
        <f t="shared" si="76"/>
        <v>5985.445205271064</v>
      </c>
      <c r="Q116" s="10">
        <f t="shared" si="76"/>
        <v>5994.7029156581239</v>
      </c>
      <c r="R116" s="10">
        <f t="shared" si="76"/>
        <v>6004.301550193667</v>
      </c>
    </row>
    <row r="117" spans="1:18" x14ac:dyDescent="0.25">
      <c r="A117" s="3" t="s">
        <v>12</v>
      </c>
      <c r="B117" s="4" t="s">
        <v>6</v>
      </c>
      <c r="C117" s="10">
        <f>'[15]Müügikogused Konkurentsiamet'!E20*1000-C118</f>
        <v>5328.152</v>
      </c>
      <c r="D117" s="10">
        <f>'[15]Müügikogused Konkurentsiamet'!J20*1000-D118</f>
        <v>5343.89</v>
      </c>
      <c r="E117" s="10">
        <f t="shared" ref="E117:R117" si="77">(E119*E121*365)/1000</f>
        <v>5322.5144399999999</v>
      </c>
      <c r="F117" s="10">
        <f t="shared" si="77"/>
        <v>5301.2243822400005</v>
      </c>
      <c r="G117" s="10">
        <f t="shared" si="77"/>
        <v>5311.3009962683482</v>
      </c>
      <c r="H117" s="10">
        <f t="shared" si="77"/>
        <v>5321.1039227894644</v>
      </c>
      <c r="I117" s="10">
        <f t="shared" si="77"/>
        <v>5330.6331326360551</v>
      </c>
      <c r="J117" s="10">
        <f t="shared" si="77"/>
        <v>5339.7859348277552</v>
      </c>
      <c r="K117" s="10">
        <f t="shared" si="77"/>
        <v>5348.3569097347035</v>
      </c>
      <c r="L117" s="10">
        <f>(L119*L121*365)/1000</f>
        <v>5927.8918782326846</v>
      </c>
      <c r="M117" s="10">
        <f t="shared" si="77"/>
        <v>5936.8086260284508</v>
      </c>
      <c r="N117" s="10">
        <f t="shared" si="77"/>
        <v>5945.7632602005842</v>
      </c>
      <c r="O117" s="10">
        <f t="shared" si="77"/>
        <v>5954.5284572260744</v>
      </c>
      <c r="P117" s="10">
        <f t="shared" si="77"/>
        <v>5963.445205271064</v>
      </c>
      <c r="Q117" s="10">
        <f t="shared" si="77"/>
        <v>5972.7029156581239</v>
      </c>
      <c r="R117" s="10">
        <f t="shared" si="77"/>
        <v>5982.301550193667</v>
      </c>
    </row>
    <row r="118" spans="1:18" x14ac:dyDescent="0.25">
      <c r="A118" s="3" t="s">
        <v>13</v>
      </c>
      <c r="B118" s="4" t="s">
        <v>6</v>
      </c>
      <c r="C118" s="4">
        <v>17</v>
      </c>
      <c r="D118" s="4">
        <v>22</v>
      </c>
      <c r="E118" s="4">
        <f>D118</f>
        <v>22</v>
      </c>
      <c r="F118" s="4">
        <f t="shared" ref="F118:R119" si="78">E118</f>
        <v>22</v>
      </c>
      <c r="G118" s="4">
        <f t="shared" si="78"/>
        <v>22</v>
      </c>
      <c r="H118" s="4">
        <f t="shared" si="78"/>
        <v>22</v>
      </c>
      <c r="I118" s="4">
        <f t="shared" si="78"/>
        <v>22</v>
      </c>
      <c r="J118" s="4">
        <f t="shared" si="78"/>
        <v>22</v>
      </c>
      <c r="K118" s="4">
        <f t="shared" si="78"/>
        <v>22</v>
      </c>
      <c r="L118" s="4">
        <f t="shared" si="78"/>
        <v>22</v>
      </c>
      <c r="M118" s="4">
        <f t="shared" si="78"/>
        <v>22</v>
      </c>
      <c r="N118" s="4">
        <f t="shared" si="78"/>
        <v>22</v>
      </c>
      <c r="O118" s="4">
        <f t="shared" si="78"/>
        <v>22</v>
      </c>
      <c r="P118" s="4">
        <f t="shared" si="78"/>
        <v>22</v>
      </c>
      <c r="Q118" s="4">
        <f t="shared" si="78"/>
        <v>22</v>
      </c>
      <c r="R118" s="4">
        <f t="shared" si="78"/>
        <v>22</v>
      </c>
    </row>
    <row r="119" spans="1:18" x14ac:dyDescent="0.25">
      <c r="A119" s="11" t="s">
        <v>14</v>
      </c>
      <c r="B119" s="12" t="s">
        <v>15</v>
      </c>
      <c r="C119" s="13">
        <f>((C117/C121)/365)*1000</f>
        <v>77.709218591050131</v>
      </c>
      <c r="D119" s="13">
        <f>((D117/D121)/365)*1000</f>
        <v>78.25175880817892</v>
      </c>
      <c r="E119" s="13">
        <f t="shared" ref="E119:M119" si="79">D119</f>
        <v>78.25175880817892</v>
      </c>
      <c r="F119" s="13">
        <f t="shared" si="79"/>
        <v>78.25175880817892</v>
      </c>
      <c r="G119" s="13">
        <f t="shared" si="79"/>
        <v>78.25175880817892</v>
      </c>
      <c r="H119" s="13">
        <f t="shared" si="79"/>
        <v>78.25175880817892</v>
      </c>
      <c r="I119" s="13">
        <f t="shared" si="79"/>
        <v>78.25175880817892</v>
      </c>
      <c r="J119" s="13">
        <f t="shared" si="79"/>
        <v>78.25175880817892</v>
      </c>
      <c r="K119" s="13">
        <f t="shared" si="79"/>
        <v>78.25175880817892</v>
      </c>
      <c r="L119" s="13">
        <f t="shared" si="79"/>
        <v>78.25175880817892</v>
      </c>
      <c r="M119" s="13">
        <f t="shared" si="79"/>
        <v>78.25175880817892</v>
      </c>
      <c r="N119" s="13">
        <f t="shared" si="78"/>
        <v>78.25175880817892</v>
      </c>
      <c r="O119" s="13">
        <f t="shared" si="78"/>
        <v>78.25175880817892</v>
      </c>
      <c r="P119" s="13">
        <f t="shared" si="78"/>
        <v>78.25175880817892</v>
      </c>
      <c r="Q119" s="13">
        <f t="shared" si="78"/>
        <v>78.25175880817892</v>
      </c>
      <c r="R119" s="13">
        <f t="shared" si="78"/>
        <v>78.25175880817892</v>
      </c>
    </row>
    <row r="120" spans="1:18" x14ac:dyDescent="0.25">
      <c r="A120" s="3" t="s">
        <v>16</v>
      </c>
      <c r="B120" s="4" t="s">
        <v>17</v>
      </c>
      <c r="C120" s="10">
        <f>'[15]Elanike arv'!D3324</f>
        <v>221</v>
      </c>
      <c r="D120" s="10">
        <v>212</v>
      </c>
      <c r="E120" s="78">
        <v>228</v>
      </c>
      <c r="F120" s="78">
        <f t="shared" ref="E120:R121" si="80">E120+(E120*F$3)</f>
        <v>227.08799999999999</v>
      </c>
      <c r="G120" s="78">
        <f t="shared" si="80"/>
        <v>227.51965087185056</v>
      </c>
      <c r="H120" s="78">
        <f t="shared" si="80"/>
        <v>227.93957782029011</v>
      </c>
      <c r="I120" s="78">
        <f t="shared" si="80"/>
        <v>228.34777959588223</v>
      </c>
      <c r="J120" s="78">
        <f t="shared" si="80"/>
        <v>228.73985723573315</v>
      </c>
      <c r="K120" s="78">
        <f t="shared" si="80"/>
        <v>229.1070112004266</v>
      </c>
      <c r="L120" s="78">
        <f t="shared" si="80"/>
        <v>229.46243446485025</v>
      </c>
      <c r="M120" s="78">
        <f t="shared" si="80"/>
        <v>229.80759235550588</v>
      </c>
      <c r="N120" s="10">
        <f t="shared" si="80"/>
        <v>230.15421678778083</v>
      </c>
      <c r="O120" s="10">
        <f t="shared" si="80"/>
        <v>230.49350830816411</v>
      </c>
      <c r="P120" s="10">
        <f t="shared" si="80"/>
        <v>230.83866620846692</v>
      </c>
      <c r="Q120" s="10">
        <f t="shared" si="80"/>
        <v>231.1970224009585</v>
      </c>
      <c r="R120" s="10">
        <f t="shared" si="80"/>
        <v>231.56857540720543</v>
      </c>
    </row>
    <row r="121" spans="1:18" x14ac:dyDescent="0.25">
      <c r="A121" s="3" t="s">
        <v>29</v>
      </c>
      <c r="B121" s="4" t="s">
        <v>17</v>
      </c>
      <c r="C121" s="10">
        <f>C120*C122</f>
        <v>187.85</v>
      </c>
      <c r="D121" s="10">
        <f>C121+(C121*D$3)</f>
        <v>187.0986</v>
      </c>
      <c r="E121" s="78">
        <f t="shared" si="80"/>
        <v>186.35020560000001</v>
      </c>
      <c r="F121" s="78">
        <f t="shared" si="80"/>
        <v>185.60480477760001</v>
      </c>
      <c r="G121" s="78">
        <f t="shared" si="80"/>
        <v>185.95760402635779</v>
      </c>
      <c r="H121" s="78">
        <f t="shared" si="80"/>
        <v>186.30082101398364</v>
      </c>
      <c r="I121" s="78">
        <f t="shared" si="80"/>
        <v>186.63445471928134</v>
      </c>
      <c r="J121" s="78">
        <f t="shared" si="80"/>
        <v>186.95490975786635</v>
      </c>
      <c r="K121" s="78">
        <f t="shared" si="80"/>
        <v>187.25499404210967</v>
      </c>
      <c r="L121" s="78">
        <f>K121+(K121*L$3)+'[16]Uued liitujad'!K32</f>
        <v>207.54549052632183</v>
      </c>
      <c r="M121" s="78">
        <f t="shared" si="80"/>
        <v>207.85768090245998</v>
      </c>
      <c r="N121" s="10">
        <f t="shared" si="80"/>
        <v>208.17119774452038</v>
      </c>
      <c r="O121" s="10">
        <f t="shared" si="80"/>
        <v>208.47808207263969</v>
      </c>
      <c r="P121" s="10">
        <f t="shared" si="80"/>
        <v>208.79027245750356</v>
      </c>
      <c r="Q121" s="10">
        <f t="shared" si="80"/>
        <v>209.11440050890889</v>
      </c>
      <c r="R121" s="10">
        <f t="shared" si="80"/>
        <v>209.45046488963376</v>
      </c>
    </row>
    <row r="122" spans="1:18" x14ac:dyDescent="0.25">
      <c r="A122" s="11" t="s">
        <v>27</v>
      </c>
      <c r="B122" s="12" t="s">
        <v>10</v>
      </c>
      <c r="C122" s="14">
        <v>0.85</v>
      </c>
      <c r="D122" s="14">
        <f t="shared" ref="D122:R122" si="81">D121/D120</f>
        <v>0.8825405660377359</v>
      </c>
      <c r="E122" s="14">
        <f t="shared" si="81"/>
        <v>0.81732546315789478</v>
      </c>
      <c r="F122" s="14">
        <f t="shared" si="81"/>
        <v>0.81732546315789478</v>
      </c>
      <c r="G122" s="14">
        <f t="shared" si="81"/>
        <v>0.81732546315789478</v>
      </c>
      <c r="H122" s="14">
        <f t="shared" si="81"/>
        <v>0.81732546315789489</v>
      </c>
      <c r="I122" s="14">
        <f t="shared" si="81"/>
        <v>0.81732546315789489</v>
      </c>
      <c r="J122" s="14">
        <f t="shared" si="81"/>
        <v>0.81732546315789489</v>
      </c>
      <c r="K122" s="14">
        <f t="shared" si="81"/>
        <v>0.81732546315789489</v>
      </c>
      <c r="L122" s="14">
        <f>L121/L120</f>
        <v>0.90448569941462154</v>
      </c>
      <c r="M122" s="14">
        <f t="shared" si="81"/>
        <v>0.90448569941462154</v>
      </c>
      <c r="N122" s="14">
        <f t="shared" si="81"/>
        <v>0.90448569941462165</v>
      </c>
      <c r="O122" s="14">
        <f t="shared" si="81"/>
        <v>0.90448569941462154</v>
      </c>
      <c r="P122" s="14">
        <f t="shared" si="81"/>
        <v>0.90448569941462154</v>
      </c>
      <c r="Q122" s="14">
        <f t="shared" si="81"/>
        <v>0.90448569941462154</v>
      </c>
      <c r="R122" s="14">
        <f t="shared" si="81"/>
        <v>0.90448569941462165</v>
      </c>
    </row>
    <row r="124" spans="1:18" x14ac:dyDescent="0.25">
      <c r="A124" s="3" t="s">
        <v>2</v>
      </c>
      <c r="B124" s="4" t="s">
        <v>3</v>
      </c>
      <c r="C124" s="4">
        <v>2020</v>
      </c>
      <c r="D124" s="4">
        <v>2021</v>
      </c>
      <c r="E124" s="4">
        <v>2022</v>
      </c>
      <c r="F124" s="4">
        <v>2023</v>
      </c>
      <c r="G124" s="4">
        <v>2024</v>
      </c>
      <c r="H124" s="4">
        <v>2025</v>
      </c>
      <c r="I124" s="4">
        <v>2026</v>
      </c>
      <c r="J124" s="4">
        <v>2027</v>
      </c>
      <c r="K124" s="4">
        <v>2028</v>
      </c>
      <c r="L124" s="4">
        <v>2029</v>
      </c>
      <c r="M124" s="4">
        <v>2030</v>
      </c>
      <c r="N124" s="4">
        <v>2031</v>
      </c>
      <c r="O124" s="4">
        <v>2032</v>
      </c>
      <c r="P124" s="4">
        <v>2033</v>
      </c>
      <c r="Q124" s="4">
        <v>2034</v>
      </c>
      <c r="R124" s="4">
        <v>2035</v>
      </c>
    </row>
    <row r="125" spans="1:18" x14ac:dyDescent="0.25">
      <c r="A125" s="88" t="s">
        <v>46</v>
      </c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</row>
    <row r="126" spans="1:18" x14ac:dyDescent="0.25">
      <c r="A126" s="3" t="s">
        <v>5</v>
      </c>
      <c r="B126" s="4" t="s">
        <v>6</v>
      </c>
      <c r="C126" s="10">
        <f t="shared" ref="C126:R126" si="82">C127+C128</f>
        <v>7648.2737039741314</v>
      </c>
      <c r="D126" s="10">
        <f t="shared" si="82"/>
        <v>9632</v>
      </c>
      <c r="E126" s="10">
        <f t="shared" si="82"/>
        <v>9341.1806925796554</v>
      </c>
      <c r="F126" s="10">
        <f t="shared" si="82"/>
        <v>9311.502020581338</v>
      </c>
      <c r="G126" s="10">
        <f t="shared" si="82"/>
        <v>9325.5489774272173</v>
      </c>
      <c r="H126" s="10">
        <f t="shared" si="82"/>
        <v>9339.2144096267693</v>
      </c>
      <c r="I126" s="10">
        <f t="shared" si="82"/>
        <v>9352.4982765203313</v>
      </c>
      <c r="J126" s="10">
        <f t="shared" si="82"/>
        <v>9365.2574252824015</v>
      </c>
      <c r="K126" s="10">
        <f t="shared" si="82"/>
        <v>9377.2054977506232</v>
      </c>
      <c r="L126" s="10">
        <f t="shared" si="82"/>
        <v>9388.7718250372491</v>
      </c>
      <c r="M126" s="10">
        <f t="shared" si="82"/>
        <v>9400.0040923885608</v>
      </c>
      <c r="N126" s="10">
        <f t="shared" si="82"/>
        <v>9411.2840845290139</v>
      </c>
      <c r="O126" s="10">
        <f t="shared" si="82"/>
        <v>9422.3254460918033</v>
      </c>
      <c r="P126" s="10">
        <f t="shared" si="82"/>
        <v>9433.5577137570599</v>
      </c>
      <c r="Q126" s="10">
        <f t="shared" si="82"/>
        <v>9445.2194855723246</v>
      </c>
      <c r="R126" s="10">
        <f t="shared" si="82"/>
        <v>9457.3107134258244</v>
      </c>
    </row>
    <row r="127" spans="1:18" x14ac:dyDescent="0.25">
      <c r="A127" s="3" t="s">
        <v>7</v>
      </c>
      <c r="B127" s="4" t="s">
        <v>6</v>
      </c>
      <c r="C127" s="4">
        <v>0</v>
      </c>
      <c r="D127" s="10">
        <f>9632-D128</f>
        <v>1839.1314321793116</v>
      </c>
      <c r="E127" s="10">
        <f t="shared" ref="E127:R127" si="83">D127</f>
        <v>1839.1314321793116</v>
      </c>
      <c r="F127" s="10">
        <f t="shared" si="83"/>
        <v>1839.1314321793116</v>
      </c>
      <c r="G127" s="10">
        <f t="shared" si="83"/>
        <v>1839.1314321793116</v>
      </c>
      <c r="H127" s="10">
        <f t="shared" si="83"/>
        <v>1839.1314321793116</v>
      </c>
      <c r="I127" s="10">
        <f t="shared" si="83"/>
        <v>1839.1314321793116</v>
      </c>
      <c r="J127" s="10">
        <f t="shared" si="83"/>
        <v>1839.1314321793116</v>
      </c>
      <c r="K127" s="10">
        <f t="shared" si="83"/>
        <v>1839.1314321793116</v>
      </c>
      <c r="L127" s="10">
        <f t="shared" si="83"/>
        <v>1839.1314321793116</v>
      </c>
      <c r="M127" s="10">
        <f t="shared" si="83"/>
        <v>1839.1314321793116</v>
      </c>
      <c r="N127" s="10">
        <f t="shared" si="83"/>
        <v>1839.1314321793116</v>
      </c>
      <c r="O127" s="10">
        <f t="shared" si="83"/>
        <v>1839.1314321793116</v>
      </c>
      <c r="P127" s="10">
        <f t="shared" si="83"/>
        <v>1839.1314321793116</v>
      </c>
      <c r="Q127" s="10">
        <f t="shared" si="83"/>
        <v>1839.1314321793116</v>
      </c>
      <c r="R127" s="10">
        <f t="shared" si="83"/>
        <v>1839.1314321793116</v>
      </c>
    </row>
    <row r="128" spans="1:18" x14ac:dyDescent="0.25">
      <c r="A128" s="3" t="s">
        <v>8</v>
      </c>
      <c r="B128" s="4" t="s">
        <v>6</v>
      </c>
      <c r="C128" s="10">
        <f t="shared" ref="C128:R128" si="84">C131/(1-C130)</f>
        <v>7648.2737039741314</v>
      </c>
      <c r="D128" s="10">
        <f t="shared" si="84"/>
        <v>7792.8685678206884</v>
      </c>
      <c r="E128" s="10">
        <f t="shared" si="84"/>
        <v>7502.049260400343</v>
      </c>
      <c r="F128" s="10">
        <f t="shared" si="84"/>
        <v>7472.3705884020274</v>
      </c>
      <c r="G128" s="10">
        <f t="shared" si="84"/>
        <v>7486.4175452479049</v>
      </c>
      <c r="H128" s="10">
        <f t="shared" si="84"/>
        <v>7500.0829774474569</v>
      </c>
      <c r="I128" s="10">
        <f t="shared" si="84"/>
        <v>7513.3668443410197</v>
      </c>
      <c r="J128" s="10">
        <f t="shared" si="84"/>
        <v>7526.1259931030909</v>
      </c>
      <c r="K128" s="10">
        <f t="shared" si="84"/>
        <v>7538.0740655713125</v>
      </c>
      <c r="L128" s="10">
        <f t="shared" si="84"/>
        <v>7549.6403928579366</v>
      </c>
      <c r="M128" s="10">
        <f t="shared" si="84"/>
        <v>7560.8726602092502</v>
      </c>
      <c r="N128" s="10">
        <f t="shared" si="84"/>
        <v>7572.1526523497023</v>
      </c>
      <c r="O128" s="10">
        <f t="shared" si="84"/>
        <v>7583.1940139124918</v>
      </c>
      <c r="P128" s="10">
        <f t="shared" si="84"/>
        <v>7594.4262815777483</v>
      </c>
      <c r="Q128" s="10">
        <f t="shared" si="84"/>
        <v>7606.088053393014</v>
      </c>
      <c r="R128" s="10">
        <f t="shared" si="84"/>
        <v>7618.1792812465128</v>
      </c>
    </row>
    <row r="129" spans="1:18" x14ac:dyDescent="0.25">
      <c r="A129" s="3" t="s">
        <v>9</v>
      </c>
      <c r="B129" s="4" t="s">
        <v>6</v>
      </c>
      <c r="C129" s="10">
        <f t="shared" ref="C129:R129" si="85">C128-C131</f>
        <v>315.87370397413179</v>
      </c>
      <c r="D129" s="10">
        <f t="shared" si="85"/>
        <v>387.30556782068834</v>
      </c>
      <c r="E129" s="10">
        <f t="shared" si="85"/>
        <v>125.78451240034428</v>
      </c>
      <c r="F129" s="10">
        <f t="shared" si="85"/>
        <v>125.2868993940283</v>
      </c>
      <c r="G129" s="10">
        <f t="shared" si="85"/>
        <v>125.52242032387494</v>
      </c>
      <c r="H129" s="10">
        <f t="shared" si="85"/>
        <v>125.75154434936394</v>
      </c>
      <c r="I129" s="10">
        <f t="shared" si="85"/>
        <v>125.97427078876808</v>
      </c>
      <c r="J129" s="10">
        <f t="shared" si="85"/>
        <v>126.18819944345614</v>
      </c>
      <c r="K129" s="10">
        <f t="shared" si="85"/>
        <v>126.38852903572752</v>
      </c>
      <c r="L129" s="10">
        <f t="shared" si="85"/>
        <v>126.58245802599595</v>
      </c>
      <c r="M129" s="10">
        <f t="shared" si="85"/>
        <v>126.77078593786246</v>
      </c>
      <c r="N129" s="10">
        <f t="shared" si="85"/>
        <v>126.95991403633525</v>
      </c>
      <c r="O129" s="10">
        <f t="shared" si="85"/>
        <v>127.14504109058453</v>
      </c>
      <c r="P129" s="10">
        <f t="shared" si="85"/>
        <v>127.33336900771519</v>
      </c>
      <c r="Q129" s="10">
        <f t="shared" si="85"/>
        <v>127.5288982865286</v>
      </c>
      <c r="R129" s="10">
        <f t="shared" si="85"/>
        <v>127.73162812034934</v>
      </c>
    </row>
    <row r="130" spans="1:18" x14ac:dyDescent="0.25">
      <c r="A130" s="3" t="s">
        <v>9</v>
      </c>
      <c r="B130" s="4" t="s">
        <v>10</v>
      </c>
      <c r="C130" s="16">
        <v>4.1300000000000003E-2</v>
      </c>
      <c r="D130" s="16">
        <v>4.9700000000000001E-2</v>
      </c>
      <c r="E130" s="16">
        <v>1.6766687078995757E-2</v>
      </c>
      <c r="F130" s="16">
        <f t="shared" ref="F130:R130" si="86">E130</f>
        <v>1.6766687078995757E-2</v>
      </c>
      <c r="G130" s="16">
        <f t="shared" si="86"/>
        <v>1.6766687078995757E-2</v>
      </c>
      <c r="H130" s="16">
        <f t="shared" si="86"/>
        <v>1.6766687078995757E-2</v>
      </c>
      <c r="I130" s="16">
        <f t="shared" si="86"/>
        <v>1.6766687078995757E-2</v>
      </c>
      <c r="J130" s="16">
        <f t="shared" si="86"/>
        <v>1.6766687078995757E-2</v>
      </c>
      <c r="K130" s="16">
        <f t="shared" si="86"/>
        <v>1.6766687078995757E-2</v>
      </c>
      <c r="L130" s="16">
        <f t="shared" si="86"/>
        <v>1.6766687078995757E-2</v>
      </c>
      <c r="M130" s="16">
        <f t="shared" si="86"/>
        <v>1.6766687078995757E-2</v>
      </c>
      <c r="N130" s="16">
        <f t="shared" si="86"/>
        <v>1.6766687078995757E-2</v>
      </c>
      <c r="O130" s="16">
        <f t="shared" si="86"/>
        <v>1.6766687078995757E-2</v>
      </c>
      <c r="P130" s="16">
        <f t="shared" si="86"/>
        <v>1.6766687078995757E-2</v>
      </c>
      <c r="Q130" s="16">
        <f t="shared" si="86"/>
        <v>1.6766687078995757E-2</v>
      </c>
      <c r="R130" s="16">
        <f t="shared" si="86"/>
        <v>1.6766687078995757E-2</v>
      </c>
    </row>
    <row r="131" spans="1:18" x14ac:dyDescent="0.25">
      <c r="A131" s="3" t="s">
        <v>11</v>
      </c>
      <c r="B131" s="4" t="s">
        <v>6</v>
      </c>
      <c r="C131" s="10">
        <f t="shared" ref="C131:R131" si="87">C132+C133</f>
        <v>7332.4</v>
      </c>
      <c r="D131" s="10">
        <f t="shared" si="87"/>
        <v>7405.5630000000001</v>
      </c>
      <c r="E131" s="10">
        <f t="shared" si="87"/>
        <v>7376.2647479999987</v>
      </c>
      <c r="F131" s="10">
        <f t="shared" si="87"/>
        <v>7347.0836890079991</v>
      </c>
      <c r="G131" s="10">
        <f t="shared" si="87"/>
        <v>7360.8951249240299</v>
      </c>
      <c r="H131" s="10">
        <f t="shared" si="87"/>
        <v>7374.3314330980929</v>
      </c>
      <c r="I131" s="10">
        <f t="shared" si="87"/>
        <v>7387.3925735522516</v>
      </c>
      <c r="J131" s="10">
        <f t="shared" si="87"/>
        <v>7399.9377936596347</v>
      </c>
      <c r="K131" s="10">
        <f t="shared" si="87"/>
        <v>7411.685536535585</v>
      </c>
      <c r="L131" s="10">
        <f t="shared" si="87"/>
        <v>7423.0579348319407</v>
      </c>
      <c r="M131" s="10">
        <f t="shared" si="87"/>
        <v>7434.1018742713877</v>
      </c>
      <c r="N131" s="10">
        <f t="shared" si="87"/>
        <v>7445.192738313367</v>
      </c>
      <c r="O131" s="10">
        <f t="shared" si="87"/>
        <v>7456.0489728219072</v>
      </c>
      <c r="P131" s="10">
        <f t="shared" si="87"/>
        <v>7467.0929125700331</v>
      </c>
      <c r="Q131" s="10">
        <f t="shared" si="87"/>
        <v>7478.5591551064854</v>
      </c>
      <c r="R131" s="10">
        <f t="shared" si="87"/>
        <v>7490.4476531261635</v>
      </c>
    </row>
    <row r="132" spans="1:18" x14ac:dyDescent="0.25">
      <c r="A132" s="3" t="s">
        <v>12</v>
      </c>
      <c r="B132" s="4" t="s">
        <v>6</v>
      </c>
      <c r="C132" s="10">
        <f>'[15]Müügikogused Konkurentsiamet'!E24*1000-C133</f>
        <v>7290.4</v>
      </c>
      <c r="D132" s="10">
        <f>'[15]Müügikogused Konkurentsiamet'!J24*1000-D133</f>
        <v>7324.5630000000001</v>
      </c>
      <c r="E132" s="10">
        <f t="shared" ref="E132:R132" si="88">(E134*E136*365)/1000</f>
        <v>7295.2647479999987</v>
      </c>
      <c r="F132" s="10">
        <f t="shared" si="88"/>
        <v>7266.0836890079991</v>
      </c>
      <c r="G132" s="10">
        <f t="shared" si="88"/>
        <v>7279.8951249240299</v>
      </c>
      <c r="H132" s="10">
        <f t="shared" si="88"/>
        <v>7293.3314330980929</v>
      </c>
      <c r="I132" s="10">
        <f t="shared" si="88"/>
        <v>7306.3925735522516</v>
      </c>
      <c r="J132" s="10">
        <f t="shared" si="88"/>
        <v>7318.9377936596347</v>
      </c>
      <c r="K132" s="10">
        <f t="shared" si="88"/>
        <v>7330.685536535585</v>
      </c>
      <c r="L132" s="10">
        <f t="shared" si="88"/>
        <v>7342.0579348319407</v>
      </c>
      <c r="M132" s="10">
        <f t="shared" si="88"/>
        <v>7353.1018742713877</v>
      </c>
      <c r="N132" s="10">
        <f t="shared" si="88"/>
        <v>7364.192738313367</v>
      </c>
      <c r="O132" s="10">
        <f t="shared" si="88"/>
        <v>7375.0489728219072</v>
      </c>
      <c r="P132" s="10">
        <f t="shared" si="88"/>
        <v>7386.0929125700331</v>
      </c>
      <c r="Q132" s="10">
        <f t="shared" si="88"/>
        <v>7397.5591551064854</v>
      </c>
      <c r="R132" s="10">
        <f t="shared" si="88"/>
        <v>7409.4476531261635</v>
      </c>
    </row>
    <row r="133" spans="1:18" x14ac:dyDescent="0.25">
      <c r="A133" s="3" t="s">
        <v>13</v>
      </c>
      <c r="B133" s="4" t="s">
        <v>6</v>
      </c>
      <c r="C133" s="4">
        <v>42</v>
      </c>
      <c r="D133" s="4">
        <v>81</v>
      </c>
      <c r="E133" s="4">
        <f>D133</f>
        <v>81</v>
      </c>
      <c r="F133" s="4">
        <f t="shared" ref="F133:R134" si="89">E133</f>
        <v>81</v>
      </c>
      <c r="G133" s="4">
        <f t="shared" si="89"/>
        <v>81</v>
      </c>
      <c r="H133" s="4">
        <f t="shared" si="89"/>
        <v>81</v>
      </c>
      <c r="I133" s="4">
        <f t="shared" si="89"/>
        <v>81</v>
      </c>
      <c r="J133" s="4">
        <f t="shared" si="89"/>
        <v>81</v>
      </c>
      <c r="K133" s="4">
        <f t="shared" si="89"/>
        <v>81</v>
      </c>
      <c r="L133" s="4">
        <f t="shared" si="89"/>
        <v>81</v>
      </c>
      <c r="M133" s="4">
        <f t="shared" si="89"/>
        <v>81</v>
      </c>
      <c r="N133" s="4">
        <f t="shared" si="89"/>
        <v>81</v>
      </c>
      <c r="O133" s="4">
        <f t="shared" si="89"/>
        <v>81</v>
      </c>
      <c r="P133" s="4">
        <f t="shared" si="89"/>
        <v>81</v>
      </c>
      <c r="Q133" s="4">
        <f t="shared" si="89"/>
        <v>81</v>
      </c>
      <c r="R133" s="4">
        <f t="shared" si="89"/>
        <v>81</v>
      </c>
    </row>
    <row r="134" spans="1:18" x14ac:dyDescent="0.25">
      <c r="A134" s="11" t="s">
        <v>14</v>
      </c>
      <c r="B134" s="12" t="s">
        <v>15</v>
      </c>
      <c r="C134" s="13">
        <f>((C132/C136)/365)*1000</f>
        <v>81.177397399459409</v>
      </c>
      <c r="D134" s="13">
        <f>((D132/D136)/365)*1000</f>
        <v>81.885338102709383</v>
      </c>
      <c r="E134" s="13">
        <f t="shared" ref="E134:M134" si="90">D134</f>
        <v>81.885338102709383</v>
      </c>
      <c r="F134" s="13">
        <f t="shared" si="90"/>
        <v>81.885338102709383</v>
      </c>
      <c r="G134" s="13">
        <f t="shared" si="90"/>
        <v>81.885338102709383</v>
      </c>
      <c r="H134" s="13">
        <f t="shared" si="90"/>
        <v>81.885338102709383</v>
      </c>
      <c r="I134" s="13">
        <f t="shared" si="90"/>
        <v>81.885338102709383</v>
      </c>
      <c r="J134" s="13">
        <f t="shared" si="90"/>
        <v>81.885338102709383</v>
      </c>
      <c r="K134" s="13">
        <f t="shared" si="90"/>
        <v>81.885338102709383</v>
      </c>
      <c r="L134" s="13">
        <f t="shared" si="90"/>
        <v>81.885338102709383</v>
      </c>
      <c r="M134" s="13">
        <f t="shared" si="90"/>
        <v>81.885338102709383</v>
      </c>
      <c r="N134" s="13">
        <f t="shared" si="89"/>
        <v>81.885338102709383</v>
      </c>
      <c r="O134" s="13">
        <f t="shared" si="89"/>
        <v>81.885338102709383</v>
      </c>
      <c r="P134" s="13">
        <f t="shared" si="89"/>
        <v>81.885338102709383</v>
      </c>
      <c r="Q134" s="13">
        <f t="shared" si="89"/>
        <v>81.885338102709383</v>
      </c>
      <c r="R134" s="13">
        <f t="shared" si="89"/>
        <v>81.885338102709383</v>
      </c>
    </row>
    <row r="135" spans="1:18" x14ac:dyDescent="0.25">
      <c r="A135" s="3" t="s">
        <v>16</v>
      </c>
      <c r="B135" s="4" t="s">
        <v>17</v>
      </c>
      <c r="C135" s="10">
        <f>'[15]Elanike arv'!D4098</f>
        <v>259</v>
      </c>
      <c r="D135" s="10">
        <f t="shared" ref="D135:M136" si="91">C135+(C135*D$3)</f>
        <v>257.964</v>
      </c>
      <c r="E135" s="78">
        <v>313</v>
      </c>
      <c r="F135" s="78">
        <f t="shared" si="91"/>
        <v>311.74799999999999</v>
      </c>
      <c r="G135" s="78">
        <f t="shared" si="91"/>
        <v>312.34057334600539</v>
      </c>
      <c r="H135" s="78">
        <f t="shared" si="91"/>
        <v>312.91705200767899</v>
      </c>
      <c r="I135" s="78">
        <f t="shared" si="91"/>
        <v>313.4774342697857</v>
      </c>
      <c r="J135" s="78">
        <f t="shared" si="91"/>
        <v>314.01568120519511</v>
      </c>
      <c r="K135" s="78">
        <f t="shared" si="91"/>
        <v>314.51971274444531</v>
      </c>
      <c r="L135" s="10">
        <f>K135+(K135*L$3)</f>
        <v>315.00764029604443</v>
      </c>
      <c r="M135" s="10">
        <f>L135+(L135*M$3)</f>
        <v>315.48147547049712</v>
      </c>
      <c r="N135" s="10">
        <f t="shared" ref="N135:R136" si="92">M135+(M135*N$3)</f>
        <v>315.95732392357633</v>
      </c>
      <c r="O135" s="10">
        <f t="shared" si="92"/>
        <v>316.42310570375162</v>
      </c>
      <c r="P135" s="10">
        <f t="shared" si="92"/>
        <v>316.89694089144803</v>
      </c>
      <c r="Q135" s="10">
        <f t="shared" si="92"/>
        <v>317.38889478728078</v>
      </c>
      <c r="R135" s="10">
        <f t="shared" si="92"/>
        <v>317.89896536164611</v>
      </c>
    </row>
    <row r="136" spans="1:18" x14ac:dyDescent="0.25">
      <c r="A136" s="3" t="s">
        <v>29</v>
      </c>
      <c r="B136" s="4" t="s">
        <v>17</v>
      </c>
      <c r="C136" s="10">
        <f>C135*C137</f>
        <v>246.04999999999998</v>
      </c>
      <c r="D136" s="10">
        <f t="shared" si="91"/>
        <v>245.0658</v>
      </c>
      <c r="E136" s="78">
        <f t="shared" si="91"/>
        <v>244.0855368</v>
      </c>
      <c r="F136" s="78">
        <f t="shared" si="91"/>
        <v>243.1091946528</v>
      </c>
      <c r="G136" s="78">
        <f t="shared" si="91"/>
        <v>243.57129875265016</v>
      </c>
      <c r="H136" s="78">
        <f t="shared" si="91"/>
        <v>244.02085179925831</v>
      </c>
      <c r="I136" s="78">
        <f t="shared" si="91"/>
        <v>244.4578524550395</v>
      </c>
      <c r="J136" s="78">
        <f t="shared" si="91"/>
        <v>244.8775914076285</v>
      </c>
      <c r="K136" s="78">
        <f t="shared" si="91"/>
        <v>245.27064830482345</v>
      </c>
      <c r="L136" s="10">
        <f t="shared" si="91"/>
        <v>245.65114689380616</v>
      </c>
      <c r="M136" s="10">
        <f t="shared" si="91"/>
        <v>246.02065588074228</v>
      </c>
      <c r="N136" s="10">
        <f t="shared" si="92"/>
        <v>246.39173487468889</v>
      </c>
      <c r="O136" s="10">
        <f t="shared" si="92"/>
        <v>246.75496361541011</v>
      </c>
      <c r="P136" s="10">
        <f t="shared" si="92"/>
        <v>247.124472612674</v>
      </c>
      <c r="Q136" s="10">
        <f t="shared" si="92"/>
        <v>247.50811104955957</v>
      </c>
      <c r="R136" s="10">
        <f t="shared" si="92"/>
        <v>247.90587734332902</v>
      </c>
    </row>
    <row r="137" spans="1:18" x14ac:dyDescent="0.25">
      <c r="A137" s="11" t="s">
        <v>27</v>
      </c>
      <c r="B137" s="12" t="s">
        <v>10</v>
      </c>
      <c r="C137" s="14">
        <v>0.95</v>
      </c>
      <c r="D137" s="14">
        <f t="shared" ref="D137:R137" si="93">D136/D135</f>
        <v>0.95</v>
      </c>
      <c r="E137" s="14">
        <f t="shared" si="93"/>
        <v>0.77982599616613424</v>
      </c>
      <c r="F137" s="14">
        <f t="shared" si="93"/>
        <v>0.77982599616613424</v>
      </c>
      <c r="G137" s="14">
        <f t="shared" si="93"/>
        <v>0.77982599616613424</v>
      </c>
      <c r="H137" s="14">
        <f t="shared" si="93"/>
        <v>0.77982599616613424</v>
      </c>
      <c r="I137" s="14">
        <f t="shared" si="93"/>
        <v>0.77982599616613424</v>
      </c>
      <c r="J137" s="14">
        <f t="shared" si="93"/>
        <v>0.77982599616613424</v>
      </c>
      <c r="K137" s="14">
        <f t="shared" si="93"/>
        <v>0.77982599616613424</v>
      </c>
      <c r="L137" s="14">
        <f t="shared" si="93"/>
        <v>0.77982599616613435</v>
      </c>
      <c r="M137" s="14">
        <f t="shared" si="93"/>
        <v>0.77982599616613435</v>
      </c>
      <c r="N137" s="14">
        <f t="shared" si="93"/>
        <v>0.77982599616613435</v>
      </c>
      <c r="O137" s="14">
        <f t="shared" si="93"/>
        <v>0.77982599616613424</v>
      </c>
      <c r="P137" s="14">
        <f t="shared" si="93"/>
        <v>0.77982599616613413</v>
      </c>
      <c r="Q137" s="14">
        <f t="shared" si="93"/>
        <v>0.77982599616613413</v>
      </c>
      <c r="R137" s="14">
        <f t="shared" si="93"/>
        <v>0.77982599616613413</v>
      </c>
    </row>
    <row r="139" spans="1:18" x14ac:dyDescent="0.25">
      <c r="A139" s="3" t="s">
        <v>2</v>
      </c>
      <c r="B139" s="4" t="s">
        <v>3</v>
      </c>
      <c r="C139" s="4">
        <v>2020</v>
      </c>
      <c r="D139" s="4">
        <v>2021</v>
      </c>
      <c r="E139" s="4">
        <v>2022</v>
      </c>
      <c r="F139" s="4">
        <v>2023</v>
      </c>
      <c r="G139" s="4">
        <v>2024</v>
      </c>
      <c r="H139" s="4">
        <v>2025</v>
      </c>
      <c r="I139" s="4">
        <v>2026</v>
      </c>
      <c r="J139" s="4">
        <v>2027</v>
      </c>
      <c r="K139" s="4">
        <v>2028</v>
      </c>
      <c r="L139" s="4">
        <v>2029</v>
      </c>
      <c r="M139" s="4">
        <v>2030</v>
      </c>
      <c r="N139" s="4">
        <v>2031</v>
      </c>
      <c r="O139" s="4">
        <v>2032</v>
      </c>
      <c r="P139" s="4">
        <v>2033</v>
      </c>
      <c r="Q139" s="4">
        <v>2034</v>
      </c>
      <c r="R139" s="4">
        <v>2035</v>
      </c>
    </row>
    <row r="140" spans="1:18" x14ac:dyDescent="0.25">
      <c r="A140" s="88" t="s">
        <v>47</v>
      </c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</row>
    <row r="141" spans="1:18" x14ac:dyDescent="0.25">
      <c r="A141" s="3" t="s">
        <v>5</v>
      </c>
      <c r="B141" s="4" t="s">
        <v>6</v>
      </c>
      <c r="C141" s="10">
        <f t="shared" ref="C141:R141" si="94">C142+C143</f>
        <v>11000.416840350146</v>
      </c>
      <c r="D141" s="10">
        <f>D142+D143</f>
        <v>10949</v>
      </c>
      <c r="E141" s="10">
        <f t="shared" si="94"/>
        <v>11023.50595540263</v>
      </c>
      <c r="F141" s="10">
        <f t="shared" si="94"/>
        <v>10989.023424093464</v>
      </c>
      <c r="G141" s="10">
        <f t="shared" si="94"/>
        <v>11005.344054250498</v>
      </c>
      <c r="H141" s="10">
        <f t="shared" si="94"/>
        <v>11021.221405289018</v>
      </c>
      <c r="I141" s="10">
        <f t="shared" si="94"/>
        <v>11036.655429968088</v>
      </c>
      <c r="J141" s="10">
        <f t="shared" si="94"/>
        <v>11363.039172625924</v>
      </c>
      <c r="K141" s="10">
        <f t="shared" si="94"/>
        <v>11377.421276940018</v>
      </c>
      <c r="L141" s="10">
        <f t="shared" si="94"/>
        <v>11391.343867885929</v>
      </c>
      <c r="M141" s="10">
        <f t="shared" si="94"/>
        <v>11404.864345030679</v>
      </c>
      <c r="N141" s="10">
        <f t="shared" si="94"/>
        <v>11419.450605472251</v>
      </c>
      <c r="O141" s="10">
        <f t="shared" si="94"/>
        <v>11433.749622103614</v>
      </c>
      <c r="P141" s="10">
        <f t="shared" si="94"/>
        <v>11448.278435757651</v>
      </c>
      <c r="Q141" s="10">
        <f t="shared" si="94"/>
        <v>11463.324251087497</v>
      </c>
      <c r="R141" s="10">
        <f t="shared" si="94"/>
        <v>11478.887010180162</v>
      </c>
    </row>
    <row r="142" spans="1:18" x14ac:dyDescent="0.25">
      <c r="A142" s="3" t="s">
        <v>7</v>
      </c>
      <c r="B142" s="4" t="s">
        <v>6</v>
      </c>
      <c r="C142" s="4">
        <v>0</v>
      </c>
      <c r="D142" s="10">
        <f>10949-D143</f>
        <v>268.22553796183456</v>
      </c>
      <c r="E142" s="10">
        <f t="shared" ref="E142:R142" si="95">D142</f>
        <v>268.22553796183456</v>
      </c>
      <c r="F142" s="10">
        <f t="shared" si="95"/>
        <v>268.22553796183456</v>
      </c>
      <c r="G142" s="10">
        <f t="shared" si="95"/>
        <v>268.22553796183456</v>
      </c>
      <c r="H142" s="10">
        <f t="shared" si="95"/>
        <v>268.22553796183456</v>
      </c>
      <c r="I142" s="10">
        <f t="shared" si="95"/>
        <v>268.22553796183456</v>
      </c>
      <c r="J142" s="10">
        <f t="shared" si="95"/>
        <v>268.22553796183456</v>
      </c>
      <c r="K142" s="10">
        <f t="shared" si="95"/>
        <v>268.22553796183456</v>
      </c>
      <c r="L142" s="10">
        <f t="shared" si="95"/>
        <v>268.22553796183456</v>
      </c>
      <c r="M142" s="10">
        <f t="shared" si="95"/>
        <v>268.22553796183456</v>
      </c>
      <c r="N142" s="10">
        <f t="shared" si="95"/>
        <v>268.22553796183456</v>
      </c>
      <c r="O142" s="10">
        <f t="shared" si="95"/>
        <v>268.22553796183456</v>
      </c>
      <c r="P142" s="10">
        <f t="shared" si="95"/>
        <v>268.22553796183456</v>
      </c>
      <c r="Q142" s="10">
        <f t="shared" si="95"/>
        <v>268.22553796183456</v>
      </c>
      <c r="R142" s="10">
        <f t="shared" si="95"/>
        <v>268.22553796183456</v>
      </c>
    </row>
    <row r="143" spans="1:18" x14ac:dyDescent="0.25">
      <c r="A143" s="3" t="s">
        <v>8</v>
      </c>
      <c r="B143" s="4" t="s">
        <v>6</v>
      </c>
      <c r="C143" s="10">
        <f t="shared" ref="C143:R143" si="96">C146/(1-C145)</f>
        <v>11000.416840350146</v>
      </c>
      <c r="D143" s="10">
        <f>D146/(1-D145)</f>
        <v>10680.774462038165</v>
      </c>
      <c r="E143" s="10">
        <f t="shared" si="96"/>
        <v>10755.280417440796</v>
      </c>
      <c r="F143" s="10">
        <f t="shared" si="96"/>
        <v>10720.79788613163</v>
      </c>
      <c r="G143" s="10">
        <f t="shared" si="96"/>
        <v>10737.118516288663</v>
      </c>
      <c r="H143" s="10">
        <f t="shared" si="96"/>
        <v>10752.995867327183</v>
      </c>
      <c r="I143" s="10">
        <f t="shared" si="96"/>
        <v>10768.429892006254</v>
      </c>
      <c r="J143" s="10">
        <f t="shared" si="96"/>
        <v>11094.813634664089</v>
      </c>
      <c r="K143" s="10">
        <f t="shared" si="96"/>
        <v>11109.195738978184</v>
      </c>
      <c r="L143" s="10">
        <f t="shared" si="96"/>
        <v>11123.118329924095</v>
      </c>
      <c r="M143" s="10">
        <f t="shared" si="96"/>
        <v>11136.638807068844</v>
      </c>
      <c r="N143" s="10">
        <f t="shared" si="96"/>
        <v>11151.225067510417</v>
      </c>
      <c r="O143" s="10">
        <f t="shared" si="96"/>
        <v>11165.52408414178</v>
      </c>
      <c r="P143" s="10">
        <f t="shared" si="96"/>
        <v>11180.052897795817</v>
      </c>
      <c r="Q143" s="10">
        <f t="shared" si="96"/>
        <v>11195.098713125662</v>
      </c>
      <c r="R143" s="10">
        <f t="shared" si="96"/>
        <v>11210.661472218328</v>
      </c>
    </row>
    <row r="144" spans="1:18" x14ac:dyDescent="0.25">
      <c r="A144" s="3" t="s">
        <v>9</v>
      </c>
      <c r="B144" s="4" t="s">
        <v>6</v>
      </c>
      <c r="C144" s="10">
        <f t="shared" ref="C144:R144" si="97">C143-C146</f>
        <v>444.41684035014623</v>
      </c>
      <c r="D144" s="10">
        <f t="shared" si="97"/>
        <v>158.07546203816491</v>
      </c>
      <c r="E144" s="10">
        <f t="shared" si="97"/>
        <v>88.916213440796128</v>
      </c>
      <c r="F144" s="10">
        <f t="shared" si="97"/>
        <v>88.631138947628642</v>
      </c>
      <c r="G144" s="10">
        <f t="shared" si="97"/>
        <v>88.766065102801804</v>
      </c>
      <c r="H144" s="10">
        <f t="shared" si="97"/>
        <v>88.897326574286126</v>
      </c>
      <c r="I144" s="10">
        <f t="shared" si="97"/>
        <v>89.024922971530032</v>
      </c>
      <c r="J144" s="10">
        <f t="shared" si="97"/>
        <v>91.723207479175471</v>
      </c>
      <c r="K144" s="10">
        <f t="shared" si="97"/>
        <v>91.84210742481082</v>
      </c>
      <c r="L144" s="10">
        <f t="shared" si="97"/>
        <v>91.95720847472694</v>
      </c>
      <c r="M144" s="10">
        <f t="shared" si="97"/>
        <v>92.0689851634761</v>
      </c>
      <c r="N144" s="10">
        <f t="shared" si="97"/>
        <v>92.189572911669529</v>
      </c>
      <c r="O144" s="10">
        <f t="shared" si="97"/>
        <v>92.307785953584244</v>
      </c>
      <c r="P144" s="10">
        <f t="shared" si="97"/>
        <v>92.427898776844813</v>
      </c>
      <c r="Q144" s="10">
        <f t="shared" si="97"/>
        <v>92.552285764011685</v>
      </c>
      <c r="R144" s="10">
        <f t="shared" si="97"/>
        <v>92.680946436305021</v>
      </c>
    </row>
    <row r="145" spans="1:21" x14ac:dyDescent="0.25">
      <c r="A145" s="3" t="s">
        <v>9</v>
      </c>
      <c r="B145" s="4" t="s">
        <v>10</v>
      </c>
      <c r="C145" s="16">
        <v>4.0399999999999998E-2</v>
      </c>
      <c r="D145" s="16">
        <v>1.4800000000000001E-2</v>
      </c>
      <c r="E145" s="16">
        <v>8.2672147995889178E-3</v>
      </c>
      <c r="F145" s="16">
        <f t="shared" ref="F145:R145" si="98">E145</f>
        <v>8.2672147995889178E-3</v>
      </c>
      <c r="G145" s="16">
        <f t="shared" si="98"/>
        <v>8.2672147995889178E-3</v>
      </c>
      <c r="H145" s="16">
        <f t="shared" si="98"/>
        <v>8.2672147995889178E-3</v>
      </c>
      <c r="I145" s="16">
        <f t="shared" si="98"/>
        <v>8.2672147995889178E-3</v>
      </c>
      <c r="J145" s="16">
        <f t="shared" si="98"/>
        <v>8.2672147995889178E-3</v>
      </c>
      <c r="K145" s="16">
        <f t="shared" si="98"/>
        <v>8.2672147995889178E-3</v>
      </c>
      <c r="L145" s="16">
        <f t="shared" si="98"/>
        <v>8.2672147995889178E-3</v>
      </c>
      <c r="M145" s="16">
        <f t="shared" si="98"/>
        <v>8.2672147995889178E-3</v>
      </c>
      <c r="N145" s="16">
        <f t="shared" si="98"/>
        <v>8.2672147995889178E-3</v>
      </c>
      <c r="O145" s="16">
        <f t="shared" si="98"/>
        <v>8.2672147995889178E-3</v>
      </c>
      <c r="P145" s="16">
        <f t="shared" si="98"/>
        <v>8.2672147995889178E-3</v>
      </c>
      <c r="Q145" s="16">
        <f t="shared" si="98"/>
        <v>8.2672147995889178E-3</v>
      </c>
      <c r="R145" s="16">
        <f t="shared" si="98"/>
        <v>8.2672147995889178E-3</v>
      </c>
    </row>
    <row r="146" spans="1:21" x14ac:dyDescent="0.25">
      <c r="A146" s="3" t="s">
        <v>11</v>
      </c>
      <c r="B146" s="4" t="s">
        <v>6</v>
      </c>
      <c r="C146" s="10">
        <f t="shared" ref="C146:R146" si="99">C147+C148</f>
        <v>10556</v>
      </c>
      <c r="D146" s="10">
        <f t="shared" si="99"/>
        <v>10522.699000000001</v>
      </c>
      <c r="E146" s="10">
        <f t="shared" si="99"/>
        <v>10666.364204</v>
      </c>
      <c r="F146" s="10">
        <f t="shared" si="99"/>
        <v>10632.166747184001</v>
      </c>
      <c r="G146" s="10">
        <f t="shared" si="99"/>
        <v>10648.352451185861</v>
      </c>
      <c r="H146" s="10">
        <f t="shared" si="99"/>
        <v>10664.098540752897</v>
      </c>
      <c r="I146" s="10">
        <f t="shared" si="99"/>
        <v>10679.404969034724</v>
      </c>
      <c r="J146" s="10">
        <f t="shared" si="99"/>
        <v>11003.090427184914</v>
      </c>
      <c r="K146" s="10">
        <f t="shared" si="99"/>
        <v>11017.353631553373</v>
      </c>
      <c r="L146" s="10">
        <f t="shared" si="99"/>
        <v>11031.161121449368</v>
      </c>
      <c r="M146" s="10">
        <f t="shared" si="99"/>
        <v>11044.569821905368</v>
      </c>
      <c r="N146" s="10">
        <f t="shared" si="99"/>
        <v>11059.035494598747</v>
      </c>
      <c r="O146" s="10">
        <f t="shared" si="99"/>
        <v>11073.216298188196</v>
      </c>
      <c r="P146" s="10">
        <f t="shared" si="99"/>
        <v>11087.624999018972</v>
      </c>
      <c r="Q146" s="10">
        <f t="shared" si="99"/>
        <v>11102.546427361651</v>
      </c>
      <c r="R146" s="10">
        <f t="shared" si="99"/>
        <v>11117.980525782023</v>
      </c>
    </row>
    <row r="147" spans="1:21" x14ac:dyDescent="0.25">
      <c r="A147" s="3" t="s">
        <v>12</v>
      </c>
      <c r="B147" s="4" t="s">
        <v>6</v>
      </c>
      <c r="C147" s="10">
        <f>'[15]Müügikogused Konkurentsiamet'!E21*1000-C148</f>
        <v>8573</v>
      </c>
      <c r="D147" s="10">
        <f>'[15]Müügikogused Konkurentsiamet'!J21*1000-D148</f>
        <v>8583.6990000000005</v>
      </c>
      <c r="E147" s="10">
        <f t="shared" ref="E147:R147" si="100">(E149*E151*365)/1000</f>
        <v>8549.3642039999995</v>
      </c>
      <c r="F147" s="10">
        <f t="shared" si="100"/>
        <v>8515.166747184001</v>
      </c>
      <c r="G147" s="10">
        <f t="shared" si="100"/>
        <v>8531.3524511858614</v>
      </c>
      <c r="H147" s="10">
        <f t="shared" si="100"/>
        <v>8547.098540752897</v>
      </c>
      <c r="I147" s="10">
        <f t="shared" si="100"/>
        <v>8562.4049690347238</v>
      </c>
      <c r="J147" s="10">
        <f t="shared" si="100"/>
        <v>8886.090427184914</v>
      </c>
      <c r="K147" s="10">
        <f t="shared" si="100"/>
        <v>8900.3536315533729</v>
      </c>
      <c r="L147" s="10">
        <f t="shared" si="100"/>
        <v>8914.1611214493678</v>
      </c>
      <c r="M147" s="10">
        <f t="shared" si="100"/>
        <v>8927.5698219053684</v>
      </c>
      <c r="N147" s="10">
        <f t="shared" si="100"/>
        <v>8941.0354945987474</v>
      </c>
      <c r="O147" s="10">
        <f t="shared" si="100"/>
        <v>8954.2162981881957</v>
      </c>
      <c r="P147" s="10">
        <f t="shared" si="100"/>
        <v>8967.6249990189717</v>
      </c>
      <c r="Q147" s="10">
        <f t="shared" si="100"/>
        <v>8981.5464273616508</v>
      </c>
      <c r="R147" s="10">
        <f t="shared" si="100"/>
        <v>8995.9805257820226</v>
      </c>
    </row>
    <row r="148" spans="1:21" x14ac:dyDescent="0.25">
      <c r="A148" s="3" t="s">
        <v>13</v>
      </c>
      <c r="B148" s="4" t="s">
        <v>6</v>
      </c>
      <c r="C148" s="4">
        <v>1983</v>
      </c>
      <c r="D148" s="4">
        <v>1939</v>
      </c>
      <c r="E148" s="4">
        <v>2117</v>
      </c>
      <c r="F148" s="4">
        <v>2117</v>
      </c>
      <c r="G148" s="4">
        <v>2117</v>
      </c>
      <c r="H148" s="4">
        <v>2117</v>
      </c>
      <c r="I148" s="4">
        <v>2117</v>
      </c>
      <c r="J148" s="4">
        <v>2117</v>
      </c>
      <c r="K148" s="4">
        <v>2117</v>
      </c>
      <c r="L148" s="4">
        <v>2117</v>
      </c>
      <c r="M148" s="4">
        <v>2117</v>
      </c>
      <c r="N148" s="4">
        <v>2118</v>
      </c>
      <c r="O148" s="4">
        <v>2119</v>
      </c>
      <c r="P148" s="4">
        <v>2120</v>
      </c>
      <c r="Q148" s="4">
        <v>2121</v>
      </c>
      <c r="R148" s="4">
        <v>2122</v>
      </c>
    </row>
    <row r="149" spans="1:21" x14ac:dyDescent="0.25">
      <c r="A149" s="11" t="s">
        <v>14</v>
      </c>
      <c r="B149" s="12" t="s">
        <v>15</v>
      </c>
      <c r="C149" s="13">
        <f>((C147/C151)/365)*1000</f>
        <v>67.36747808081661</v>
      </c>
      <c r="D149" s="13">
        <f>((D147/D151)/365)*1000</f>
        <v>67.7224416427904</v>
      </c>
      <c r="E149" s="13">
        <f>D149</f>
        <v>67.7224416427904</v>
      </c>
      <c r="F149" s="13">
        <f t="shared" ref="F149:R149" si="101">E149</f>
        <v>67.7224416427904</v>
      </c>
      <c r="G149" s="13">
        <f t="shared" si="101"/>
        <v>67.7224416427904</v>
      </c>
      <c r="H149" s="13">
        <f t="shared" si="101"/>
        <v>67.7224416427904</v>
      </c>
      <c r="I149" s="13">
        <f t="shared" si="101"/>
        <v>67.7224416427904</v>
      </c>
      <c r="J149" s="13">
        <f t="shared" si="101"/>
        <v>67.7224416427904</v>
      </c>
      <c r="K149" s="13">
        <f t="shared" si="101"/>
        <v>67.7224416427904</v>
      </c>
      <c r="L149" s="13">
        <f t="shared" si="101"/>
        <v>67.7224416427904</v>
      </c>
      <c r="M149" s="13">
        <f t="shared" si="101"/>
        <v>67.7224416427904</v>
      </c>
      <c r="N149" s="13">
        <f t="shared" si="101"/>
        <v>67.7224416427904</v>
      </c>
      <c r="O149" s="13">
        <f t="shared" si="101"/>
        <v>67.7224416427904</v>
      </c>
      <c r="P149" s="13">
        <f t="shared" si="101"/>
        <v>67.7224416427904</v>
      </c>
      <c r="Q149" s="13">
        <f t="shared" si="101"/>
        <v>67.7224416427904</v>
      </c>
      <c r="R149" s="13">
        <f t="shared" si="101"/>
        <v>67.7224416427904</v>
      </c>
    </row>
    <row r="150" spans="1:21" x14ac:dyDescent="0.25">
      <c r="A150" s="3" t="s">
        <v>16</v>
      </c>
      <c r="B150" s="4" t="s">
        <v>17</v>
      </c>
      <c r="C150" s="10">
        <f>'[15]Elanike arv'!D3123</f>
        <v>367</v>
      </c>
      <c r="D150" s="10">
        <v>362</v>
      </c>
      <c r="E150" s="78">
        <v>409</v>
      </c>
      <c r="F150" s="78">
        <f t="shared" ref="D150:K151" si="102">E150+(E150*F$3)</f>
        <v>407.36399999999998</v>
      </c>
      <c r="G150" s="78">
        <f t="shared" si="102"/>
        <v>408.13832108152138</v>
      </c>
      <c r="H150" s="78">
        <f t="shared" si="102"/>
        <v>408.89161108990641</v>
      </c>
      <c r="I150" s="78">
        <f t="shared" si="102"/>
        <v>409.62386778384138</v>
      </c>
      <c r="J150" s="78">
        <f t="shared" si="102"/>
        <v>410.32720004129328</v>
      </c>
      <c r="K150" s="10">
        <f t="shared" si="102"/>
        <v>410.98582272357231</v>
      </c>
      <c r="L150" s="10">
        <f>K150+(K150*L$3)</f>
        <v>411.62340217598143</v>
      </c>
      <c r="M150" s="10">
        <f>L150+(L150*M$3)</f>
        <v>412.24256698860489</v>
      </c>
      <c r="N150" s="10">
        <f t="shared" ref="N150:R151" si="103">M150+(M150*N$3)</f>
        <v>412.864362571063</v>
      </c>
      <c r="O150" s="10">
        <f t="shared" si="103"/>
        <v>413.4730039387681</v>
      </c>
      <c r="P150" s="10">
        <f t="shared" si="103"/>
        <v>414.09216876869726</v>
      </c>
      <c r="Q150" s="10">
        <f t="shared" si="103"/>
        <v>414.73500948242122</v>
      </c>
      <c r="R150" s="10">
        <f t="shared" si="103"/>
        <v>415.40152342783784</v>
      </c>
    </row>
    <row r="151" spans="1:21" x14ac:dyDescent="0.25">
      <c r="A151" s="3" t="s">
        <v>29</v>
      </c>
      <c r="B151" s="4" t="s">
        <v>17</v>
      </c>
      <c r="C151" s="10">
        <f>C150*C152</f>
        <v>348.65</v>
      </c>
      <c r="D151" s="10">
        <f t="shared" si="102"/>
        <v>347.25539999999995</v>
      </c>
      <c r="E151" s="78">
        <f t="shared" si="102"/>
        <v>345.86637839999997</v>
      </c>
      <c r="F151" s="78">
        <f t="shared" si="102"/>
        <v>344.48291288639996</v>
      </c>
      <c r="G151" s="78">
        <f t="shared" si="102"/>
        <v>345.13770904333046</v>
      </c>
      <c r="H151" s="78">
        <f t="shared" si="102"/>
        <v>345.77472050319608</v>
      </c>
      <c r="I151" s="78">
        <f t="shared" si="102"/>
        <v>346.39394537065436</v>
      </c>
      <c r="J151" s="78">
        <f>I151+(I151*J$3)+'[16]Uued liitujad'!H33</f>
        <v>359.48871060463182</v>
      </c>
      <c r="K151" s="10">
        <f t="shared" si="102"/>
        <v>360.06573162298895</v>
      </c>
      <c r="L151" s="10">
        <f>K151+(K151*L$3)</f>
        <v>360.62431661377553</v>
      </c>
      <c r="M151" s="10">
        <f>L151+(L151*M$3)</f>
        <v>361.16676849149502</v>
      </c>
      <c r="N151" s="10">
        <f t="shared" si="103"/>
        <v>361.71152519340274</v>
      </c>
      <c r="O151" s="10">
        <f t="shared" si="103"/>
        <v>362.24475745408375</v>
      </c>
      <c r="P151" s="10">
        <f t="shared" si="103"/>
        <v>362.78720934696474</v>
      </c>
      <c r="Q151" s="10">
        <f t="shared" si="103"/>
        <v>363.35040374226082</v>
      </c>
      <c r="R151" s="10">
        <f t="shared" si="103"/>
        <v>363.93433831645848</v>
      </c>
      <c r="U151" s="22"/>
    </row>
    <row r="152" spans="1:21" x14ac:dyDescent="0.25">
      <c r="A152" s="11" t="s">
        <v>27</v>
      </c>
      <c r="B152" s="12" t="s">
        <v>10</v>
      </c>
      <c r="C152" s="14">
        <v>0.95</v>
      </c>
      <c r="D152" s="14">
        <f t="shared" ref="D152:R152" si="104">D151/D150</f>
        <v>0.95926906077348051</v>
      </c>
      <c r="E152" s="14">
        <f t="shared" si="104"/>
        <v>0.845639066992665</v>
      </c>
      <c r="F152" s="14">
        <f t="shared" si="104"/>
        <v>0.845639066992665</v>
      </c>
      <c r="G152" s="14">
        <f t="shared" si="104"/>
        <v>0.845639066992665</v>
      </c>
      <c r="H152" s="14">
        <f t="shared" si="104"/>
        <v>0.845639066992665</v>
      </c>
      <c r="I152" s="14">
        <f t="shared" si="104"/>
        <v>0.84563906699266489</v>
      </c>
      <c r="J152" s="14">
        <f t="shared" si="104"/>
        <v>0.87610256051379165</v>
      </c>
      <c r="K152" s="14">
        <f t="shared" si="104"/>
        <v>0.87610256051379165</v>
      </c>
      <c r="L152" s="14">
        <f t="shared" si="104"/>
        <v>0.87610256051379154</v>
      </c>
      <c r="M152" s="14">
        <f t="shared" si="104"/>
        <v>0.87610256051379165</v>
      </c>
      <c r="N152" s="14">
        <f t="shared" si="104"/>
        <v>0.87610256051379165</v>
      </c>
      <c r="O152" s="14">
        <f t="shared" si="104"/>
        <v>0.87610256051379154</v>
      </c>
      <c r="P152" s="14">
        <f t="shared" si="104"/>
        <v>0.87610256051379143</v>
      </c>
      <c r="Q152" s="14">
        <f t="shared" si="104"/>
        <v>0.87610256051379154</v>
      </c>
      <c r="R152" s="14">
        <f t="shared" si="104"/>
        <v>0.87610256051379154</v>
      </c>
    </row>
    <row r="154" spans="1:21" x14ac:dyDescent="0.25">
      <c r="A154" s="3" t="s">
        <v>2</v>
      </c>
      <c r="B154" s="4" t="s">
        <v>3</v>
      </c>
      <c r="C154" s="4">
        <v>2020</v>
      </c>
      <c r="D154" s="4">
        <v>2021</v>
      </c>
      <c r="E154" s="4">
        <v>2022</v>
      </c>
      <c r="F154" s="4">
        <v>2023</v>
      </c>
      <c r="G154" s="4">
        <v>2024</v>
      </c>
      <c r="H154" s="4">
        <v>2025</v>
      </c>
      <c r="I154" s="4">
        <v>2026</v>
      </c>
      <c r="J154" s="4">
        <v>2027</v>
      </c>
      <c r="K154" s="4">
        <v>2028</v>
      </c>
      <c r="L154" s="4">
        <v>2029</v>
      </c>
      <c r="M154" s="4">
        <v>2030</v>
      </c>
      <c r="N154" s="4">
        <v>2031</v>
      </c>
      <c r="O154" s="4">
        <v>2032</v>
      </c>
      <c r="P154" s="4">
        <v>2033</v>
      </c>
      <c r="Q154" s="4">
        <v>2034</v>
      </c>
      <c r="R154" s="4">
        <v>2035</v>
      </c>
    </row>
    <row r="155" spans="1:21" x14ac:dyDescent="0.25">
      <c r="A155" s="88" t="s">
        <v>48</v>
      </c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</row>
    <row r="156" spans="1:21" x14ac:dyDescent="0.25">
      <c r="A156" s="3" t="s">
        <v>5</v>
      </c>
      <c r="B156" s="4" t="s">
        <v>6</v>
      </c>
      <c r="C156" s="10">
        <f t="shared" ref="C156:R156" si="105">C157+C158</f>
        <v>2276.5908568803125</v>
      </c>
      <c r="D156" s="10">
        <f t="shared" si="105"/>
        <v>2235</v>
      </c>
      <c r="E156" s="10">
        <f t="shared" si="105"/>
        <v>2105.1789924441318</v>
      </c>
      <c r="F156" s="10">
        <f t="shared" si="105"/>
        <v>2097.6551128281317</v>
      </c>
      <c r="G156" s="10">
        <f t="shared" si="105"/>
        <v>2101.2161755429843</v>
      </c>
      <c r="H156" s="10">
        <f t="shared" si="105"/>
        <v>2104.680517437253</v>
      </c>
      <c r="I156" s="10">
        <f t="shared" si="105"/>
        <v>2108.0481282032533</v>
      </c>
      <c r="J156" s="10">
        <f t="shared" si="105"/>
        <v>2111.2827169777752</v>
      </c>
      <c r="K156" s="10">
        <f t="shared" si="105"/>
        <v>2114.3116887221731</v>
      </c>
      <c r="L156" s="10">
        <f t="shared" si="105"/>
        <v>2117.2438837377968</v>
      </c>
      <c r="M156" s="10">
        <f t="shared" si="105"/>
        <v>2120.0913907748645</v>
      </c>
      <c r="N156" s="10">
        <f t="shared" si="105"/>
        <v>2122.9509965867082</v>
      </c>
      <c r="O156" s="10">
        <f t="shared" si="105"/>
        <v>2125.7501068433889</v>
      </c>
      <c r="P156" s="10">
        <f t="shared" si="105"/>
        <v>2128.5976139600443</v>
      </c>
      <c r="Q156" s="10">
        <f t="shared" si="105"/>
        <v>2131.5540052450824</v>
      </c>
      <c r="R156" s="10">
        <f t="shared" si="105"/>
        <v>2134.6192685016231</v>
      </c>
    </row>
    <row r="157" spans="1:21" x14ac:dyDescent="0.25">
      <c r="A157" s="3" t="s">
        <v>7</v>
      </c>
      <c r="B157" s="4" t="s">
        <v>6</v>
      </c>
      <c r="C157" s="4">
        <v>0</v>
      </c>
      <c r="D157" s="10">
        <f>2235-D158</f>
        <v>224.20908844413225</v>
      </c>
      <c r="E157" s="10">
        <f t="shared" ref="E157:R157" si="106">D157</f>
        <v>224.20908844413225</v>
      </c>
      <c r="F157" s="10">
        <f t="shared" si="106"/>
        <v>224.20908844413225</v>
      </c>
      <c r="G157" s="10">
        <f t="shared" si="106"/>
        <v>224.20908844413225</v>
      </c>
      <c r="H157" s="10">
        <f t="shared" si="106"/>
        <v>224.20908844413225</v>
      </c>
      <c r="I157" s="10">
        <f t="shared" si="106"/>
        <v>224.20908844413225</v>
      </c>
      <c r="J157" s="10">
        <f t="shared" si="106"/>
        <v>224.20908844413225</v>
      </c>
      <c r="K157" s="10">
        <f t="shared" si="106"/>
        <v>224.20908844413225</v>
      </c>
      <c r="L157" s="10">
        <f t="shared" si="106"/>
        <v>224.20908844413225</v>
      </c>
      <c r="M157" s="10">
        <f t="shared" si="106"/>
        <v>224.20908844413225</v>
      </c>
      <c r="N157" s="10">
        <f t="shared" si="106"/>
        <v>224.20908844413225</v>
      </c>
      <c r="O157" s="10">
        <f t="shared" si="106"/>
        <v>224.20908844413225</v>
      </c>
      <c r="P157" s="10">
        <f t="shared" si="106"/>
        <v>224.20908844413225</v>
      </c>
      <c r="Q157" s="10">
        <f t="shared" si="106"/>
        <v>224.20908844413225</v>
      </c>
      <c r="R157" s="10">
        <f t="shared" si="106"/>
        <v>224.20908844413225</v>
      </c>
    </row>
    <row r="158" spans="1:21" x14ac:dyDescent="0.25">
      <c r="A158" s="3" t="s">
        <v>8</v>
      </c>
      <c r="B158" s="4" t="s">
        <v>6</v>
      </c>
      <c r="C158" s="10">
        <f t="shared" ref="C158:R158" si="107">C161/(1-C160)</f>
        <v>2276.5908568803125</v>
      </c>
      <c r="D158" s="10">
        <f t="shared" si="107"/>
        <v>2010.7909115558678</v>
      </c>
      <c r="E158" s="10">
        <f t="shared" si="107"/>
        <v>1880.9699039999998</v>
      </c>
      <c r="F158" s="10">
        <f t="shared" si="107"/>
        <v>1873.4460243839997</v>
      </c>
      <c r="G158" s="10">
        <f t="shared" si="107"/>
        <v>1877.007087098852</v>
      </c>
      <c r="H158" s="10">
        <f t="shared" si="107"/>
        <v>1880.4714289931208</v>
      </c>
      <c r="I158" s="10">
        <f t="shared" si="107"/>
        <v>1883.8390397591213</v>
      </c>
      <c r="J158" s="10">
        <f t="shared" si="107"/>
        <v>1887.0736285336429</v>
      </c>
      <c r="K158" s="10">
        <f t="shared" si="107"/>
        <v>1890.1026002780407</v>
      </c>
      <c r="L158" s="10">
        <f t="shared" si="107"/>
        <v>1893.0347952936647</v>
      </c>
      <c r="M158" s="10">
        <f t="shared" si="107"/>
        <v>1895.8823023307323</v>
      </c>
      <c r="N158" s="10">
        <f t="shared" si="107"/>
        <v>1898.7419081425758</v>
      </c>
      <c r="O158" s="10">
        <f t="shared" si="107"/>
        <v>1901.5410183992567</v>
      </c>
      <c r="P158" s="10">
        <f t="shared" si="107"/>
        <v>1904.3885255159121</v>
      </c>
      <c r="Q158" s="10">
        <f t="shared" si="107"/>
        <v>1907.3449168009504</v>
      </c>
      <c r="R158" s="10">
        <f t="shared" si="107"/>
        <v>1910.4101800574906</v>
      </c>
    </row>
    <row r="159" spans="1:21" x14ac:dyDescent="0.25">
      <c r="A159" s="3" t="s">
        <v>9</v>
      </c>
      <c r="B159" s="4" t="s">
        <v>6</v>
      </c>
      <c r="C159" s="10">
        <f t="shared" ref="C159:R159" si="108">C158-C161</f>
        <v>294.59085688031246</v>
      </c>
      <c r="D159" s="10">
        <f t="shared" si="108"/>
        <v>122.26691155586786</v>
      </c>
      <c r="E159" s="10">
        <f t="shared" si="108"/>
        <v>0</v>
      </c>
      <c r="F159" s="10">
        <f t="shared" si="108"/>
        <v>0</v>
      </c>
      <c r="G159" s="10">
        <f t="shared" si="108"/>
        <v>0</v>
      </c>
      <c r="H159" s="10">
        <f t="shared" si="108"/>
        <v>0</v>
      </c>
      <c r="I159" s="10">
        <f t="shared" si="108"/>
        <v>0</v>
      </c>
      <c r="J159" s="10">
        <f t="shared" si="108"/>
        <v>0</v>
      </c>
      <c r="K159" s="10">
        <f t="shared" si="108"/>
        <v>0</v>
      </c>
      <c r="L159" s="10">
        <f t="shared" si="108"/>
        <v>0</v>
      </c>
      <c r="M159" s="10">
        <f t="shared" si="108"/>
        <v>0</v>
      </c>
      <c r="N159" s="10">
        <f t="shared" si="108"/>
        <v>0</v>
      </c>
      <c r="O159" s="10">
        <f t="shared" si="108"/>
        <v>0</v>
      </c>
      <c r="P159" s="10">
        <f t="shared" si="108"/>
        <v>0</v>
      </c>
      <c r="Q159" s="10">
        <f t="shared" si="108"/>
        <v>0</v>
      </c>
      <c r="R159" s="10">
        <f t="shared" si="108"/>
        <v>0</v>
      </c>
    </row>
    <row r="160" spans="1:21" x14ac:dyDescent="0.25">
      <c r="A160" s="3" t="s">
        <v>9</v>
      </c>
      <c r="B160" s="4" t="s">
        <v>10</v>
      </c>
      <c r="C160" s="16">
        <v>0.12939999999999999</v>
      </c>
      <c r="D160" s="16">
        <v>6.0805383022774273E-2</v>
      </c>
      <c r="E160" s="16">
        <v>0</v>
      </c>
      <c r="F160" s="16">
        <f t="shared" ref="F160:R160" si="109">E160</f>
        <v>0</v>
      </c>
      <c r="G160" s="16">
        <f t="shared" si="109"/>
        <v>0</v>
      </c>
      <c r="H160" s="16">
        <f t="shared" si="109"/>
        <v>0</v>
      </c>
      <c r="I160" s="16">
        <f t="shared" si="109"/>
        <v>0</v>
      </c>
      <c r="J160" s="16">
        <f t="shared" si="109"/>
        <v>0</v>
      </c>
      <c r="K160" s="16">
        <f t="shared" si="109"/>
        <v>0</v>
      </c>
      <c r="L160" s="16">
        <f t="shared" si="109"/>
        <v>0</v>
      </c>
      <c r="M160" s="16">
        <f t="shared" si="109"/>
        <v>0</v>
      </c>
      <c r="N160" s="16">
        <f t="shared" si="109"/>
        <v>0</v>
      </c>
      <c r="O160" s="16">
        <f t="shared" si="109"/>
        <v>0</v>
      </c>
      <c r="P160" s="16">
        <f t="shared" si="109"/>
        <v>0</v>
      </c>
      <c r="Q160" s="16">
        <f t="shared" si="109"/>
        <v>0</v>
      </c>
      <c r="R160" s="16">
        <f t="shared" si="109"/>
        <v>0</v>
      </c>
    </row>
    <row r="161" spans="1:21" x14ac:dyDescent="0.25">
      <c r="A161" s="3" t="s">
        <v>11</v>
      </c>
      <c r="B161" s="4" t="s">
        <v>6</v>
      </c>
      <c r="C161" s="10">
        <f t="shared" ref="C161:R161" si="110">C162+C163</f>
        <v>1982</v>
      </c>
      <c r="D161" s="10">
        <f t="shared" si="110"/>
        <v>1888.5239999999999</v>
      </c>
      <c r="E161" s="10">
        <f t="shared" si="110"/>
        <v>1880.9699039999998</v>
      </c>
      <c r="F161" s="10">
        <f t="shared" si="110"/>
        <v>1873.4460243839997</v>
      </c>
      <c r="G161" s="10">
        <f t="shared" si="110"/>
        <v>1877.007087098852</v>
      </c>
      <c r="H161" s="10">
        <f t="shared" si="110"/>
        <v>1880.4714289931208</v>
      </c>
      <c r="I161" s="10">
        <f t="shared" si="110"/>
        <v>1883.8390397591213</v>
      </c>
      <c r="J161" s="10">
        <f t="shared" si="110"/>
        <v>1887.0736285336429</v>
      </c>
      <c r="K161" s="10">
        <f t="shared" si="110"/>
        <v>1890.1026002780407</v>
      </c>
      <c r="L161" s="10">
        <f t="shared" si="110"/>
        <v>1893.0347952936647</v>
      </c>
      <c r="M161" s="10">
        <f t="shared" si="110"/>
        <v>1895.8823023307323</v>
      </c>
      <c r="N161" s="10">
        <f t="shared" si="110"/>
        <v>1898.7419081425758</v>
      </c>
      <c r="O161" s="10">
        <f t="shared" si="110"/>
        <v>1901.5410183992567</v>
      </c>
      <c r="P161" s="10">
        <f t="shared" si="110"/>
        <v>1904.3885255159121</v>
      </c>
      <c r="Q161" s="10">
        <f t="shared" si="110"/>
        <v>1907.3449168009504</v>
      </c>
      <c r="R161" s="10">
        <f t="shared" si="110"/>
        <v>1910.4101800574906</v>
      </c>
    </row>
    <row r="162" spans="1:21" x14ac:dyDescent="0.25">
      <c r="A162" s="3" t="s">
        <v>12</v>
      </c>
      <c r="B162" s="4" t="s">
        <v>6</v>
      </c>
      <c r="C162" s="10">
        <f>'[15]Müügikogused Konkurentsiamet'!E12*1000</f>
        <v>1982</v>
      </c>
      <c r="D162" s="10">
        <f>'[15]Müügikogused Konkurentsiamet'!J12*1000</f>
        <v>1888.5239999999999</v>
      </c>
      <c r="E162" s="10">
        <f t="shared" ref="E162:R162" si="111">(E164*E166*365)/1000</f>
        <v>1880.9699039999998</v>
      </c>
      <c r="F162" s="10">
        <f t="shared" si="111"/>
        <v>1873.4460243839997</v>
      </c>
      <c r="G162" s="10">
        <f t="shared" si="111"/>
        <v>1877.007087098852</v>
      </c>
      <c r="H162" s="10">
        <f t="shared" si="111"/>
        <v>1880.4714289931208</v>
      </c>
      <c r="I162" s="10">
        <f t="shared" si="111"/>
        <v>1883.8390397591213</v>
      </c>
      <c r="J162" s="10">
        <f t="shared" si="111"/>
        <v>1887.0736285336429</v>
      </c>
      <c r="K162" s="10">
        <f t="shared" si="111"/>
        <v>1890.1026002780407</v>
      </c>
      <c r="L162" s="10">
        <f t="shared" si="111"/>
        <v>1893.0347952936647</v>
      </c>
      <c r="M162" s="10">
        <f t="shared" si="111"/>
        <v>1895.8823023307323</v>
      </c>
      <c r="N162" s="10">
        <f t="shared" si="111"/>
        <v>1898.7419081425758</v>
      </c>
      <c r="O162" s="10">
        <f t="shared" si="111"/>
        <v>1901.5410183992567</v>
      </c>
      <c r="P162" s="10">
        <f t="shared" si="111"/>
        <v>1904.3885255159121</v>
      </c>
      <c r="Q162" s="10">
        <f t="shared" si="111"/>
        <v>1907.3449168009504</v>
      </c>
      <c r="R162" s="10">
        <f t="shared" si="111"/>
        <v>1910.4101800574906</v>
      </c>
    </row>
    <row r="163" spans="1:21" x14ac:dyDescent="0.25">
      <c r="A163" s="3" t="s">
        <v>13</v>
      </c>
      <c r="B163" s="4" t="s">
        <v>6</v>
      </c>
      <c r="C163" s="4">
        <v>0</v>
      </c>
      <c r="D163" s="4">
        <v>0</v>
      </c>
      <c r="E163" s="4">
        <f>D163</f>
        <v>0</v>
      </c>
      <c r="F163" s="4">
        <f t="shared" ref="F163:R164" si="112">E163</f>
        <v>0</v>
      </c>
      <c r="G163" s="4">
        <f t="shared" si="112"/>
        <v>0</v>
      </c>
      <c r="H163" s="4">
        <f t="shared" si="112"/>
        <v>0</v>
      </c>
      <c r="I163" s="4">
        <f t="shared" si="112"/>
        <v>0</v>
      </c>
      <c r="J163" s="4">
        <f t="shared" si="112"/>
        <v>0</v>
      </c>
      <c r="K163" s="4">
        <f t="shared" si="112"/>
        <v>0</v>
      </c>
      <c r="L163" s="4">
        <f t="shared" si="112"/>
        <v>0</v>
      </c>
      <c r="M163" s="4">
        <f t="shared" si="112"/>
        <v>0</v>
      </c>
      <c r="N163" s="4">
        <f t="shared" si="112"/>
        <v>0</v>
      </c>
      <c r="O163" s="4">
        <f t="shared" si="112"/>
        <v>0</v>
      </c>
      <c r="P163" s="4">
        <f t="shared" si="112"/>
        <v>0</v>
      </c>
      <c r="Q163" s="4">
        <f t="shared" si="112"/>
        <v>0</v>
      </c>
      <c r="R163" s="4">
        <f t="shared" si="112"/>
        <v>0</v>
      </c>
    </row>
    <row r="164" spans="1:21" x14ac:dyDescent="0.25">
      <c r="A164" s="11" t="s">
        <v>14</v>
      </c>
      <c r="B164" s="12" t="s">
        <v>15</v>
      </c>
      <c r="C164" s="13">
        <f>((C162/C166)/365)*1000</f>
        <v>58.014284041681293</v>
      </c>
      <c r="D164" s="13">
        <f>((D162/D166)/365)*1000</f>
        <v>55.500188319135326</v>
      </c>
      <c r="E164" s="13">
        <f t="shared" ref="E164:M164" si="113">D164</f>
        <v>55.500188319135326</v>
      </c>
      <c r="F164" s="13">
        <f t="shared" si="113"/>
        <v>55.500188319135326</v>
      </c>
      <c r="G164" s="13">
        <f t="shared" si="113"/>
        <v>55.500188319135326</v>
      </c>
      <c r="H164" s="13">
        <f t="shared" si="113"/>
        <v>55.500188319135326</v>
      </c>
      <c r="I164" s="13">
        <f t="shared" si="113"/>
        <v>55.500188319135326</v>
      </c>
      <c r="J164" s="13">
        <f t="shared" si="113"/>
        <v>55.500188319135326</v>
      </c>
      <c r="K164" s="13">
        <f t="shared" si="113"/>
        <v>55.500188319135326</v>
      </c>
      <c r="L164" s="13">
        <f t="shared" si="113"/>
        <v>55.500188319135326</v>
      </c>
      <c r="M164" s="13">
        <f t="shared" si="113"/>
        <v>55.500188319135326</v>
      </c>
      <c r="N164" s="13">
        <f t="shared" si="112"/>
        <v>55.500188319135326</v>
      </c>
      <c r="O164" s="13">
        <f t="shared" si="112"/>
        <v>55.500188319135326</v>
      </c>
      <c r="P164" s="13">
        <f t="shared" si="112"/>
        <v>55.500188319135326</v>
      </c>
      <c r="Q164" s="13">
        <f t="shared" si="112"/>
        <v>55.500188319135326</v>
      </c>
      <c r="R164" s="13">
        <f t="shared" si="112"/>
        <v>55.500188319135326</v>
      </c>
    </row>
    <row r="165" spans="1:21" x14ac:dyDescent="0.25">
      <c r="A165" s="3" t="s">
        <v>16</v>
      </c>
      <c r="B165" s="4" t="s">
        <v>17</v>
      </c>
      <c r="C165" s="10">
        <f>'[15]Elanike arv'!D1413</f>
        <v>104</v>
      </c>
      <c r="D165" s="10">
        <v>96</v>
      </c>
      <c r="E165" s="78">
        <v>98</v>
      </c>
      <c r="F165" s="10">
        <f t="shared" ref="D165:K166" si="114">E165+(E165*F$3)</f>
        <v>97.608000000000004</v>
      </c>
      <c r="G165" s="10">
        <f t="shared" si="114"/>
        <v>97.793534146672613</v>
      </c>
      <c r="H165" s="10">
        <f t="shared" si="114"/>
        <v>97.974029063107167</v>
      </c>
      <c r="I165" s="10">
        <f t="shared" si="114"/>
        <v>98.149484212265179</v>
      </c>
      <c r="J165" s="10">
        <f t="shared" si="114"/>
        <v>98.318008811850234</v>
      </c>
      <c r="K165" s="10">
        <f t="shared" si="114"/>
        <v>98.475820603692156</v>
      </c>
      <c r="L165" s="10">
        <f>K165+(K165*L$3)</f>
        <v>98.628590252435657</v>
      </c>
      <c r="M165" s="10">
        <f>L165+(L165*M$3)</f>
        <v>98.776947591401679</v>
      </c>
      <c r="N165" s="10">
        <f t="shared" ref="N165:R166" si="115">M165+(M165*N$3)</f>
        <v>98.925935285975996</v>
      </c>
      <c r="O165" s="10">
        <f t="shared" si="115"/>
        <v>99.071771114912664</v>
      </c>
      <c r="P165" s="10">
        <f t="shared" si="115"/>
        <v>99.220128458025272</v>
      </c>
      <c r="Q165" s="10">
        <f t="shared" si="115"/>
        <v>99.374158751289201</v>
      </c>
      <c r="R165" s="10">
        <f t="shared" si="115"/>
        <v>99.533861359237449</v>
      </c>
    </row>
    <row r="166" spans="1:21" x14ac:dyDescent="0.25">
      <c r="A166" s="3" t="s">
        <v>29</v>
      </c>
      <c r="B166" s="4" t="s">
        <v>17</v>
      </c>
      <c r="C166" s="10">
        <f>C165*C167</f>
        <v>93.600000000000009</v>
      </c>
      <c r="D166" s="10">
        <f t="shared" si="114"/>
        <v>93.225600000000014</v>
      </c>
      <c r="E166" s="78">
        <f t="shared" si="114"/>
        <v>92.852697600000013</v>
      </c>
      <c r="F166" s="10">
        <f t="shared" si="114"/>
        <v>92.481286809600007</v>
      </c>
      <c r="G166" s="10">
        <f t="shared" si="114"/>
        <v>92.657076054655789</v>
      </c>
      <c r="H166" s="10">
        <f t="shared" si="114"/>
        <v>92.828090747452052</v>
      </c>
      <c r="I166" s="10">
        <f t="shared" si="114"/>
        <v>92.994330379157475</v>
      </c>
      <c r="J166" s="10">
        <f t="shared" si="114"/>
        <v>93.154003477968004</v>
      </c>
      <c r="K166" s="10">
        <f t="shared" si="114"/>
        <v>93.303526443127311</v>
      </c>
      <c r="L166" s="10">
        <f>K166+(K166*L$3)</f>
        <v>93.448272096160352</v>
      </c>
      <c r="M166" s="10">
        <f>L166+(L166*M$3)</f>
        <v>93.588837189341504</v>
      </c>
      <c r="N166" s="10">
        <f t="shared" si="115"/>
        <v>93.729999529652019</v>
      </c>
      <c r="O166" s="10">
        <f t="shared" si="115"/>
        <v>93.868175551320405</v>
      </c>
      <c r="P166" s="10">
        <f t="shared" si="115"/>
        <v>94.008740648430347</v>
      </c>
      <c r="Q166" s="10">
        <f t="shared" si="115"/>
        <v>94.154680732529073</v>
      </c>
      <c r="R166" s="10">
        <f t="shared" si="115"/>
        <v>94.305995201526514</v>
      </c>
      <c r="U166" s="22"/>
    </row>
    <row r="167" spans="1:21" x14ac:dyDescent="0.25">
      <c r="A167" s="11" t="s">
        <v>27</v>
      </c>
      <c r="B167" s="12" t="s">
        <v>10</v>
      </c>
      <c r="C167" s="14">
        <v>0.9</v>
      </c>
      <c r="D167" s="14">
        <f t="shared" ref="D167:R167" si="116">D166/D165</f>
        <v>0.97110000000000019</v>
      </c>
      <c r="E167" s="14">
        <f t="shared" si="116"/>
        <v>0.94747650612244916</v>
      </c>
      <c r="F167" s="14">
        <f t="shared" si="116"/>
        <v>0.94747650612244905</v>
      </c>
      <c r="G167" s="14">
        <f t="shared" si="116"/>
        <v>0.94747650612244905</v>
      </c>
      <c r="H167" s="14">
        <f t="shared" si="116"/>
        <v>0.94747650612244894</v>
      </c>
      <c r="I167" s="14">
        <f t="shared" si="116"/>
        <v>0.94747650612244894</v>
      </c>
      <c r="J167" s="14">
        <f t="shared" si="116"/>
        <v>0.94747650612244894</v>
      </c>
      <c r="K167" s="14">
        <f t="shared" si="116"/>
        <v>0.94747650612244894</v>
      </c>
      <c r="L167" s="14">
        <f t="shared" si="116"/>
        <v>0.94747650612244882</v>
      </c>
      <c r="M167" s="14">
        <f t="shared" si="116"/>
        <v>0.94747650612244882</v>
      </c>
      <c r="N167" s="14">
        <f t="shared" si="116"/>
        <v>0.94747650612244894</v>
      </c>
      <c r="O167" s="14">
        <f t="shared" si="116"/>
        <v>0.94747650612244894</v>
      </c>
      <c r="P167" s="14">
        <f t="shared" si="116"/>
        <v>0.94747650612244894</v>
      </c>
      <c r="Q167" s="14">
        <f t="shared" si="116"/>
        <v>0.94747650612244894</v>
      </c>
      <c r="R167" s="14">
        <f t="shared" si="116"/>
        <v>0.94747650612244882</v>
      </c>
    </row>
    <row r="169" spans="1:21" x14ac:dyDescent="0.25">
      <c r="A169" s="3" t="s">
        <v>2</v>
      </c>
      <c r="B169" s="4" t="s">
        <v>3</v>
      </c>
      <c r="C169" s="4">
        <v>2020</v>
      </c>
      <c r="D169" s="4">
        <v>2021</v>
      </c>
      <c r="E169" s="4">
        <v>2022</v>
      </c>
      <c r="F169" s="4">
        <v>2023</v>
      </c>
      <c r="G169" s="4">
        <v>2024</v>
      </c>
      <c r="H169" s="4">
        <v>2025</v>
      </c>
      <c r="I169" s="4">
        <v>2026</v>
      </c>
      <c r="J169" s="4">
        <v>2027</v>
      </c>
      <c r="K169" s="4">
        <v>2028</v>
      </c>
      <c r="L169" s="4">
        <v>2029</v>
      </c>
      <c r="M169" s="4">
        <v>2030</v>
      </c>
      <c r="N169" s="4">
        <v>2031</v>
      </c>
      <c r="O169" s="4">
        <v>2032</v>
      </c>
      <c r="P169" s="4">
        <v>2033</v>
      </c>
      <c r="Q169" s="4">
        <v>2034</v>
      </c>
      <c r="R169" s="4">
        <v>2035</v>
      </c>
    </row>
    <row r="170" spans="1:21" x14ac:dyDescent="0.25">
      <c r="A170" s="88" t="s">
        <v>49</v>
      </c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</row>
    <row r="171" spans="1:21" x14ac:dyDescent="0.25">
      <c r="A171" s="3" t="s">
        <v>5</v>
      </c>
      <c r="B171" s="4" t="s">
        <v>6</v>
      </c>
      <c r="C171" s="10">
        <f t="shared" ref="C171:R171" si="117">C172+C173</f>
        <v>2265.9825266953262</v>
      </c>
      <c r="D171" s="10">
        <f t="shared" si="117"/>
        <v>3188.1773628938158</v>
      </c>
      <c r="E171" s="10">
        <f t="shared" si="117"/>
        <v>2389.8059362549802</v>
      </c>
      <c r="F171" s="10">
        <f t="shared" si="117"/>
        <v>2387.1166965737052</v>
      </c>
      <c r="G171" s="10">
        <f t="shared" si="117"/>
        <v>2388.3895174651934</v>
      </c>
      <c r="H171" s="10">
        <f t="shared" si="117"/>
        <v>2389.6277676987247</v>
      </c>
      <c r="I171" s="10">
        <f t="shared" si="117"/>
        <v>2390.8314435900506</v>
      </c>
      <c r="J171" s="10">
        <f t="shared" si="117"/>
        <v>2500.5966833359685</v>
      </c>
      <c r="K171" s="10">
        <f t="shared" si="117"/>
        <v>2501.8536506099035</v>
      </c>
      <c r="L171" s="10">
        <f t="shared" si="117"/>
        <v>2503.0704573306175</v>
      </c>
      <c r="M171" s="10">
        <f t="shared" si="117"/>
        <v>2504.2521201059517</v>
      </c>
      <c r="N171" s="10">
        <f t="shared" si="117"/>
        <v>2505.4388036491337</v>
      </c>
      <c r="O171" s="10">
        <f t="shared" si="117"/>
        <v>2506.6003826553729</v>
      </c>
      <c r="P171" s="10">
        <f t="shared" si="117"/>
        <v>2507.7820454637349</v>
      </c>
      <c r="Q171" s="10">
        <f t="shared" si="117"/>
        <v>2509.0088931889118</v>
      </c>
      <c r="R171" s="10">
        <f t="shared" si="117"/>
        <v>2510.2809207694245</v>
      </c>
    </row>
    <row r="172" spans="1:21" x14ac:dyDescent="0.25">
      <c r="A172" s="3" t="s">
        <v>7</v>
      </c>
      <c r="B172" s="4" t="s">
        <v>6</v>
      </c>
      <c r="C172" s="4">
        <v>0</v>
      </c>
      <c r="D172" s="4">
        <f>4*156</f>
        <v>624</v>
      </c>
      <c r="E172" s="4">
        <f t="shared" ref="E172:R172" si="118">D172</f>
        <v>624</v>
      </c>
      <c r="F172" s="4">
        <f t="shared" si="118"/>
        <v>624</v>
      </c>
      <c r="G172" s="4">
        <f t="shared" si="118"/>
        <v>624</v>
      </c>
      <c r="H172" s="4">
        <f t="shared" si="118"/>
        <v>624</v>
      </c>
      <c r="I172" s="4">
        <f t="shared" si="118"/>
        <v>624</v>
      </c>
      <c r="J172" s="4">
        <f t="shared" si="118"/>
        <v>624</v>
      </c>
      <c r="K172" s="4">
        <f t="shared" si="118"/>
        <v>624</v>
      </c>
      <c r="L172" s="4">
        <f t="shared" si="118"/>
        <v>624</v>
      </c>
      <c r="M172" s="4">
        <f t="shared" si="118"/>
        <v>624</v>
      </c>
      <c r="N172" s="4">
        <f t="shared" si="118"/>
        <v>624</v>
      </c>
      <c r="O172" s="4">
        <f t="shared" si="118"/>
        <v>624</v>
      </c>
      <c r="P172" s="4">
        <f t="shared" si="118"/>
        <v>624</v>
      </c>
      <c r="Q172" s="4">
        <f t="shared" si="118"/>
        <v>624</v>
      </c>
      <c r="R172" s="4">
        <f t="shared" si="118"/>
        <v>624</v>
      </c>
    </row>
    <row r="173" spans="1:21" x14ac:dyDescent="0.25">
      <c r="A173" s="3" t="s">
        <v>8</v>
      </c>
      <c r="B173" s="4" t="s">
        <v>6</v>
      </c>
      <c r="C173" s="10">
        <f t="shared" ref="C173:R173" si="119">C176/(1-C175)</f>
        <v>2265.9825266953262</v>
      </c>
      <c r="D173" s="10">
        <f t="shared" si="119"/>
        <v>2564.1773628938158</v>
      </c>
      <c r="E173" s="10">
        <f t="shared" si="119"/>
        <v>1765.8059362549802</v>
      </c>
      <c r="F173" s="10">
        <f t="shared" si="119"/>
        <v>1763.1166965737052</v>
      </c>
      <c r="G173" s="10">
        <f t="shared" si="119"/>
        <v>1764.3895174651936</v>
      </c>
      <c r="H173" s="10">
        <f t="shared" si="119"/>
        <v>1765.6277676987247</v>
      </c>
      <c r="I173" s="10">
        <f t="shared" si="119"/>
        <v>1766.8314435900506</v>
      </c>
      <c r="J173" s="10">
        <f t="shared" si="119"/>
        <v>1876.5966833359685</v>
      </c>
      <c r="K173" s="10">
        <f t="shared" si="119"/>
        <v>1877.8536506099035</v>
      </c>
      <c r="L173" s="10">
        <f t="shared" si="119"/>
        <v>1879.0704573306173</v>
      </c>
      <c r="M173" s="10">
        <f t="shared" si="119"/>
        <v>1880.2521201059517</v>
      </c>
      <c r="N173" s="10">
        <f t="shared" si="119"/>
        <v>1881.4388036491339</v>
      </c>
      <c r="O173" s="10">
        <f t="shared" si="119"/>
        <v>1882.6003826553729</v>
      </c>
      <c r="P173" s="10">
        <f t="shared" si="119"/>
        <v>1883.7820454637347</v>
      </c>
      <c r="Q173" s="10">
        <f t="shared" si="119"/>
        <v>1885.0088931889118</v>
      </c>
      <c r="R173" s="10">
        <f t="shared" si="119"/>
        <v>1886.2809207694245</v>
      </c>
    </row>
    <row r="174" spans="1:21" x14ac:dyDescent="0.25">
      <c r="A174" s="3" t="s">
        <v>9</v>
      </c>
      <c r="B174" s="4" t="s">
        <v>6</v>
      </c>
      <c r="C174" s="10">
        <f t="shared" ref="C174:R174" si="120">C173-C176</f>
        <v>631.98252669532621</v>
      </c>
      <c r="D174" s="10">
        <f t="shared" si="120"/>
        <v>806.17736289381583</v>
      </c>
      <c r="E174" s="10">
        <f t="shared" si="120"/>
        <v>10.489936254980194</v>
      </c>
      <c r="F174" s="10">
        <f t="shared" si="120"/>
        <v>10.473960573705199</v>
      </c>
      <c r="G174" s="10">
        <f t="shared" si="120"/>
        <v>10.481521885931897</v>
      </c>
      <c r="H174" s="10">
        <f t="shared" si="120"/>
        <v>10.488877827913257</v>
      </c>
      <c r="I174" s="10">
        <f t="shared" si="120"/>
        <v>10.496028377762741</v>
      </c>
      <c r="J174" s="10">
        <f t="shared" si="120"/>
        <v>11.148099108926544</v>
      </c>
      <c r="K174" s="10">
        <f t="shared" si="120"/>
        <v>11.155566241247016</v>
      </c>
      <c r="L174" s="10">
        <f t="shared" si="120"/>
        <v>11.162794796023491</v>
      </c>
      <c r="M174" s="10">
        <f t="shared" si="120"/>
        <v>11.169814574886914</v>
      </c>
      <c r="N174" s="10">
        <f t="shared" si="120"/>
        <v>11.176864180093844</v>
      </c>
      <c r="O174" s="10">
        <f t="shared" si="120"/>
        <v>11.183764649437762</v>
      </c>
      <c r="P174" s="10">
        <f t="shared" si="120"/>
        <v>11.190784428497409</v>
      </c>
      <c r="Q174" s="10">
        <f t="shared" si="120"/>
        <v>11.198072632805406</v>
      </c>
      <c r="R174" s="10">
        <f t="shared" si="120"/>
        <v>11.205629232293632</v>
      </c>
    </row>
    <row r="175" spans="1:21" x14ac:dyDescent="0.25">
      <c r="A175" s="3" t="s">
        <v>9</v>
      </c>
      <c r="B175" s="4" t="s">
        <v>10</v>
      </c>
      <c r="C175" s="16">
        <v>0.27889999999999998</v>
      </c>
      <c r="D175" s="16">
        <v>0.31440000000000001</v>
      </c>
      <c r="E175" s="16">
        <v>5.9405940594059459E-3</v>
      </c>
      <c r="F175" s="16">
        <f t="shared" ref="F175:R175" si="121">E175</f>
        <v>5.9405940594059459E-3</v>
      </c>
      <c r="G175" s="16">
        <f t="shared" si="121"/>
        <v>5.9405940594059459E-3</v>
      </c>
      <c r="H175" s="16">
        <f t="shared" si="121"/>
        <v>5.9405940594059459E-3</v>
      </c>
      <c r="I175" s="16">
        <f t="shared" si="121"/>
        <v>5.9405940594059459E-3</v>
      </c>
      <c r="J175" s="16">
        <f t="shared" si="121"/>
        <v>5.9405940594059459E-3</v>
      </c>
      <c r="K175" s="16">
        <f t="shared" si="121"/>
        <v>5.9405940594059459E-3</v>
      </c>
      <c r="L175" s="16">
        <f t="shared" si="121"/>
        <v>5.9405940594059459E-3</v>
      </c>
      <c r="M175" s="16">
        <f t="shared" si="121"/>
        <v>5.9405940594059459E-3</v>
      </c>
      <c r="N175" s="16">
        <f t="shared" si="121"/>
        <v>5.9405940594059459E-3</v>
      </c>
      <c r="O175" s="16">
        <f t="shared" si="121"/>
        <v>5.9405940594059459E-3</v>
      </c>
      <c r="P175" s="16">
        <f t="shared" si="121"/>
        <v>5.9405940594059459E-3</v>
      </c>
      <c r="Q175" s="16">
        <f t="shared" si="121"/>
        <v>5.9405940594059459E-3</v>
      </c>
      <c r="R175" s="16">
        <f t="shared" si="121"/>
        <v>5.9405940594059459E-3</v>
      </c>
    </row>
    <row r="176" spans="1:21" x14ac:dyDescent="0.25">
      <c r="A176" s="3" t="s">
        <v>11</v>
      </c>
      <c r="B176" s="4" t="s">
        <v>6</v>
      </c>
      <c r="C176" s="10">
        <f t="shared" ref="C176:R176" si="122">C177+C178</f>
        <v>1634</v>
      </c>
      <c r="D176" s="10">
        <f t="shared" si="122"/>
        <v>1758</v>
      </c>
      <c r="E176" s="10">
        <f t="shared" si="122"/>
        <v>1755.316</v>
      </c>
      <c r="F176" s="10">
        <f t="shared" si="122"/>
        <v>1752.642736</v>
      </c>
      <c r="G176" s="10">
        <f t="shared" si="122"/>
        <v>1753.9079955792618</v>
      </c>
      <c r="H176" s="10">
        <f t="shared" si="122"/>
        <v>1755.1388898708115</v>
      </c>
      <c r="I176" s="10">
        <f t="shared" si="122"/>
        <v>1756.3354152122879</v>
      </c>
      <c r="J176" s="10">
        <f t="shared" si="122"/>
        <v>1865.4485842270419</v>
      </c>
      <c r="K176" s="10">
        <f t="shared" si="122"/>
        <v>1866.6980843686565</v>
      </c>
      <c r="L176" s="10">
        <f t="shared" si="122"/>
        <v>1867.9076625345938</v>
      </c>
      <c r="M176" s="10">
        <f t="shared" si="122"/>
        <v>1869.0823055310648</v>
      </c>
      <c r="N176" s="10">
        <f t="shared" si="122"/>
        <v>1870.26193946904</v>
      </c>
      <c r="O176" s="10">
        <f t="shared" si="122"/>
        <v>1871.4166180059351</v>
      </c>
      <c r="P176" s="10">
        <f t="shared" si="122"/>
        <v>1872.5912610352373</v>
      </c>
      <c r="Q176" s="10">
        <f t="shared" si="122"/>
        <v>1873.8108205561064</v>
      </c>
      <c r="R176" s="10">
        <f t="shared" si="122"/>
        <v>1875.0752915371309</v>
      </c>
    </row>
    <row r="177" spans="1:18" x14ac:dyDescent="0.25">
      <c r="A177" s="3" t="s">
        <v>12</v>
      </c>
      <c r="B177" s="4" t="s">
        <v>6</v>
      </c>
      <c r="C177" s="10">
        <f>'[15]Müügikogused Konkurentsiamet'!E14*1000-C178</f>
        <v>838</v>
      </c>
      <c r="D177" s="10">
        <f>'[15]Müügikogused Konkurentsiamet'!J14*1000-D178</f>
        <v>671</v>
      </c>
      <c r="E177" s="10">
        <f t="shared" ref="E177:R177" si="123">(E179*E181*365)/1000</f>
        <v>668.31600000000003</v>
      </c>
      <c r="F177" s="10">
        <f t="shared" si="123"/>
        <v>665.64273600000001</v>
      </c>
      <c r="G177" s="10">
        <f t="shared" si="123"/>
        <v>666.90799557926175</v>
      </c>
      <c r="H177" s="10">
        <f t="shared" si="123"/>
        <v>668.13888987081145</v>
      </c>
      <c r="I177" s="10">
        <f t="shared" si="123"/>
        <v>669.33541521228778</v>
      </c>
      <c r="J177" s="10">
        <f t="shared" si="123"/>
        <v>778.44858422704192</v>
      </c>
      <c r="K177" s="10">
        <f t="shared" si="123"/>
        <v>779.69808436865662</v>
      </c>
      <c r="L177" s="10">
        <f t="shared" si="123"/>
        <v>780.90766253459378</v>
      </c>
      <c r="M177" s="10">
        <f t="shared" si="123"/>
        <v>782.08230553106466</v>
      </c>
      <c r="N177" s="10">
        <f t="shared" si="123"/>
        <v>783.26193946903993</v>
      </c>
      <c r="O177" s="10">
        <f t="shared" si="123"/>
        <v>784.41661800593522</v>
      </c>
      <c r="P177" s="10">
        <f t="shared" si="123"/>
        <v>785.59126103523727</v>
      </c>
      <c r="Q177" s="10">
        <f t="shared" si="123"/>
        <v>786.81082055610636</v>
      </c>
      <c r="R177" s="10">
        <f t="shared" si="123"/>
        <v>788.07529153713085</v>
      </c>
    </row>
    <row r="178" spans="1:18" x14ac:dyDescent="0.25">
      <c r="A178" s="3" t="s">
        <v>13</v>
      </c>
      <c r="B178" s="4" t="s">
        <v>6</v>
      </c>
      <c r="C178" s="4">
        <v>796</v>
      </c>
      <c r="D178" s="4">
        <v>1087</v>
      </c>
      <c r="E178" s="4">
        <f>D178</f>
        <v>1087</v>
      </c>
      <c r="F178" s="4">
        <f t="shared" ref="F178:R179" si="124">E178</f>
        <v>1087</v>
      </c>
      <c r="G178" s="4">
        <f t="shared" si="124"/>
        <v>1087</v>
      </c>
      <c r="H178" s="4">
        <f t="shared" si="124"/>
        <v>1087</v>
      </c>
      <c r="I178" s="4">
        <f t="shared" si="124"/>
        <v>1087</v>
      </c>
      <c r="J178" s="4">
        <f t="shared" si="124"/>
        <v>1087</v>
      </c>
      <c r="K178" s="4">
        <f t="shared" si="124"/>
        <v>1087</v>
      </c>
      <c r="L178" s="4">
        <f t="shared" si="124"/>
        <v>1087</v>
      </c>
      <c r="M178" s="4">
        <f t="shared" si="124"/>
        <v>1087</v>
      </c>
      <c r="N178" s="4">
        <f t="shared" si="124"/>
        <v>1087</v>
      </c>
      <c r="O178" s="4">
        <f t="shared" si="124"/>
        <v>1087</v>
      </c>
      <c r="P178" s="4">
        <f t="shared" si="124"/>
        <v>1087</v>
      </c>
      <c r="Q178" s="4">
        <f t="shared" si="124"/>
        <v>1087</v>
      </c>
      <c r="R178" s="4">
        <f t="shared" si="124"/>
        <v>1087</v>
      </c>
    </row>
    <row r="179" spans="1:18" x14ac:dyDescent="0.25">
      <c r="A179" s="11" t="s">
        <v>14</v>
      </c>
      <c r="B179" s="12" t="s">
        <v>15</v>
      </c>
      <c r="C179" s="13">
        <f>((C177/C181)/365)*1000</f>
        <v>73.586231120477706</v>
      </c>
      <c r="D179" s="13">
        <f>((D177/D181)/365)*1000</f>
        <v>59.15830515599454</v>
      </c>
      <c r="E179" s="13">
        <f t="shared" ref="E179:M179" si="125">D179</f>
        <v>59.15830515599454</v>
      </c>
      <c r="F179" s="13">
        <f t="shared" si="125"/>
        <v>59.15830515599454</v>
      </c>
      <c r="G179" s="13">
        <f t="shared" si="125"/>
        <v>59.15830515599454</v>
      </c>
      <c r="H179" s="13">
        <f t="shared" si="125"/>
        <v>59.15830515599454</v>
      </c>
      <c r="I179" s="13">
        <f t="shared" si="125"/>
        <v>59.15830515599454</v>
      </c>
      <c r="J179" s="13">
        <f t="shared" si="125"/>
        <v>59.15830515599454</v>
      </c>
      <c r="K179" s="13">
        <f t="shared" si="125"/>
        <v>59.15830515599454</v>
      </c>
      <c r="L179" s="13">
        <f t="shared" si="125"/>
        <v>59.15830515599454</v>
      </c>
      <c r="M179" s="13">
        <f t="shared" si="125"/>
        <v>59.15830515599454</v>
      </c>
      <c r="N179" s="13">
        <f t="shared" si="124"/>
        <v>59.15830515599454</v>
      </c>
      <c r="O179" s="13">
        <f t="shared" si="124"/>
        <v>59.15830515599454</v>
      </c>
      <c r="P179" s="13">
        <f t="shared" si="124"/>
        <v>59.15830515599454</v>
      </c>
      <c r="Q179" s="13">
        <f t="shared" si="124"/>
        <v>59.15830515599454</v>
      </c>
      <c r="R179" s="13">
        <f t="shared" si="124"/>
        <v>59.15830515599454</v>
      </c>
    </row>
    <row r="180" spans="1:18" x14ac:dyDescent="0.25">
      <c r="A180" s="3" t="s">
        <v>16</v>
      </c>
      <c r="B180" s="4" t="s">
        <v>17</v>
      </c>
      <c r="C180" s="10">
        <f>'[15]Elanike arv'!D4372</f>
        <v>78</v>
      </c>
      <c r="D180" s="10">
        <v>83</v>
      </c>
      <c r="E180" s="78">
        <v>76</v>
      </c>
      <c r="F180" s="78">
        <f t="shared" ref="D180:K181" si="126">E180+(E180*F$3)</f>
        <v>75.695999999999998</v>
      </c>
      <c r="G180" s="78">
        <f t="shared" si="126"/>
        <v>75.839883623950186</v>
      </c>
      <c r="H180" s="78">
        <f t="shared" si="126"/>
        <v>75.979859273430037</v>
      </c>
      <c r="I180" s="78">
        <f t="shared" si="126"/>
        <v>76.115926531960739</v>
      </c>
      <c r="J180" s="78">
        <f t="shared" si="126"/>
        <v>76.246619078577723</v>
      </c>
      <c r="K180" s="78">
        <f t="shared" si="126"/>
        <v>76.369003733475537</v>
      </c>
      <c r="L180" s="10">
        <f>K180+(K180*L$3)</f>
        <v>76.487478154950082</v>
      </c>
      <c r="M180" s="10">
        <f>L180+(L180*M$3)</f>
        <v>76.602530785168625</v>
      </c>
      <c r="N180" s="10">
        <f t="shared" ref="N180:R181" si="127">M180+(M180*N$3)</f>
        <v>76.718072262593608</v>
      </c>
      <c r="O180" s="10">
        <f t="shared" si="127"/>
        <v>76.831169436054694</v>
      </c>
      <c r="P180" s="10">
        <f t="shared" si="127"/>
        <v>76.946222069488954</v>
      </c>
      <c r="Q180" s="10">
        <f t="shared" si="127"/>
        <v>77.06567413365282</v>
      </c>
      <c r="R180" s="10">
        <f t="shared" si="127"/>
        <v>77.189525135735138</v>
      </c>
    </row>
    <row r="181" spans="1:18" x14ac:dyDescent="0.25">
      <c r="A181" s="3" t="s">
        <v>29</v>
      </c>
      <c r="B181" s="4" t="s">
        <v>17</v>
      </c>
      <c r="C181" s="10">
        <f>C180*C182</f>
        <v>31.200000000000003</v>
      </c>
      <c r="D181" s="10">
        <f t="shared" si="126"/>
        <v>31.075200000000002</v>
      </c>
      <c r="E181" s="78">
        <f t="shared" si="126"/>
        <v>30.950899200000002</v>
      </c>
      <c r="F181" s="78">
        <f t="shared" si="126"/>
        <v>30.827095603200004</v>
      </c>
      <c r="G181" s="78">
        <f t="shared" si="126"/>
        <v>30.885692018218595</v>
      </c>
      <c r="H181" s="78">
        <f t="shared" si="126"/>
        <v>30.942696915817351</v>
      </c>
      <c r="I181" s="78">
        <f t="shared" si="126"/>
        <v>30.998110126385825</v>
      </c>
      <c r="J181" s="78">
        <f>I181+(I181*J$3)+'[16]Uued liitujad'!H38</f>
        <v>36.051334492655997</v>
      </c>
      <c r="K181" s="78">
        <f t="shared" si="126"/>
        <v>36.109201060168225</v>
      </c>
      <c r="L181" s="10">
        <f>K181+(K181*L$3)</f>
        <v>36.165218770186307</v>
      </c>
      <c r="M181" s="10">
        <f>L181+(L181*M$3)</f>
        <v>36.219618570549834</v>
      </c>
      <c r="N181" s="10">
        <f t="shared" si="127"/>
        <v>36.27424951026574</v>
      </c>
      <c r="O181" s="10">
        <f t="shared" si="127"/>
        <v>36.327724721099912</v>
      </c>
      <c r="P181" s="10">
        <f t="shared" si="127"/>
        <v>36.382124522983915</v>
      </c>
      <c r="Q181" s="10">
        <f t="shared" si="127"/>
        <v>36.438604487250551</v>
      </c>
      <c r="R181" s="10">
        <f t="shared" si="127"/>
        <v>36.497164380886211</v>
      </c>
    </row>
    <row r="182" spans="1:18" x14ac:dyDescent="0.25">
      <c r="A182" s="11" t="s">
        <v>27</v>
      </c>
      <c r="B182" s="12" t="s">
        <v>10</v>
      </c>
      <c r="C182" s="14">
        <v>0.4</v>
      </c>
      <c r="D182" s="14">
        <f t="shared" ref="D182:R182" si="128">D181/D180</f>
        <v>0.37440000000000001</v>
      </c>
      <c r="E182" s="14">
        <f t="shared" si="128"/>
        <v>0.40724867368421053</v>
      </c>
      <c r="F182" s="14">
        <f t="shared" si="128"/>
        <v>0.40724867368421058</v>
      </c>
      <c r="G182" s="14">
        <f t="shared" si="128"/>
        <v>0.40724867368421058</v>
      </c>
      <c r="H182" s="14">
        <f t="shared" si="128"/>
        <v>0.40724867368421058</v>
      </c>
      <c r="I182" s="14">
        <f t="shared" si="128"/>
        <v>0.40724867368421058</v>
      </c>
      <c r="J182" s="14">
        <f t="shared" si="128"/>
        <v>0.47282535184284641</v>
      </c>
      <c r="K182" s="14">
        <f t="shared" si="128"/>
        <v>0.47282535184284646</v>
      </c>
      <c r="L182" s="14">
        <f t="shared" si="128"/>
        <v>0.47282535184284646</v>
      </c>
      <c r="M182" s="14">
        <f t="shared" si="128"/>
        <v>0.47282535184284646</v>
      </c>
      <c r="N182" s="14">
        <f t="shared" si="128"/>
        <v>0.47282535184284641</v>
      </c>
      <c r="O182" s="14">
        <f t="shared" si="128"/>
        <v>0.47282535184284646</v>
      </c>
      <c r="P182" s="14">
        <f t="shared" si="128"/>
        <v>0.47282535184284652</v>
      </c>
      <c r="Q182" s="14">
        <f t="shared" si="128"/>
        <v>0.47282535184284652</v>
      </c>
      <c r="R182" s="14">
        <f t="shared" si="128"/>
        <v>0.47282535184284652</v>
      </c>
    </row>
    <row r="184" spans="1:18" x14ac:dyDescent="0.25">
      <c r="A184" s="3" t="s">
        <v>2</v>
      </c>
      <c r="B184" s="4" t="s">
        <v>3</v>
      </c>
      <c r="C184" s="4">
        <v>2020</v>
      </c>
      <c r="D184" s="4">
        <v>2021</v>
      </c>
      <c r="E184" s="4">
        <v>2022</v>
      </c>
      <c r="F184" s="4">
        <v>2023</v>
      </c>
      <c r="G184" s="4">
        <v>2024</v>
      </c>
      <c r="H184" s="4">
        <v>2025</v>
      </c>
      <c r="I184" s="4">
        <v>2026</v>
      </c>
      <c r="J184" s="4">
        <v>2027</v>
      </c>
      <c r="K184" s="4">
        <v>2028</v>
      </c>
      <c r="L184" s="4">
        <v>2029</v>
      </c>
      <c r="M184" s="4">
        <v>2030</v>
      </c>
      <c r="N184" s="4">
        <v>2031</v>
      </c>
      <c r="O184" s="4">
        <v>2032</v>
      </c>
      <c r="P184" s="4">
        <v>2033</v>
      </c>
      <c r="Q184" s="4">
        <v>2034</v>
      </c>
      <c r="R184" s="4">
        <v>2035</v>
      </c>
    </row>
    <row r="185" spans="1:18" x14ac:dyDescent="0.25">
      <c r="A185" s="88" t="s">
        <v>50</v>
      </c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</row>
    <row r="186" spans="1:18" x14ac:dyDescent="0.25">
      <c r="A186" s="3" t="s">
        <v>5</v>
      </c>
      <c r="B186" s="4" t="s">
        <v>6</v>
      </c>
      <c r="C186" s="10">
        <f t="shared" ref="C186:R186" si="129">C187+C188</f>
        <v>23980.840558257561</v>
      </c>
      <c r="D186" s="10">
        <f t="shared" si="129"/>
        <v>25910</v>
      </c>
      <c r="E186" s="10">
        <f t="shared" si="129"/>
        <v>25097.187725935764</v>
      </c>
      <c r="F186" s="10">
        <f t="shared" si="129"/>
        <v>25024.10395699511</v>
      </c>
      <c r="G186" s="10">
        <f t="shared" si="129"/>
        <v>25058.694606755369</v>
      </c>
      <c r="H186" s="10">
        <f t="shared" si="129"/>
        <v>25092.345751570847</v>
      </c>
      <c r="I186" s="10">
        <f t="shared" si="129"/>
        <v>25125.057291317054</v>
      </c>
      <c r="J186" s="10">
        <f t="shared" si="129"/>
        <v>25156.476711972391</v>
      </c>
      <c r="K186" s="10">
        <f t="shared" si="129"/>
        <v>25619.944217043769</v>
      </c>
      <c r="L186" s="10">
        <f t="shared" si="129"/>
        <v>25649.099665918457</v>
      </c>
      <c r="M186" s="10">
        <f t="shared" si="129"/>
        <v>25677.413043915883</v>
      </c>
      <c r="N186" s="10">
        <f t="shared" si="129"/>
        <v>25705.846722646223</v>
      </c>
      <c r="O186" s="10">
        <f t="shared" si="129"/>
        <v>25733.678880994637</v>
      </c>
      <c r="P186" s="10">
        <f t="shared" si="129"/>
        <v>25761.992259783419</v>
      </c>
      <c r="Q186" s="10">
        <f t="shared" si="129"/>
        <v>25791.388297395253</v>
      </c>
      <c r="R186" s="10">
        <f t="shared" si="129"/>
        <v>25821.866872553903</v>
      </c>
    </row>
    <row r="187" spans="1:18" x14ac:dyDescent="0.25">
      <c r="A187" s="3" t="s">
        <v>7</v>
      </c>
      <c r="B187" s="4" t="s">
        <v>6</v>
      </c>
      <c r="C187" s="4">
        <v>0</v>
      </c>
      <c r="D187" s="10">
        <f>25910-D188</f>
        <v>498.81870567375881</v>
      </c>
      <c r="E187" s="10">
        <f>D187</f>
        <v>498.81870567375881</v>
      </c>
      <c r="F187" s="10">
        <f t="shared" ref="F187:R187" si="130">E187</f>
        <v>498.81870567375881</v>
      </c>
      <c r="G187" s="10">
        <f t="shared" si="130"/>
        <v>498.81870567375881</v>
      </c>
      <c r="H187" s="10">
        <f t="shared" si="130"/>
        <v>498.81870567375881</v>
      </c>
      <c r="I187" s="10">
        <f t="shared" si="130"/>
        <v>498.81870567375881</v>
      </c>
      <c r="J187" s="10">
        <f t="shared" si="130"/>
        <v>498.81870567375881</v>
      </c>
      <c r="K187" s="10">
        <f t="shared" si="130"/>
        <v>498.81870567375881</v>
      </c>
      <c r="L187" s="10">
        <f t="shared" si="130"/>
        <v>498.81870567375881</v>
      </c>
      <c r="M187" s="10">
        <f t="shared" si="130"/>
        <v>498.81870567375881</v>
      </c>
      <c r="N187" s="10">
        <f t="shared" si="130"/>
        <v>498.81870567375881</v>
      </c>
      <c r="O187" s="10">
        <f t="shared" si="130"/>
        <v>498.81870567375881</v>
      </c>
      <c r="P187" s="10">
        <f t="shared" si="130"/>
        <v>498.81870567375881</v>
      </c>
      <c r="Q187" s="10">
        <f t="shared" si="130"/>
        <v>498.81870567375881</v>
      </c>
      <c r="R187" s="10">
        <f t="shared" si="130"/>
        <v>498.81870567375881</v>
      </c>
    </row>
    <row r="188" spans="1:18" x14ac:dyDescent="0.25">
      <c r="A188" s="3" t="s">
        <v>8</v>
      </c>
      <c r="B188" s="4" t="s">
        <v>6</v>
      </c>
      <c r="C188" s="10">
        <f t="shared" ref="C188:R188" si="131">C191/(1-C190)</f>
        <v>23980.840558257561</v>
      </c>
      <c r="D188" s="10">
        <f t="shared" si="131"/>
        <v>25411.181294326241</v>
      </c>
      <c r="E188" s="10">
        <f t="shared" si="131"/>
        <v>24598.369020262006</v>
      </c>
      <c r="F188" s="10">
        <f t="shared" si="131"/>
        <v>24525.285251321351</v>
      </c>
      <c r="G188" s="10">
        <f t="shared" si="131"/>
        <v>24559.87590108161</v>
      </c>
      <c r="H188" s="10">
        <f t="shared" si="131"/>
        <v>24593.527045897088</v>
      </c>
      <c r="I188" s="10">
        <f t="shared" si="131"/>
        <v>24626.238585643296</v>
      </c>
      <c r="J188" s="10">
        <f t="shared" si="131"/>
        <v>24657.658006298632</v>
      </c>
      <c r="K188" s="10">
        <f t="shared" si="131"/>
        <v>25121.12551137001</v>
      </c>
      <c r="L188" s="10">
        <f t="shared" si="131"/>
        <v>25150.280960244698</v>
      </c>
      <c r="M188" s="10">
        <f t="shared" si="131"/>
        <v>25178.594338242125</v>
      </c>
      <c r="N188" s="10">
        <f t="shared" si="131"/>
        <v>25207.028016972465</v>
      </c>
      <c r="O188" s="10">
        <f t="shared" si="131"/>
        <v>25234.860175320879</v>
      </c>
      <c r="P188" s="10">
        <f t="shared" si="131"/>
        <v>25263.17355410966</v>
      </c>
      <c r="Q188" s="10">
        <f t="shared" si="131"/>
        <v>25292.569591721494</v>
      </c>
      <c r="R188" s="10">
        <f t="shared" si="131"/>
        <v>25323.048166880144</v>
      </c>
    </row>
    <row r="189" spans="1:18" x14ac:dyDescent="0.25">
      <c r="A189" s="3" t="s">
        <v>9</v>
      </c>
      <c r="B189" s="4" t="s">
        <v>6</v>
      </c>
      <c r="C189" s="10">
        <f t="shared" ref="C189:R189" si="132">C188-C191</f>
        <v>1299.76155825756</v>
      </c>
      <c r="D189" s="10">
        <f t="shared" si="132"/>
        <v>2480.1312943262419</v>
      </c>
      <c r="E189" s="10">
        <f t="shared" si="132"/>
        <v>1735.5192202620092</v>
      </c>
      <c r="F189" s="10">
        <f t="shared" si="132"/>
        <v>1730.3628505213492</v>
      </c>
      <c r="G189" s="10">
        <f t="shared" si="132"/>
        <v>1732.8033675105362</v>
      </c>
      <c r="H189" s="10">
        <f t="shared" si="132"/>
        <v>1735.1775984427986</v>
      </c>
      <c r="I189" s="10">
        <f t="shared" si="132"/>
        <v>1737.4855362539238</v>
      </c>
      <c r="J189" s="10">
        <f t="shared" si="132"/>
        <v>1739.7023095851946</v>
      </c>
      <c r="K189" s="10">
        <f t="shared" si="132"/>
        <v>1772.4019069591377</v>
      </c>
      <c r="L189" s="10">
        <f t="shared" si="132"/>
        <v>1774.4589474830718</v>
      </c>
      <c r="M189" s="10">
        <f t="shared" si="132"/>
        <v>1776.456576336619</v>
      </c>
      <c r="N189" s="10">
        <f t="shared" si="132"/>
        <v>1778.4626929168953</v>
      </c>
      <c r="O189" s="10">
        <f t="shared" si="132"/>
        <v>1780.4263696840535</v>
      </c>
      <c r="P189" s="10">
        <f t="shared" si="132"/>
        <v>1782.4239985934328</v>
      </c>
      <c r="Q189" s="10">
        <f t="shared" si="132"/>
        <v>1784.4980136727609</v>
      </c>
      <c r="R189" s="10">
        <f t="shared" si="132"/>
        <v>1786.6484063654825</v>
      </c>
    </row>
    <row r="190" spans="1:18" x14ac:dyDescent="0.25">
      <c r="A190" s="3" t="s">
        <v>9</v>
      </c>
      <c r="B190" s="4" t="s">
        <v>10</v>
      </c>
      <c r="C190" s="16">
        <v>5.4199999999999998E-2</v>
      </c>
      <c r="D190" s="16">
        <v>9.7600000000000006E-2</v>
      </c>
      <c r="E190" s="16">
        <v>7.0554239544599051E-2</v>
      </c>
      <c r="F190" s="16">
        <f t="shared" ref="F190:R190" si="133">E190</f>
        <v>7.0554239544599051E-2</v>
      </c>
      <c r="G190" s="16">
        <f t="shared" si="133"/>
        <v>7.0554239544599051E-2</v>
      </c>
      <c r="H190" s="16">
        <f t="shared" si="133"/>
        <v>7.0554239544599051E-2</v>
      </c>
      <c r="I190" s="16">
        <f t="shared" si="133"/>
        <v>7.0554239544599051E-2</v>
      </c>
      <c r="J190" s="16">
        <f t="shared" si="133"/>
        <v>7.0554239544599051E-2</v>
      </c>
      <c r="K190" s="16">
        <f t="shared" si="133"/>
        <v>7.0554239544599051E-2</v>
      </c>
      <c r="L190" s="16">
        <f t="shared" si="133"/>
        <v>7.0554239544599051E-2</v>
      </c>
      <c r="M190" s="16">
        <f t="shared" si="133"/>
        <v>7.0554239544599051E-2</v>
      </c>
      <c r="N190" s="16">
        <f t="shared" si="133"/>
        <v>7.0554239544599051E-2</v>
      </c>
      <c r="O190" s="16">
        <f t="shared" si="133"/>
        <v>7.0554239544599051E-2</v>
      </c>
      <c r="P190" s="16">
        <f t="shared" si="133"/>
        <v>7.0554239544599051E-2</v>
      </c>
      <c r="Q190" s="16">
        <f t="shared" si="133"/>
        <v>7.0554239544599051E-2</v>
      </c>
      <c r="R190" s="16">
        <f t="shared" si="133"/>
        <v>7.0554239544599051E-2</v>
      </c>
    </row>
    <row r="191" spans="1:18" x14ac:dyDescent="0.25">
      <c r="A191" s="3" t="s">
        <v>11</v>
      </c>
      <c r="B191" s="4" t="s">
        <v>6</v>
      </c>
      <c r="C191" s="10">
        <f t="shared" ref="C191:R191" si="134">C192+C193</f>
        <v>22681.079000000002</v>
      </c>
      <c r="D191" s="10">
        <f t="shared" si="134"/>
        <v>22931.05</v>
      </c>
      <c r="E191" s="10">
        <f t="shared" si="134"/>
        <v>22862.849799999996</v>
      </c>
      <c r="F191" s="10">
        <f t="shared" si="134"/>
        <v>22794.922400800002</v>
      </c>
      <c r="G191" s="10">
        <f t="shared" si="134"/>
        <v>22827.072533571074</v>
      </c>
      <c r="H191" s="10">
        <f t="shared" si="134"/>
        <v>22858.349447454289</v>
      </c>
      <c r="I191" s="10">
        <f t="shared" si="134"/>
        <v>22888.753049389372</v>
      </c>
      <c r="J191" s="10">
        <f t="shared" si="134"/>
        <v>22917.955696713438</v>
      </c>
      <c r="K191" s="10">
        <f t="shared" si="134"/>
        <v>23348.723604410872</v>
      </c>
      <c r="L191" s="10">
        <f t="shared" si="134"/>
        <v>23375.822012761626</v>
      </c>
      <c r="M191" s="10">
        <f t="shared" si="134"/>
        <v>23402.137761905506</v>
      </c>
      <c r="N191" s="10">
        <f t="shared" si="134"/>
        <v>23428.565324055569</v>
      </c>
      <c r="O191" s="10">
        <f t="shared" si="134"/>
        <v>23454.433805636825</v>
      </c>
      <c r="P191" s="10">
        <f t="shared" si="134"/>
        <v>23480.749555516228</v>
      </c>
      <c r="Q191" s="10">
        <f t="shared" si="134"/>
        <v>23508.071578048733</v>
      </c>
      <c r="R191" s="10">
        <f t="shared" si="134"/>
        <v>23536.399760514661</v>
      </c>
    </row>
    <row r="192" spans="1:18" x14ac:dyDescent="0.25">
      <c r="A192" s="3" t="s">
        <v>12</v>
      </c>
      <c r="B192" s="4" t="s">
        <v>6</v>
      </c>
      <c r="C192" s="10">
        <f>'[15]Müügikogused Konkurentsiamet'!E22*1000-C193</f>
        <v>16937.079000000002</v>
      </c>
      <c r="D192" s="10">
        <f>'[15]Müügikogused Konkurentsiamet'!J22*1000-D193</f>
        <v>17050.05</v>
      </c>
      <c r="E192" s="10">
        <f t="shared" ref="E192:R192" si="135">(E194*E196*365)/1000</f>
        <v>16981.849799999996</v>
      </c>
      <c r="F192" s="10">
        <f t="shared" si="135"/>
        <v>16913.922400800002</v>
      </c>
      <c r="G192" s="10">
        <f t="shared" si="135"/>
        <v>16946.072533571074</v>
      </c>
      <c r="H192" s="10">
        <f t="shared" si="135"/>
        <v>16977.349447454289</v>
      </c>
      <c r="I192" s="10">
        <f t="shared" si="135"/>
        <v>17007.753049389372</v>
      </c>
      <c r="J192" s="10">
        <f t="shared" si="135"/>
        <v>17036.955696713438</v>
      </c>
      <c r="K192" s="10">
        <f t="shared" si="135"/>
        <v>17467.723604410872</v>
      </c>
      <c r="L192" s="10">
        <f t="shared" si="135"/>
        <v>17494.822012761626</v>
      </c>
      <c r="M192" s="10">
        <f t="shared" si="135"/>
        <v>17521.137761905506</v>
      </c>
      <c r="N192" s="10">
        <f t="shared" si="135"/>
        <v>17547.565324055569</v>
      </c>
      <c r="O192" s="10">
        <f t="shared" si="135"/>
        <v>17573.433805636825</v>
      </c>
      <c r="P192" s="10">
        <f t="shared" si="135"/>
        <v>17599.749555516228</v>
      </c>
      <c r="Q192" s="10">
        <f t="shared" si="135"/>
        <v>17627.071578048733</v>
      </c>
      <c r="R192" s="10">
        <f t="shared" si="135"/>
        <v>17655.399760514661</v>
      </c>
    </row>
    <row r="193" spans="1:18" x14ac:dyDescent="0.25">
      <c r="A193" s="3" t="s">
        <v>13</v>
      </c>
      <c r="B193" s="4" t="s">
        <v>6</v>
      </c>
      <c r="C193" s="4">
        <v>5744</v>
      </c>
      <c r="D193" s="4">
        <v>5881</v>
      </c>
      <c r="E193" s="4">
        <f>D193</f>
        <v>5881</v>
      </c>
      <c r="F193" s="4">
        <f t="shared" ref="F193:R194" si="136">E193</f>
        <v>5881</v>
      </c>
      <c r="G193" s="4">
        <f t="shared" si="136"/>
        <v>5881</v>
      </c>
      <c r="H193" s="4">
        <f t="shared" si="136"/>
        <v>5881</v>
      </c>
      <c r="I193" s="4">
        <f t="shared" si="136"/>
        <v>5881</v>
      </c>
      <c r="J193" s="4">
        <f t="shared" si="136"/>
        <v>5881</v>
      </c>
      <c r="K193" s="4">
        <f t="shared" si="136"/>
        <v>5881</v>
      </c>
      <c r="L193" s="4">
        <f t="shared" si="136"/>
        <v>5881</v>
      </c>
      <c r="M193" s="4">
        <f t="shared" si="136"/>
        <v>5881</v>
      </c>
      <c r="N193" s="4">
        <f t="shared" si="136"/>
        <v>5881</v>
      </c>
      <c r="O193" s="4">
        <f t="shared" si="136"/>
        <v>5881</v>
      </c>
      <c r="P193" s="4">
        <f t="shared" si="136"/>
        <v>5881</v>
      </c>
      <c r="Q193" s="4">
        <f t="shared" si="136"/>
        <v>5881</v>
      </c>
      <c r="R193" s="4">
        <f t="shared" si="136"/>
        <v>5881</v>
      </c>
    </row>
    <row r="194" spans="1:18" x14ac:dyDescent="0.25">
      <c r="A194" s="11" t="s">
        <v>14</v>
      </c>
      <c r="B194" s="12" t="s">
        <v>15</v>
      </c>
      <c r="C194" s="13">
        <f>((C192/C196)/365)*1000</f>
        <v>72.90330897782178</v>
      </c>
      <c r="D194" s="13">
        <f>((D192/D196)/365)*1000</f>
        <v>73.684314245867455</v>
      </c>
      <c r="E194" s="13">
        <f>D194</f>
        <v>73.684314245867455</v>
      </c>
      <c r="F194" s="13">
        <f t="shared" si="136"/>
        <v>73.684314245867455</v>
      </c>
      <c r="G194" s="13">
        <f t="shared" si="136"/>
        <v>73.684314245867455</v>
      </c>
      <c r="H194" s="13">
        <f t="shared" si="136"/>
        <v>73.684314245867455</v>
      </c>
      <c r="I194" s="13">
        <f t="shared" si="136"/>
        <v>73.684314245867455</v>
      </c>
      <c r="J194" s="13">
        <f t="shared" si="136"/>
        <v>73.684314245867455</v>
      </c>
      <c r="K194" s="13">
        <f t="shared" si="136"/>
        <v>73.684314245867455</v>
      </c>
      <c r="L194" s="13">
        <f t="shared" si="136"/>
        <v>73.684314245867455</v>
      </c>
      <c r="M194" s="13">
        <f t="shared" si="136"/>
        <v>73.684314245867455</v>
      </c>
      <c r="N194" s="13">
        <f t="shared" si="136"/>
        <v>73.684314245867455</v>
      </c>
      <c r="O194" s="13">
        <f t="shared" si="136"/>
        <v>73.684314245867455</v>
      </c>
      <c r="P194" s="13">
        <f t="shared" si="136"/>
        <v>73.684314245867455</v>
      </c>
      <c r="Q194" s="13">
        <f t="shared" si="136"/>
        <v>73.684314245867455</v>
      </c>
      <c r="R194" s="13">
        <f t="shared" si="136"/>
        <v>73.684314245867455</v>
      </c>
    </row>
    <row r="195" spans="1:18" x14ac:dyDescent="0.25">
      <c r="A195" s="3" t="s">
        <v>16</v>
      </c>
      <c r="B195" s="4" t="s">
        <v>17</v>
      </c>
      <c r="C195" s="10">
        <f>'[15]Elanike arv'!D3306</f>
        <v>670</v>
      </c>
      <c r="D195" s="10">
        <v>662</v>
      </c>
      <c r="E195" s="78">
        <v>712</v>
      </c>
      <c r="F195" s="78">
        <f t="shared" ref="D195:K196" si="137">E195+(E195*F$3)</f>
        <v>709.15200000000004</v>
      </c>
      <c r="G195" s="78">
        <f t="shared" si="137"/>
        <v>710.49996237174389</v>
      </c>
      <c r="H195" s="78">
        <f t="shared" si="137"/>
        <v>711.81131319318672</v>
      </c>
      <c r="I195" s="78">
        <f t="shared" si="137"/>
        <v>713.08604856257966</v>
      </c>
      <c r="J195" s="78">
        <f t="shared" si="137"/>
        <v>714.31043136772826</v>
      </c>
      <c r="K195" s="78">
        <f t="shared" si="137"/>
        <v>715.45698234519205</v>
      </c>
      <c r="L195" s="78">
        <f>K195+(K195*L$3)</f>
        <v>716.56690060953258</v>
      </c>
      <c r="M195" s="10">
        <f>L195+(L195*M$3)</f>
        <v>717.64476209263262</v>
      </c>
      <c r="N195" s="10">
        <f t="shared" ref="N195:R196" si="138">M195+(M195*N$3)</f>
        <v>718.72720330219295</v>
      </c>
      <c r="O195" s="10">
        <f t="shared" si="138"/>
        <v>719.78674524303892</v>
      </c>
      <c r="P195" s="10">
        <f t="shared" si="138"/>
        <v>720.86460675626518</v>
      </c>
      <c r="Q195" s="10">
        <f t="shared" si="138"/>
        <v>721.98368398895821</v>
      </c>
      <c r="R195" s="10">
        <f t="shared" si="138"/>
        <v>723.14397232425563</v>
      </c>
    </row>
    <row r="196" spans="1:18" x14ac:dyDescent="0.25">
      <c r="A196" s="3" t="s">
        <v>29</v>
      </c>
      <c r="B196" s="4" t="s">
        <v>17</v>
      </c>
      <c r="C196" s="10">
        <f>C195*C197</f>
        <v>636.5</v>
      </c>
      <c r="D196" s="10">
        <f t="shared" si="137"/>
        <v>633.95399999999995</v>
      </c>
      <c r="E196" s="78">
        <f t="shared" si="137"/>
        <v>631.418184</v>
      </c>
      <c r="F196" s="78">
        <f t="shared" si="137"/>
        <v>628.89251126399995</v>
      </c>
      <c r="G196" s="78">
        <f t="shared" si="137"/>
        <v>630.08791569218374</v>
      </c>
      <c r="H196" s="78">
        <f t="shared" si="137"/>
        <v>631.25085214479941</v>
      </c>
      <c r="I196" s="78">
        <f t="shared" si="137"/>
        <v>632.38131716168516</v>
      </c>
      <c r="J196" s="78">
        <f t="shared" si="137"/>
        <v>633.46712835178027</v>
      </c>
      <c r="K196" s="78">
        <f>J196+(J196*K$3)+'[16]Uued liitujad'!H34</f>
        <v>649.4839164642151</v>
      </c>
      <c r="L196" s="78">
        <f>K196+(K196*L$3)</f>
        <v>650.49148795917222</v>
      </c>
      <c r="M196" s="10">
        <f>L196+(L196*M$3)</f>
        <v>651.46995866352552</v>
      </c>
      <c r="N196" s="10">
        <f t="shared" si="138"/>
        <v>652.45258679278504</v>
      </c>
      <c r="O196" s="10">
        <f t="shared" si="138"/>
        <v>653.41442721978467</v>
      </c>
      <c r="P196" s="10">
        <f t="shared" si="138"/>
        <v>654.39289795148613</v>
      </c>
      <c r="Q196" s="10">
        <f t="shared" si="138"/>
        <v>655.40878385637029</v>
      </c>
      <c r="R196" s="10">
        <f t="shared" si="138"/>
        <v>656.46208074330059</v>
      </c>
    </row>
    <row r="197" spans="1:18" x14ac:dyDescent="0.25">
      <c r="A197" s="11" t="s">
        <v>27</v>
      </c>
      <c r="B197" s="12" t="s">
        <v>10</v>
      </c>
      <c r="C197" s="14">
        <v>0.95</v>
      </c>
      <c r="D197" s="14">
        <f t="shared" ref="D197:R197" si="139">D196/D195</f>
        <v>0.9576344410876132</v>
      </c>
      <c r="E197" s="14">
        <f t="shared" si="139"/>
        <v>0.88682329213483146</v>
      </c>
      <c r="F197" s="14">
        <f t="shared" si="139"/>
        <v>0.88682329213483135</v>
      </c>
      <c r="G197" s="14">
        <f t="shared" si="139"/>
        <v>0.88682329213483135</v>
      </c>
      <c r="H197" s="14">
        <f t="shared" si="139"/>
        <v>0.88682329213483146</v>
      </c>
      <c r="I197" s="14">
        <f t="shared" si="139"/>
        <v>0.88682329213483135</v>
      </c>
      <c r="J197" s="14">
        <f t="shared" si="139"/>
        <v>0.88682329213483135</v>
      </c>
      <c r="K197" s="14">
        <f t="shared" si="139"/>
        <v>0.90778891322756505</v>
      </c>
      <c r="L197" s="14">
        <f t="shared" si="139"/>
        <v>0.90778891322756505</v>
      </c>
      <c r="M197" s="14">
        <f t="shared" si="139"/>
        <v>0.90778891322756516</v>
      </c>
      <c r="N197" s="14">
        <f t="shared" si="139"/>
        <v>0.90778891322756516</v>
      </c>
      <c r="O197" s="14">
        <f t="shared" si="139"/>
        <v>0.90778891322756528</v>
      </c>
      <c r="P197" s="14">
        <f t="shared" si="139"/>
        <v>0.90778891322756528</v>
      </c>
      <c r="Q197" s="14">
        <f t="shared" si="139"/>
        <v>0.90778891322756528</v>
      </c>
      <c r="R197" s="14">
        <f t="shared" si="139"/>
        <v>0.90778891322756528</v>
      </c>
    </row>
    <row r="199" spans="1:18" x14ac:dyDescent="0.25">
      <c r="A199" s="3" t="s">
        <v>2</v>
      </c>
      <c r="B199" s="4" t="s">
        <v>3</v>
      </c>
      <c r="C199" s="4">
        <v>2020</v>
      </c>
      <c r="D199" s="4">
        <v>2021</v>
      </c>
      <c r="E199" s="4">
        <v>2022</v>
      </c>
      <c r="F199" s="4">
        <v>2023</v>
      </c>
      <c r="G199" s="4">
        <v>2024</v>
      </c>
      <c r="H199" s="4">
        <v>2025</v>
      </c>
      <c r="I199" s="4">
        <v>2026</v>
      </c>
      <c r="J199" s="4">
        <v>2027</v>
      </c>
      <c r="K199" s="4">
        <v>2028</v>
      </c>
      <c r="L199" s="4">
        <v>2029</v>
      </c>
      <c r="M199" s="4">
        <v>2030</v>
      </c>
      <c r="N199" s="4">
        <v>2031</v>
      </c>
      <c r="O199" s="4">
        <v>2032</v>
      </c>
      <c r="P199" s="4">
        <v>2033</v>
      </c>
      <c r="Q199" s="4">
        <v>2034</v>
      </c>
      <c r="R199" s="4">
        <v>2035</v>
      </c>
    </row>
    <row r="200" spans="1:18" x14ac:dyDescent="0.25">
      <c r="A200" s="88" t="s">
        <v>51</v>
      </c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</row>
    <row r="201" spans="1:18" x14ac:dyDescent="0.25">
      <c r="A201" s="3" t="s">
        <v>5</v>
      </c>
      <c r="B201" s="4" t="s">
        <v>6</v>
      </c>
      <c r="C201" s="10">
        <f t="shared" ref="C201:R201" si="140">C202+C203</f>
        <v>3662.415</v>
      </c>
      <c r="D201" s="10">
        <f t="shared" si="140"/>
        <v>4626</v>
      </c>
      <c r="E201" s="10">
        <f>E202+E203</f>
        <v>4784.9323258479644</v>
      </c>
      <c r="F201" s="10">
        <f t="shared" si="140"/>
        <v>4769.0834117640907</v>
      </c>
      <c r="G201" s="10">
        <f t="shared" si="140"/>
        <v>4776.5847249024564</v>
      </c>
      <c r="H201" s="10">
        <f t="shared" si="140"/>
        <v>4783.8822974104842</v>
      </c>
      <c r="I201" s="10">
        <f t="shared" si="140"/>
        <v>4790.9761075752249</v>
      </c>
      <c r="J201" s="10">
        <f t="shared" si="140"/>
        <v>4665.2278233101442</v>
      </c>
      <c r="K201" s="10">
        <f t="shared" si="140"/>
        <v>4671.4033328564974</v>
      </c>
      <c r="L201" s="10">
        <f t="shared" si="140"/>
        <v>4677.3815326677868</v>
      </c>
      <c r="M201" s="10">
        <f t="shared" si="140"/>
        <v>4683.1870694553918</v>
      </c>
      <c r="N201" s="10">
        <f t="shared" si="140"/>
        <v>4689.0172733925892</v>
      </c>
      <c r="O201" s="10">
        <f t="shared" si="140"/>
        <v>4694.7241381540043</v>
      </c>
      <c r="P201" s="10">
        <f t="shared" si="140"/>
        <v>4700.529675103875</v>
      </c>
      <c r="Q201" s="10">
        <f t="shared" si="140"/>
        <v>4706.5572066043842</v>
      </c>
      <c r="R201" s="10">
        <f t="shared" si="140"/>
        <v>4712.8067077883643</v>
      </c>
    </row>
    <row r="202" spans="1:18" x14ac:dyDescent="0.25">
      <c r="A202" s="3" t="s">
        <v>7</v>
      </c>
      <c r="B202" s="4" t="s">
        <v>6</v>
      </c>
      <c r="C202" s="4">
        <v>0</v>
      </c>
      <c r="D202" s="10">
        <f>4626-D203</f>
        <v>671.1693051890943</v>
      </c>
      <c r="E202" s="10">
        <f t="shared" ref="E202:R202" si="141">D202</f>
        <v>671.1693051890943</v>
      </c>
      <c r="F202" s="10">
        <f t="shared" si="141"/>
        <v>671.1693051890943</v>
      </c>
      <c r="G202" s="10">
        <f t="shared" si="141"/>
        <v>671.1693051890943</v>
      </c>
      <c r="H202" s="10">
        <f t="shared" si="141"/>
        <v>671.1693051890943</v>
      </c>
      <c r="I202" s="10">
        <f t="shared" si="141"/>
        <v>671.1693051890943</v>
      </c>
      <c r="J202" s="10">
        <f t="shared" si="141"/>
        <v>671.1693051890943</v>
      </c>
      <c r="K202" s="10">
        <f t="shared" si="141"/>
        <v>671.1693051890943</v>
      </c>
      <c r="L202" s="10">
        <f t="shared" si="141"/>
        <v>671.1693051890943</v>
      </c>
      <c r="M202" s="10">
        <f t="shared" si="141"/>
        <v>671.1693051890943</v>
      </c>
      <c r="N202" s="10">
        <f t="shared" si="141"/>
        <v>671.1693051890943</v>
      </c>
      <c r="O202" s="10">
        <f t="shared" si="141"/>
        <v>671.1693051890943</v>
      </c>
      <c r="P202" s="10">
        <f t="shared" si="141"/>
        <v>671.1693051890943</v>
      </c>
      <c r="Q202" s="10">
        <f t="shared" si="141"/>
        <v>671.1693051890943</v>
      </c>
      <c r="R202" s="10">
        <f t="shared" si="141"/>
        <v>671.1693051890943</v>
      </c>
    </row>
    <row r="203" spans="1:18" x14ac:dyDescent="0.25">
      <c r="A203" s="3" t="s">
        <v>8</v>
      </c>
      <c r="B203" s="4" t="s">
        <v>6</v>
      </c>
      <c r="C203" s="10">
        <f t="shared" ref="C203:R203" si="142">C206/(1-C205)</f>
        <v>3662.415</v>
      </c>
      <c r="D203" s="10">
        <f t="shared" si="142"/>
        <v>3954.8306948109057</v>
      </c>
      <c r="E203" s="10">
        <f>E206/(1-E205)</f>
        <v>4113.7630206588701</v>
      </c>
      <c r="F203" s="10">
        <f t="shared" si="142"/>
        <v>4097.9141065749964</v>
      </c>
      <c r="G203" s="10">
        <f t="shared" si="142"/>
        <v>4105.4154197133621</v>
      </c>
      <c r="H203" s="10">
        <f t="shared" si="142"/>
        <v>4112.7129922213899</v>
      </c>
      <c r="I203" s="10">
        <f t="shared" si="142"/>
        <v>4119.8068023861306</v>
      </c>
      <c r="J203" s="10">
        <f t="shared" si="142"/>
        <v>3994.0585181210504</v>
      </c>
      <c r="K203" s="10">
        <f t="shared" si="142"/>
        <v>4000.2340276674031</v>
      </c>
      <c r="L203" s="10">
        <f t="shared" si="142"/>
        <v>4006.2122274786921</v>
      </c>
      <c r="M203" s="10">
        <f t="shared" si="142"/>
        <v>4012.0177642662975</v>
      </c>
      <c r="N203" s="10">
        <f t="shared" si="142"/>
        <v>4017.8479682034949</v>
      </c>
      <c r="O203" s="10">
        <f t="shared" si="142"/>
        <v>4023.5548329649105</v>
      </c>
      <c r="P203" s="10">
        <f t="shared" si="142"/>
        <v>4029.3603699147807</v>
      </c>
      <c r="Q203" s="10">
        <f t="shared" si="142"/>
        <v>4035.3879014152899</v>
      </c>
      <c r="R203" s="10">
        <f t="shared" si="142"/>
        <v>4041.6374025992695</v>
      </c>
    </row>
    <row r="204" spans="1:18" x14ac:dyDescent="0.25">
      <c r="A204" s="3" t="s">
        <v>9</v>
      </c>
      <c r="B204" s="4" t="s">
        <v>6</v>
      </c>
      <c r="C204" s="10">
        <f t="shared" ref="C204:R204" si="143">C203-C206</f>
        <v>0</v>
      </c>
      <c r="D204" s="10">
        <f t="shared" si="143"/>
        <v>357.51669481090585</v>
      </c>
      <c r="E204" s="10">
        <f>E203-E206</f>
        <v>530.31027665886995</v>
      </c>
      <c r="F204" s="10">
        <f t="shared" si="143"/>
        <v>528.26717355099663</v>
      </c>
      <c r="G204" s="10">
        <f t="shared" si="143"/>
        <v>529.23417710120975</v>
      </c>
      <c r="H204" s="10">
        <f t="shared" si="143"/>
        <v>530.1749161948901</v>
      </c>
      <c r="I204" s="10">
        <f t="shared" si="143"/>
        <v>531.08938803299452</v>
      </c>
      <c r="J204" s="10">
        <f t="shared" si="143"/>
        <v>399.40585181210508</v>
      </c>
      <c r="K204" s="10">
        <f t="shared" si="143"/>
        <v>400.02340276674022</v>
      </c>
      <c r="L204" s="10">
        <f t="shared" si="143"/>
        <v>400.62122274786907</v>
      </c>
      <c r="M204" s="10">
        <f t="shared" si="143"/>
        <v>401.20177642662975</v>
      </c>
      <c r="N204" s="10">
        <f t="shared" si="143"/>
        <v>401.78479682034958</v>
      </c>
      <c r="O204" s="10">
        <f t="shared" si="143"/>
        <v>402.355483296491</v>
      </c>
      <c r="P204" s="10">
        <f t="shared" si="143"/>
        <v>402.93603699147798</v>
      </c>
      <c r="Q204" s="10">
        <f t="shared" si="143"/>
        <v>403.53879014152881</v>
      </c>
      <c r="R204" s="10">
        <f t="shared" si="143"/>
        <v>404.16374025992673</v>
      </c>
    </row>
    <row r="205" spans="1:18" x14ac:dyDescent="0.25">
      <c r="A205" s="3" t="s">
        <v>9</v>
      </c>
      <c r="B205" s="4" t="s">
        <v>10</v>
      </c>
      <c r="C205" s="16">
        <v>0</v>
      </c>
      <c r="D205" s="16">
        <v>9.0399999999999994E-2</v>
      </c>
      <c r="E205" s="16">
        <v>0.12891123625636899</v>
      </c>
      <c r="F205" s="16">
        <f t="shared" ref="F205:R205" si="144">E205</f>
        <v>0.12891123625636899</v>
      </c>
      <c r="G205" s="16">
        <f t="shared" si="144"/>
        <v>0.12891123625636899</v>
      </c>
      <c r="H205" s="16">
        <f t="shared" si="144"/>
        <v>0.12891123625636899</v>
      </c>
      <c r="I205" s="16">
        <f t="shared" si="144"/>
        <v>0.12891123625636899</v>
      </c>
      <c r="J205" s="79">
        <v>0.1</v>
      </c>
      <c r="K205" s="79">
        <f t="shared" si="144"/>
        <v>0.1</v>
      </c>
      <c r="L205" s="79">
        <f t="shared" si="144"/>
        <v>0.1</v>
      </c>
      <c r="M205" s="79">
        <f t="shared" si="144"/>
        <v>0.1</v>
      </c>
      <c r="N205" s="79">
        <f t="shared" si="144"/>
        <v>0.1</v>
      </c>
      <c r="O205" s="79">
        <f t="shared" si="144"/>
        <v>0.1</v>
      </c>
      <c r="P205" s="79">
        <f t="shared" si="144"/>
        <v>0.1</v>
      </c>
      <c r="Q205" s="79">
        <f t="shared" si="144"/>
        <v>0.1</v>
      </c>
      <c r="R205" s="79">
        <f t="shared" si="144"/>
        <v>0.1</v>
      </c>
    </row>
    <row r="206" spans="1:18" x14ac:dyDescent="0.25">
      <c r="A206" s="3" t="s">
        <v>11</v>
      </c>
      <c r="B206" s="4" t="s">
        <v>6</v>
      </c>
      <c r="C206" s="10">
        <f t="shared" ref="C206:R206" si="145">C207+C208</f>
        <v>3662.415</v>
      </c>
      <c r="D206" s="10">
        <f t="shared" si="145"/>
        <v>3597.3139999999999</v>
      </c>
      <c r="E206" s="10">
        <f>E207+E208</f>
        <v>3583.4527440000002</v>
      </c>
      <c r="F206" s="10">
        <f t="shared" si="145"/>
        <v>3569.6469330239997</v>
      </c>
      <c r="G206" s="10">
        <f t="shared" si="145"/>
        <v>3576.1812426121523</v>
      </c>
      <c r="H206" s="10">
        <f t="shared" si="145"/>
        <v>3582.5380760264998</v>
      </c>
      <c r="I206" s="10">
        <f t="shared" si="145"/>
        <v>3588.7174143531361</v>
      </c>
      <c r="J206" s="10">
        <f t="shared" si="145"/>
        <v>3594.6526663089453</v>
      </c>
      <c r="K206" s="10">
        <f t="shared" si="145"/>
        <v>3600.2106249006629</v>
      </c>
      <c r="L206" s="10">
        <f t="shared" si="145"/>
        <v>3605.591004730823</v>
      </c>
      <c r="M206" s="10">
        <f t="shared" si="145"/>
        <v>3610.8159878396677</v>
      </c>
      <c r="N206" s="10">
        <f t="shared" si="145"/>
        <v>3616.0631713831453</v>
      </c>
      <c r="O206" s="10">
        <f t="shared" si="145"/>
        <v>3621.1993496684195</v>
      </c>
      <c r="P206" s="10">
        <f t="shared" si="145"/>
        <v>3626.4243329233027</v>
      </c>
      <c r="Q206" s="10">
        <f t="shared" si="145"/>
        <v>3631.8491112737611</v>
      </c>
      <c r="R206" s="10">
        <f t="shared" si="145"/>
        <v>3637.4736623393428</v>
      </c>
    </row>
    <row r="207" spans="1:18" x14ac:dyDescent="0.25">
      <c r="A207" s="3" t="s">
        <v>12</v>
      </c>
      <c r="B207" s="4" t="s">
        <v>6</v>
      </c>
      <c r="C207" s="10">
        <f>'[15]Müügikogused Konkurentsiamet'!E26*1000-C208</f>
        <v>3506.415</v>
      </c>
      <c r="D207" s="10">
        <f>'[15]Müügikogused Konkurentsiamet'!J26*1000-D208</f>
        <v>3465.3139999999999</v>
      </c>
      <c r="E207" s="10">
        <f t="shared" ref="E207:R207" si="146">(E209*E211*365)/1000</f>
        <v>3451.4527440000002</v>
      </c>
      <c r="F207" s="10">
        <f t="shared" si="146"/>
        <v>3437.6469330239997</v>
      </c>
      <c r="G207" s="10">
        <f t="shared" si="146"/>
        <v>3444.1812426121523</v>
      </c>
      <c r="H207" s="10">
        <f t="shared" si="146"/>
        <v>3450.5380760264998</v>
      </c>
      <c r="I207" s="10">
        <f t="shared" si="146"/>
        <v>3456.7174143531361</v>
      </c>
      <c r="J207" s="10">
        <f t="shared" si="146"/>
        <v>3462.6526663089453</v>
      </c>
      <c r="K207" s="10">
        <f t="shared" si="146"/>
        <v>3468.2106249006629</v>
      </c>
      <c r="L207" s="10">
        <f t="shared" si="146"/>
        <v>3473.591004730823</v>
      </c>
      <c r="M207" s="10">
        <f t="shared" si="146"/>
        <v>3478.8159878396677</v>
      </c>
      <c r="N207" s="10">
        <f t="shared" si="146"/>
        <v>3484.0631713831453</v>
      </c>
      <c r="O207" s="10">
        <f t="shared" si="146"/>
        <v>3489.1993496684195</v>
      </c>
      <c r="P207" s="10">
        <f t="shared" si="146"/>
        <v>3494.4243329233027</v>
      </c>
      <c r="Q207" s="10">
        <f t="shared" si="146"/>
        <v>3499.8491112737611</v>
      </c>
      <c r="R207" s="10">
        <f t="shared" si="146"/>
        <v>3505.4736623393428</v>
      </c>
    </row>
    <row r="208" spans="1:18" x14ac:dyDescent="0.25">
      <c r="A208" s="3" t="s">
        <v>13</v>
      </c>
      <c r="B208" s="4" t="s">
        <v>6</v>
      </c>
      <c r="C208" s="4">
        <v>156</v>
      </c>
      <c r="D208" s="4">
        <v>132</v>
      </c>
      <c r="E208" s="4">
        <f>D208</f>
        <v>132</v>
      </c>
      <c r="F208" s="4">
        <f t="shared" ref="F208:R209" si="147">E208</f>
        <v>132</v>
      </c>
      <c r="G208" s="4">
        <f t="shared" si="147"/>
        <v>132</v>
      </c>
      <c r="H208" s="4">
        <f t="shared" si="147"/>
        <v>132</v>
      </c>
      <c r="I208" s="4">
        <f t="shared" si="147"/>
        <v>132</v>
      </c>
      <c r="J208" s="4">
        <f t="shared" si="147"/>
        <v>132</v>
      </c>
      <c r="K208" s="4">
        <f t="shared" si="147"/>
        <v>132</v>
      </c>
      <c r="L208" s="4">
        <f t="shared" si="147"/>
        <v>132</v>
      </c>
      <c r="M208" s="4">
        <f t="shared" si="147"/>
        <v>132</v>
      </c>
      <c r="N208" s="4">
        <f t="shared" si="147"/>
        <v>132</v>
      </c>
      <c r="O208" s="4">
        <f t="shared" si="147"/>
        <v>132</v>
      </c>
      <c r="P208" s="4">
        <f t="shared" si="147"/>
        <v>132</v>
      </c>
      <c r="Q208" s="4">
        <f t="shared" si="147"/>
        <v>132</v>
      </c>
      <c r="R208" s="4">
        <f t="shared" si="147"/>
        <v>132</v>
      </c>
    </row>
    <row r="209" spans="1:18" x14ac:dyDescent="0.25">
      <c r="A209" s="11" t="s">
        <v>14</v>
      </c>
      <c r="B209" s="12" t="s">
        <v>15</v>
      </c>
      <c r="C209" s="13">
        <f>((C207/C211)/365)*1000</f>
        <v>75.16914271014214</v>
      </c>
      <c r="D209" s="13">
        <f>((D207/D211)/365)*1000</f>
        <v>74.586381196963984</v>
      </c>
      <c r="E209" s="13">
        <f>D209</f>
        <v>74.586381196963984</v>
      </c>
      <c r="F209" s="13">
        <f t="shared" si="147"/>
        <v>74.586381196963984</v>
      </c>
      <c r="G209" s="13">
        <f t="shared" si="147"/>
        <v>74.586381196963984</v>
      </c>
      <c r="H209" s="13">
        <f>G209</f>
        <v>74.586381196963984</v>
      </c>
      <c r="I209" s="13">
        <f t="shared" si="147"/>
        <v>74.586381196963984</v>
      </c>
      <c r="J209" s="13">
        <f t="shared" si="147"/>
        <v>74.586381196963984</v>
      </c>
      <c r="K209" s="13">
        <f t="shared" si="147"/>
        <v>74.586381196963984</v>
      </c>
      <c r="L209" s="13">
        <f t="shared" si="147"/>
        <v>74.586381196963984</v>
      </c>
      <c r="M209" s="13">
        <f t="shared" si="147"/>
        <v>74.586381196963984</v>
      </c>
      <c r="N209" s="13">
        <f t="shared" si="147"/>
        <v>74.586381196963984</v>
      </c>
      <c r="O209" s="13">
        <f t="shared" si="147"/>
        <v>74.586381196963984</v>
      </c>
      <c r="P209" s="13">
        <f t="shared" si="147"/>
        <v>74.586381196963984</v>
      </c>
      <c r="Q209" s="13">
        <f t="shared" si="147"/>
        <v>74.586381196963984</v>
      </c>
      <c r="R209" s="13">
        <f t="shared" si="147"/>
        <v>74.586381196963984</v>
      </c>
    </row>
    <row r="210" spans="1:18" x14ac:dyDescent="0.25">
      <c r="A210" s="3" t="s">
        <v>52</v>
      </c>
      <c r="B210" s="4" t="s">
        <v>17</v>
      </c>
      <c r="C210" s="10">
        <f>'[15]Elanike arv'!D4242+111</f>
        <v>284</v>
      </c>
      <c r="D210" s="10">
        <f>167+110</f>
        <v>277</v>
      </c>
      <c r="E210" s="78">
        <f>167+114</f>
        <v>281</v>
      </c>
      <c r="F210" s="10">
        <f>E210+(E210*F$3)</f>
        <v>279.87599999999998</v>
      </c>
      <c r="G210" s="10">
        <f t="shared" ref="D210:K211" si="148">F210+(F210*G$3)</f>
        <v>280.40799076750005</v>
      </c>
      <c r="H210" s="10">
        <f t="shared" si="148"/>
        <v>280.92553231360318</v>
      </c>
      <c r="I210" s="10">
        <f t="shared" si="148"/>
        <v>281.42862309843383</v>
      </c>
      <c r="J210" s="10">
        <f t="shared" si="148"/>
        <v>281.91184159316242</v>
      </c>
      <c r="K210" s="10">
        <f t="shared" si="148"/>
        <v>282.364342751403</v>
      </c>
      <c r="L210" s="10">
        <f>K210+(K210*L$3)</f>
        <v>282.80238633606547</v>
      </c>
      <c r="M210" s="10">
        <f>L210+(L210*M$3)</f>
        <v>283.22777829779454</v>
      </c>
      <c r="N210" s="10">
        <f t="shared" ref="N210:R211" si="149">M210+(M210*N$3)</f>
        <v>283.65497770774743</v>
      </c>
      <c r="O210" s="10">
        <f t="shared" si="149"/>
        <v>284.07313962541281</v>
      </c>
      <c r="P210" s="10">
        <f t="shared" si="149"/>
        <v>284.49853159903159</v>
      </c>
      <c r="Q210" s="10">
        <f t="shared" si="149"/>
        <v>284.94018988890059</v>
      </c>
      <c r="R210" s="10">
        <f t="shared" si="149"/>
        <v>285.39811267291543</v>
      </c>
    </row>
    <row r="211" spans="1:18" x14ac:dyDescent="0.25">
      <c r="A211" s="3" t="s">
        <v>29</v>
      </c>
      <c r="B211" s="4" t="s">
        <v>17</v>
      </c>
      <c r="C211" s="10">
        <f>C210*C212</f>
        <v>127.8</v>
      </c>
      <c r="D211" s="10">
        <f t="shared" si="148"/>
        <v>127.28879999999999</v>
      </c>
      <c r="E211" s="10">
        <f>D211+(D211*E$3)</f>
        <v>126.7796448</v>
      </c>
      <c r="F211" s="10">
        <f t="shared" si="148"/>
        <v>126.2725262208</v>
      </c>
      <c r="G211" s="10">
        <f t="shared" si="148"/>
        <v>126.51254615154924</v>
      </c>
      <c r="H211" s="10">
        <f t="shared" si="148"/>
        <v>126.74604698209799</v>
      </c>
      <c r="I211" s="10">
        <f t="shared" si="148"/>
        <v>126.97302801769578</v>
      </c>
      <c r="J211" s="10">
        <f t="shared" si="148"/>
        <v>127.19104321030247</v>
      </c>
      <c r="K211" s="10">
        <f t="shared" si="148"/>
        <v>127.39519956657767</v>
      </c>
      <c r="L211" s="10">
        <f>K211+(K211*L$3)</f>
        <v>127.59283305437279</v>
      </c>
      <c r="M211" s="10">
        <f>L211+(L211*M$3)</f>
        <v>127.78475847006243</v>
      </c>
      <c r="N211" s="10">
        <f t="shared" si="149"/>
        <v>127.97749935779409</v>
      </c>
      <c r="O211" s="10">
        <f t="shared" si="149"/>
        <v>128.16616277199515</v>
      </c>
      <c r="P211" s="10">
        <f t="shared" si="149"/>
        <v>128.3580881930491</v>
      </c>
      <c r="Q211" s="10">
        <f t="shared" si="149"/>
        <v>128.55735253864543</v>
      </c>
      <c r="R211" s="10">
        <f t="shared" si="149"/>
        <v>128.76395498669964</v>
      </c>
    </row>
    <row r="212" spans="1:18" x14ac:dyDescent="0.25">
      <c r="A212" s="11" t="s">
        <v>27</v>
      </c>
      <c r="B212" s="12" t="s">
        <v>10</v>
      </c>
      <c r="C212" s="14">
        <v>0.45</v>
      </c>
      <c r="D212" s="14">
        <f>D211/D210</f>
        <v>0.45952635379061368</v>
      </c>
      <c r="E212" s="14">
        <f>E211/E210</f>
        <v>0.45117311316725978</v>
      </c>
      <c r="F212" s="14">
        <f t="shared" ref="F212:R212" si="150">F211/F210</f>
        <v>0.45117311316725983</v>
      </c>
      <c r="G212" s="14">
        <f t="shared" si="150"/>
        <v>0.45117311316725983</v>
      </c>
      <c r="H212" s="14">
        <f t="shared" si="150"/>
        <v>0.45117311316725983</v>
      </c>
      <c r="I212" s="14">
        <f t="shared" si="150"/>
        <v>0.45117311316725978</v>
      </c>
      <c r="J212" s="14">
        <f t="shared" si="150"/>
        <v>0.45117311316725972</v>
      </c>
      <c r="K212" s="14">
        <f t="shared" si="150"/>
        <v>0.45117311316725978</v>
      </c>
      <c r="L212" s="14">
        <f t="shared" si="150"/>
        <v>0.45117311316725978</v>
      </c>
      <c r="M212" s="14">
        <f t="shared" si="150"/>
        <v>0.45117311316725983</v>
      </c>
      <c r="N212" s="14">
        <f t="shared" si="150"/>
        <v>0.45117311316725978</v>
      </c>
      <c r="O212" s="14">
        <f t="shared" si="150"/>
        <v>0.45117311316725972</v>
      </c>
      <c r="P212" s="14">
        <f t="shared" si="150"/>
        <v>0.45117311316725972</v>
      </c>
      <c r="Q212" s="14">
        <f t="shared" si="150"/>
        <v>0.45117311316725978</v>
      </c>
      <c r="R212" s="14">
        <f t="shared" si="150"/>
        <v>0.45117311316725983</v>
      </c>
    </row>
    <row r="214" spans="1:18" x14ac:dyDescent="0.25">
      <c r="A214" s="3" t="s">
        <v>2</v>
      </c>
      <c r="B214" s="4" t="s">
        <v>3</v>
      </c>
      <c r="C214" s="4">
        <v>2020</v>
      </c>
      <c r="D214" s="4">
        <v>2021</v>
      </c>
      <c r="E214" s="4">
        <v>2022</v>
      </c>
      <c r="F214" s="4">
        <v>2023</v>
      </c>
      <c r="G214" s="4">
        <v>2024</v>
      </c>
      <c r="H214" s="4">
        <v>2025</v>
      </c>
      <c r="I214" s="4">
        <v>2026</v>
      </c>
      <c r="J214" s="4">
        <v>2027</v>
      </c>
      <c r="K214" s="4">
        <v>2028</v>
      </c>
      <c r="L214" s="4">
        <v>2029</v>
      </c>
      <c r="M214" s="4">
        <v>2030</v>
      </c>
      <c r="N214" s="4">
        <v>2031</v>
      </c>
      <c r="O214" s="4">
        <v>2032</v>
      </c>
      <c r="P214" s="4">
        <v>2033</v>
      </c>
      <c r="Q214" s="4">
        <v>2034</v>
      </c>
      <c r="R214" s="4">
        <v>2035</v>
      </c>
    </row>
    <row r="215" spans="1:18" x14ac:dyDescent="0.25">
      <c r="A215" s="92" t="s">
        <v>53</v>
      </c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</row>
    <row r="216" spans="1:18" x14ac:dyDescent="0.25">
      <c r="A216" s="7" t="s">
        <v>5</v>
      </c>
      <c r="B216" s="8" t="s">
        <v>6</v>
      </c>
      <c r="C216" s="9">
        <f t="shared" ref="C216:R216" si="151">C217+C218</f>
        <v>1991.1489999999999</v>
      </c>
      <c r="D216" s="9">
        <f t="shared" si="151"/>
        <v>2406</v>
      </c>
      <c r="E216" s="9">
        <f t="shared" si="151"/>
        <v>2397.9987639999999</v>
      </c>
      <c r="F216" s="9">
        <f t="shared" si="151"/>
        <v>2390.029532944</v>
      </c>
      <c r="G216" s="9">
        <f t="shared" si="151"/>
        <v>2393.8013811164792</v>
      </c>
      <c r="H216" s="9">
        <f t="shared" si="151"/>
        <v>2397.4707833958173</v>
      </c>
      <c r="I216" s="9">
        <f t="shared" si="151"/>
        <v>2401.0377288641971</v>
      </c>
      <c r="J216" s="9">
        <f t="shared" si="151"/>
        <v>2404.4637785394862</v>
      </c>
      <c r="K216" s="9">
        <f t="shared" si="151"/>
        <v>2407.6720403572144</v>
      </c>
      <c r="L216" s="9">
        <f t="shared" si="151"/>
        <v>2410.7777970643092</v>
      </c>
      <c r="M216" s="9">
        <f t="shared" si="151"/>
        <v>2413.7938529650064</v>
      </c>
      <c r="N216" s="9">
        <f t="shared" si="151"/>
        <v>2416.8227237878727</v>
      </c>
      <c r="O216" s="9">
        <f t="shared" si="151"/>
        <v>2419.7875182190965</v>
      </c>
      <c r="P216" s="9">
        <f t="shared" si="151"/>
        <v>2422.8035742040929</v>
      </c>
      <c r="Q216" s="9">
        <f t="shared" si="151"/>
        <v>2425.9349593996121</v>
      </c>
      <c r="R216" s="9">
        <f t="shared" si="151"/>
        <v>2429.1816608868198</v>
      </c>
    </row>
    <row r="217" spans="1:18" x14ac:dyDescent="0.25">
      <c r="A217" s="3" t="s">
        <v>7</v>
      </c>
      <c r="B217" s="4" t="s">
        <v>6</v>
      </c>
      <c r="C217" s="4">
        <v>0</v>
      </c>
      <c r="D217" s="10">
        <f>2406-D218</f>
        <v>341.6909999999998</v>
      </c>
      <c r="E217" s="10">
        <f t="shared" ref="E217:R217" si="152">D217</f>
        <v>341.6909999999998</v>
      </c>
      <c r="F217" s="10">
        <f t="shared" si="152"/>
        <v>341.6909999999998</v>
      </c>
      <c r="G217" s="10">
        <f t="shared" si="152"/>
        <v>341.6909999999998</v>
      </c>
      <c r="H217" s="10">
        <f t="shared" si="152"/>
        <v>341.6909999999998</v>
      </c>
      <c r="I217" s="10">
        <f t="shared" si="152"/>
        <v>341.6909999999998</v>
      </c>
      <c r="J217" s="10">
        <f t="shared" si="152"/>
        <v>341.6909999999998</v>
      </c>
      <c r="K217" s="10">
        <f t="shared" si="152"/>
        <v>341.6909999999998</v>
      </c>
      <c r="L217" s="10">
        <f t="shared" si="152"/>
        <v>341.6909999999998</v>
      </c>
      <c r="M217" s="10">
        <f t="shared" si="152"/>
        <v>341.6909999999998</v>
      </c>
      <c r="N217" s="10">
        <f t="shared" si="152"/>
        <v>341.6909999999998</v>
      </c>
      <c r="O217" s="10">
        <f t="shared" si="152"/>
        <v>341.6909999999998</v>
      </c>
      <c r="P217" s="10">
        <f t="shared" si="152"/>
        <v>341.6909999999998</v>
      </c>
      <c r="Q217" s="10">
        <f t="shared" si="152"/>
        <v>341.6909999999998</v>
      </c>
      <c r="R217" s="10">
        <f t="shared" si="152"/>
        <v>341.6909999999998</v>
      </c>
    </row>
    <row r="218" spans="1:18" x14ac:dyDescent="0.25">
      <c r="A218" s="3" t="s">
        <v>8</v>
      </c>
      <c r="B218" s="4" t="s">
        <v>6</v>
      </c>
      <c r="C218" s="10">
        <f t="shared" ref="C218:R218" si="153">C221/(1-C220)</f>
        <v>1991.1489999999999</v>
      </c>
      <c r="D218" s="10">
        <f t="shared" si="153"/>
        <v>2064.3090000000002</v>
      </c>
      <c r="E218" s="10">
        <f t="shared" si="153"/>
        <v>2056.3077640000001</v>
      </c>
      <c r="F218" s="10">
        <f t="shared" si="153"/>
        <v>2048.3385329440002</v>
      </c>
      <c r="G218" s="10">
        <f t="shared" si="153"/>
        <v>2052.1103811164794</v>
      </c>
      <c r="H218" s="10">
        <f t="shared" si="153"/>
        <v>2055.7797833958175</v>
      </c>
      <c r="I218" s="10">
        <f t="shared" si="153"/>
        <v>2059.3467288641973</v>
      </c>
      <c r="J218" s="10">
        <f t="shared" si="153"/>
        <v>2062.7727785394864</v>
      </c>
      <c r="K218" s="10">
        <f t="shared" si="153"/>
        <v>2065.9810403572146</v>
      </c>
      <c r="L218" s="10">
        <f t="shared" si="153"/>
        <v>2069.0867970643094</v>
      </c>
      <c r="M218" s="10">
        <f t="shared" si="153"/>
        <v>2072.1028529650066</v>
      </c>
      <c r="N218" s="10">
        <f t="shared" si="153"/>
        <v>2075.1317237878729</v>
      </c>
      <c r="O218" s="10">
        <f t="shared" si="153"/>
        <v>2078.0965182190967</v>
      </c>
      <c r="P218" s="10">
        <f t="shared" si="153"/>
        <v>2081.1125742040931</v>
      </c>
      <c r="Q218" s="10">
        <f t="shared" si="153"/>
        <v>2084.2439593996123</v>
      </c>
      <c r="R218" s="10">
        <f t="shared" si="153"/>
        <v>2087.49066088682</v>
      </c>
    </row>
    <row r="219" spans="1:18" x14ac:dyDescent="0.25">
      <c r="A219" s="3" t="s">
        <v>9</v>
      </c>
      <c r="B219" s="4" t="s">
        <v>6</v>
      </c>
      <c r="C219" s="10">
        <f t="shared" ref="C219:R219" si="154">C218-C221</f>
        <v>0</v>
      </c>
      <c r="D219" s="10">
        <f t="shared" si="154"/>
        <v>0</v>
      </c>
      <c r="E219" s="10">
        <f t="shared" si="154"/>
        <v>0</v>
      </c>
      <c r="F219" s="10">
        <f t="shared" si="154"/>
        <v>0</v>
      </c>
      <c r="G219" s="10">
        <f t="shared" si="154"/>
        <v>0</v>
      </c>
      <c r="H219" s="10">
        <f t="shared" si="154"/>
        <v>0</v>
      </c>
      <c r="I219" s="10">
        <f t="shared" si="154"/>
        <v>0</v>
      </c>
      <c r="J219" s="10">
        <f t="shared" si="154"/>
        <v>0</v>
      </c>
      <c r="K219" s="10">
        <f t="shared" si="154"/>
        <v>0</v>
      </c>
      <c r="L219" s="10">
        <f t="shared" si="154"/>
        <v>0</v>
      </c>
      <c r="M219" s="10">
        <f t="shared" si="154"/>
        <v>0</v>
      </c>
      <c r="N219" s="10">
        <f t="shared" si="154"/>
        <v>0</v>
      </c>
      <c r="O219" s="10">
        <f t="shared" si="154"/>
        <v>0</v>
      </c>
      <c r="P219" s="10">
        <f t="shared" si="154"/>
        <v>0</v>
      </c>
      <c r="Q219" s="10">
        <f t="shared" si="154"/>
        <v>0</v>
      </c>
      <c r="R219" s="10">
        <f t="shared" si="154"/>
        <v>0</v>
      </c>
    </row>
    <row r="220" spans="1:18" x14ac:dyDescent="0.25">
      <c r="A220" s="3" t="s">
        <v>9</v>
      </c>
      <c r="B220" s="4" t="s">
        <v>10</v>
      </c>
      <c r="C220" s="16">
        <v>0</v>
      </c>
      <c r="D220" s="16">
        <v>0</v>
      </c>
      <c r="E220" s="16">
        <f>D220</f>
        <v>0</v>
      </c>
      <c r="F220" s="16">
        <f t="shared" ref="F220:R220" si="155">E220</f>
        <v>0</v>
      </c>
      <c r="G220" s="16">
        <f t="shared" si="155"/>
        <v>0</v>
      </c>
      <c r="H220" s="16">
        <f t="shared" si="155"/>
        <v>0</v>
      </c>
      <c r="I220" s="16">
        <f t="shared" si="155"/>
        <v>0</v>
      </c>
      <c r="J220" s="16">
        <f t="shared" si="155"/>
        <v>0</v>
      </c>
      <c r="K220" s="16">
        <f t="shared" si="155"/>
        <v>0</v>
      </c>
      <c r="L220" s="16">
        <f t="shared" si="155"/>
        <v>0</v>
      </c>
      <c r="M220" s="16">
        <f t="shared" si="155"/>
        <v>0</v>
      </c>
      <c r="N220" s="16">
        <f t="shared" si="155"/>
        <v>0</v>
      </c>
      <c r="O220" s="16">
        <f t="shared" si="155"/>
        <v>0</v>
      </c>
      <c r="P220" s="16">
        <f t="shared" si="155"/>
        <v>0</v>
      </c>
      <c r="Q220" s="16">
        <f t="shared" si="155"/>
        <v>0</v>
      </c>
      <c r="R220" s="16">
        <f t="shared" si="155"/>
        <v>0</v>
      </c>
    </row>
    <row r="221" spans="1:18" x14ac:dyDescent="0.25">
      <c r="A221" s="3" t="s">
        <v>11</v>
      </c>
      <c r="B221" s="4" t="s">
        <v>6</v>
      </c>
      <c r="C221" s="10">
        <f t="shared" ref="C221:R221" si="156">C222+C223</f>
        <v>1991.1489999999999</v>
      </c>
      <c r="D221" s="10">
        <f t="shared" si="156"/>
        <v>2064.3090000000002</v>
      </c>
      <c r="E221" s="10">
        <f t="shared" si="156"/>
        <v>2056.3077640000001</v>
      </c>
      <c r="F221" s="10">
        <f t="shared" si="156"/>
        <v>2048.3385329440002</v>
      </c>
      <c r="G221" s="10">
        <f t="shared" si="156"/>
        <v>2052.1103811164794</v>
      </c>
      <c r="H221" s="10">
        <f t="shared" si="156"/>
        <v>2055.7797833958175</v>
      </c>
      <c r="I221" s="10">
        <f t="shared" si="156"/>
        <v>2059.3467288641973</v>
      </c>
      <c r="J221" s="10">
        <f t="shared" si="156"/>
        <v>2062.7727785394864</v>
      </c>
      <c r="K221" s="10">
        <f t="shared" si="156"/>
        <v>2065.9810403572146</v>
      </c>
      <c r="L221" s="10">
        <f t="shared" si="156"/>
        <v>2069.0867970643094</v>
      </c>
      <c r="M221" s="10">
        <f t="shared" si="156"/>
        <v>2072.1028529650066</v>
      </c>
      <c r="N221" s="10">
        <f t="shared" si="156"/>
        <v>2075.1317237878729</v>
      </c>
      <c r="O221" s="10">
        <f t="shared" si="156"/>
        <v>2078.0965182190967</v>
      </c>
      <c r="P221" s="10">
        <f t="shared" si="156"/>
        <v>2081.1125742040931</v>
      </c>
      <c r="Q221" s="10">
        <f t="shared" si="156"/>
        <v>2084.2439593996123</v>
      </c>
      <c r="R221" s="10">
        <f t="shared" si="156"/>
        <v>2087.49066088682</v>
      </c>
    </row>
    <row r="222" spans="1:18" x14ac:dyDescent="0.25">
      <c r="A222" s="3" t="s">
        <v>12</v>
      </c>
      <c r="B222" s="4" t="s">
        <v>6</v>
      </c>
      <c r="C222" s="10">
        <f>'[15]Müügikogused Konkurentsiamet'!E23*1000-C223</f>
        <v>1877.1489999999999</v>
      </c>
      <c r="D222" s="10">
        <f>'[15]Müügikogused Konkurentsiamet'!J23*1000-D223</f>
        <v>2000.3090000000002</v>
      </c>
      <c r="E222" s="10">
        <f t="shared" ref="E222:R222" si="157">(E224*E226*365)/1000</f>
        <v>1992.3077640000004</v>
      </c>
      <c r="F222" s="10">
        <f t="shared" si="157"/>
        <v>1984.3385329440002</v>
      </c>
      <c r="G222" s="10">
        <f t="shared" si="157"/>
        <v>1988.1103811164794</v>
      </c>
      <c r="H222" s="10">
        <f t="shared" si="157"/>
        <v>1991.7797833958173</v>
      </c>
      <c r="I222" s="10">
        <f t="shared" si="157"/>
        <v>1995.3467288641973</v>
      </c>
      <c r="J222" s="10">
        <f t="shared" si="157"/>
        <v>1998.7727785394861</v>
      </c>
      <c r="K222" s="10">
        <f t="shared" si="157"/>
        <v>2001.9810403572149</v>
      </c>
      <c r="L222" s="10">
        <f t="shared" si="157"/>
        <v>2005.0867970643092</v>
      </c>
      <c r="M222" s="10">
        <f t="shared" si="157"/>
        <v>2008.1028529650068</v>
      </c>
      <c r="N222" s="10">
        <f t="shared" si="157"/>
        <v>2011.1317237878729</v>
      </c>
      <c r="O222" s="10">
        <f t="shared" si="157"/>
        <v>2014.0965182190967</v>
      </c>
      <c r="P222" s="10">
        <f t="shared" si="157"/>
        <v>2017.1125742040929</v>
      </c>
      <c r="Q222" s="10">
        <f t="shared" si="157"/>
        <v>2020.2439593996123</v>
      </c>
      <c r="R222" s="10">
        <f t="shared" si="157"/>
        <v>2023.49066088682</v>
      </c>
    </row>
    <row r="223" spans="1:18" x14ac:dyDescent="0.25">
      <c r="A223" s="3" t="s">
        <v>13</v>
      </c>
      <c r="B223" s="4" t="s">
        <v>6</v>
      </c>
      <c r="C223" s="4">
        <v>114</v>
      </c>
      <c r="D223" s="4">
        <v>64</v>
      </c>
      <c r="E223" s="4">
        <f>D223</f>
        <v>64</v>
      </c>
      <c r="F223" s="4">
        <f t="shared" ref="F223:R224" si="158">E223</f>
        <v>64</v>
      </c>
      <c r="G223" s="4">
        <f t="shared" si="158"/>
        <v>64</v>
      </c>
      <c r="H223" s="4">
        <f t="shared" si="158"/>
        <v>64</v>
      </c>
      <c r="I223" s="4">
        <f t="shared" si="158"/>
        <v>64</v>
      </c>
      <c r="J223" s="4">
        <f t="shared" si="158"/>
        <v>64</v>
      </c>
      <c r="K223" s="4">
        <f t="shared" si="158"/>
        <v>64</v>
      </c>
      <c r="L223" s="4">
        <f t="shared" si="158"/>
        <v>64</v>
      </c>
      <c r="M223" s="4">
        <f t="shared" si="158"/>
        <v>64</v>
      </c>
      <c r="N223" s="4">
        <f t="shared" si="158"/>
        <v>64</v>
      </c>
      <c r="O223" s="4">
        <f t="shared" si="158"/>
        <v>64</v>
      </c>
      <c r="P223" s="4">
        <f t="shared" si="158"/>
        <v>64</v>
      </c>
      <c r="Q223" s="4">
        <f t="shared" si="158"/>
        <v>64</v>
      </c>
      <c r="R223" s="4">
        <f t="shared" si="158"/>
        <v>64</v>
      </c>
    </row>
    <row r="224" spans="1:18" x14ac:dyDescent="0.25">
      <c r="A224" s="11" t="s">
        <v>14</v>
      </c>
      <c r="B224" s="12" t="s">
        <v>15</v>
      </c>
      <c r="C224" s="13">
        <f>((C222/C226)/365)*1000</f>
        <v>51.428739726027402</v>
      </c>
      <c r="D224" s="13">
        <f>((D222/D226)/365)*1000</f>
        <v>55.023078615833207</v>
      </c>
      <c r="E224" s="13">
        <f>D224</f>
        <v>55.023078615833207</v>
      </c>
      <c r="F224" s="13">
        <f t="shared" si="158"/>
        <v>55.023078615833207</v>
      </c>
      <c r="G224" s="13">
        <f t="shared" si="158"/>
        <v>55.023078615833207</v>
      </c>
      <c r="H224" s="13">
        <f t="shared" si="158"/>
        <v>55.023078615833207</v>
      </c>
      <c r="I224" s="13">
        <f t="shared" si="158"/>
        <v>55.023078615833207</v>
      </c>
      <c r="J224" s="13">
        <f t="shared" si="158"/>
        <v>55.023078615833207</v>
      </c>
      <c r="K224" s="13">
        <f t="shared" si="158"/>
        <v>55.023078615833207</v>
      </c>
      <c r="L224" s="13">
        <f t="shared" si="158"/>
        <v>55.023078615833207</v>
      </c>
      <c r="M224" s="13">
        <f t="shared" si="158"/>
        <v>55.023078615833207</v>
      </c>
      <c r="N224" s="13">
        <f t="shared" si="158"/>
        <v>55.023078615833207</v>
      </c>
      <c r="O224" s="13">
        <f t="shared" si="158"/>
        <v>55.023078615833207</v>
      </c>
      <c r="P224" s="13">
        <f t="shared" si="158"/>
        <v>55.023078615833207</v>
      </c>
      <c r="Q224" s="13">
        <f t="shared" si="158"/>
        <v>55.023078615833207</v>
      </c>
      <c r="R224" s="13">
        <f t="shared" si="158"/>
        <v>55.023078615833207</v>
      </c>
    </row>
    <row r="225" spans="1:18" x14ac:dyDescent="0.25">
      <c r="A225" s="3" t="s">
        <v>16</v>
      </c>
      <c r="B225" s="4" t="s">
        <v>17</v>
      </c>
      <c r="C225" s="10">
        <f>'[15]Elanike arv'!D3851</f>
        <v>125</v>
      </c>
      <c r="D225" s="10">
        <v>117</v>
      </c>
      <c r="E225" s="78">
        <v>130</v>
      </c>
      <c r="F225" s="10">
        <f t="shared" ref="D225:R226" si="159">E225+(E225*F$3)</f>
        <v>129.47999999999999</v>
      </c>
      <c r="G225" s="10">
        <f t="shared" si="159"/>
        <v>129.72611672517795</v>
      </c>
      <c r="H225" s="10">
        <f t="shared" si="159"/>
        <v>129.96554875718297</v>
      </c>
      <c r="I225" s="10">
        <f t="shared" si="159"/>
        <v>130.19829538361708</v>
      </c>
      <c r="J225" s="10">
        <f t="shared" si="159"/>
        <v>130.42184842388298</v>
      </c>
      <c r="K225" s="10">
        <f t="shared" si="159"/>
        <v>130.63119059673451</v>
      </c>
      <c r="L225" s="10">
        <f t="shared" si="159"/>
        <v>130.83384421241468</v>
      </c>
      <c r="M225" s="10">
        <f t="shared" si="159"/>
        <v>131.0306447641043</v>
      </c>
      <c r="N225" s="10">
        <f t="shared" si="159"/>
        <v>131.22828150180493</v>
      </c>
      <c r="O225" s="10">
        <f t="shared" si="159"/>
        <v>131.42173719325154</v>
      </c>
      <c r="P225" s="10">
        <f t="shared" si="159"/>
        <v>131.61853775044173</v>
      </c>
      <c r="Q225" s="10">
        <f t="shared" si="159"/>
        <v>131.82286364966939</v>
      </c>
      <c r="R225" s="10">
        <f t="shared" si="159"/>
        <v>132.03471404796807</v>
      </c>
    </row>
    <row r="226" spans="1:18" x14ac:dyDescent="0.25">
      <c r="A226" s="3" t="s">
        <v>29</v>
      </c>
      <c r="B226" s="4" t="s">
        <v>17</v>
      </c>
      <c r="C226" s="10">
        <f>C225*C227</f>
        <v>100</v>
      </c>
      <c r="D226" s="10">
        <f t="shared" si="159"/>
        <v>99.6</v>
      </c>
      <c r="E226" s="10">
        <f>D226+(D226*E$3)</f>
        <v>99.201599999999999</v>
      </c>
      <c r="F226" s="10">
        <f t="shared" si="159"/>
        <v>98.804793599999996</v>
      </c>
      <c r="G226" s="10">
        <f t="shared" si="159"/>
        <v>98.992602622495482</v>
      </c>
      <c r="H226" s="10">
        <f t="shared" si="159"/>
        <v>99.175310627619709</v>
      </c>
      <c r="I226" s="10">
        <f t="shared" si="159"/>
        <v>99.352917071749431</v>
      </c>
      <c r="J226" s="10">
        <f t="shared" si="159"/>
        <v>99.523507989282052</v>
      </c>
      <c r="K226" s="10">
        <f t="shared" si="159"/>
        <v>99.683254746930885</v>
      </c>
      <c r="L226" s="10">
        <f t="shared" si="159"/>
        <v>99.837897538632859</v>
      </c>
      <c r="M226" s="10">
        <f t="shared" si="159"/>
        <v>99.988073920236644</v>
      </c>
      <c r="N226" s="10">
        <f t="shared" si="159"/>
        <v>100.13888838638036</v>
      </c>
      <c r="O226" s="10">
        <f t="shared" si="159"/>
        <v>100.28651234115428</v>
      </c>
      <c r="P226" s="10">
        <f t="shared" si="159"/>
        <v>100.4366887269555</v>
      </c>
      <c r="Q226" s="10">
        <f t="shared" si="159"/>
        <v>100.59260762022336</v>
      </c>
      <c r="R226" s="10">
        <f t="shared" si="159"/>
        <v>100.75426837769926</v>
      </c>
    </row>
    <row r="227" spans="1:18" x14ac:dyDescent="0.25">
      <c r="A227" s="11" t="s">
        <v>27</v>
      </c>
      <c r="B227" s="12" t="s">
        <v>10</v>
      </c>
      <c r="C227" s="14">
        <v>0.8</v>
      </c>
      <c r="D227" s="14">
        <f t="shared" ref="D227:Q227" si="160">D226/D225</f>
        <v>0.85128205128205126</v>
      </c>
      <c r="E227" s="14">
        <f t="shared" si="160"/>
        <v>0.76308923076923074</v>
      </c>
      <c r="F227" s="14">
        <f t="shared" si="160"/>
        <v>0.76308923076923085</v>
      </c>
      <c r="G227" s="14">
        <f t="shared" si="160"/>
        <v>0.76308923076923074</v>
      </c>
      <c r="H227" s="14">
        <f t="shared" si="160"/>
        <v>0.76308923076923074</v>
      </c>
      <c r="I227" s="14">
        <f t="shared" si="160"/>
        <v>0.76308923076923063</v>
      </c>
      <c r="J227" s="14">
        <f t="shared" si="160"/>
        <v>0.76308923076923063</v>
      </c>
      <c r="K227" s="14">
        <f t="shared" si="160"/>
        <v>0.76308923076923052</v>
      </c>
      <c r="L227" s="14">
        <f t="shared" si="160"/>
        <v>0.76308923076923052</v>
      </c>
      <c r="M227" s="14">
        <f t="shared" si="160"/>
        <v>0.76308923076923052</v>
      </c>
      <c r="N227" s="14">
        <f t="shared" si="160"/>
        <v>0.76308923076923041</v>
      </c>
      <c r="O227" s="14">
        <f t="shared" si="160"/>
        <v>0.76308923076923041</v>
      </c>
      <c r="P227" s="14">
        <f t="shared" si="160"/>
        <v>0.76308923076923041</v>
      </c>
      <c r="Q227" s="14">
        <f t="shared" si="160"/>
        <v>0.76308923076923041</v>
      </c>
      <c r="R227" s="14">
        <f>R226/R225</f>
        <v>0.76308923076923052</v>
      </c>
    </row>
    <row r="228" spans="1:18" x14ac:dyDescent="0.25"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</row>
    <row r="229" spans="1:18" x14ac:dyDescent="0.25">
      <c r="A229" s="3" t="s">
        <v>2</v>
      </c>
      <c r="B229" s="4" t="s">
        <v>3</v>
      </c>
      <c r="C229" s="4">
        <v>2020</v>
      </c>
      <c r="D229" s="4">
        <v>2021</v>
      </c>
      <c r="E229" s="4">
        <v>2022</v>
      </c>
      <c r="F229" s="4">
        <v>2023</v>
      </c>
      <c r="G229" s="4">
        <v>2024</v>
      </c>
      <c r="H229" s="4">
        <v>2025</v>
      </c>
      <c r="I229" s="4">
        <v>2026</v>
      </c>
      <c r="J229" s="4">
        <v>2027</v>
      </c>
      <c r="K229" s="4">
        <v>2028</v>
      </c>
      <c r="L229" s="4">
        <v>2029</v>
      </c>
      <c r="M229" s="4">
        <v>2030</v>
      </c>
      <c r="N229" s="4">
        <v>2031</v>
      </c>
      <c r="O229" s="4">
        <v>2032</v>
      </c>
      <c r="P229" s="4">
        <v>2033</v>
      </c>
      <c r="Q229" s="4">
        <v>2034</v>
      </c>
      <c r="R229" s="4">
        <v>2035</v>
      </c>
    </row>
    <row r="230" spans="1:18" x14ac:dyDescent="0.25">
      <c r="A230" s="90" t="s">
        <v>54</v>
      </c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</row>
    <row r="231" spans="1:18" x14ac:dyDescent="0.25">
      <c r="A231" s="7" t="s">
        <v>5</v>
      </c>
      <c r="B231" s="8" t="s">
        <v>6</v>
      </c>
      <c r="C231" s="9">
        <f t="shared" ref="C231:R231" si="161">C232+C233</f>
        <v>3766.2607971693205</v>
      </c>
      <c r="D231" s="9">
        <f t="shared" si="161"/>
        <v>4184</v>
      </c>
      <c r="E231" s="9">
        <f t="shared" si="161"/>
        <v>4114.8662836256226</v>
      </c>
      <c r="F231" s="9">
        <f t="shared" si="161"/>
        <v>4104.7822651840943</v>
      </c>
      <c r="G231" s="9">
        <f t="shared" si="161"/>
        <v>4109.5550451753697</v>
      </c>
      <c r="H231" s="9">
        <f t="shared" si="161"/>
        <v>4114.1981933027382</v>
      </c>
      <c r="I231" s="9">
        <f t="shared" si="161"/>
        <v>4118.7116957511316</v>
      </c>
      <c r="J231" s="9">
        <f t="shared" si="161"/>
        <v>4992.5591064886721</v>
      </c>
      <c r="K231" s="9">
        <f t="shared" si="161"/>
        <v>4998.0144095236983</v>
      </c>
      <c r="L231" s="9">
        <f t="shared" si="161"/>
        <v>5003.2954136788558</v>
      </c>
      <c r="M231" s="9">
        <f t="shared" si="161"/>
        <v>5008.4238912918618</v>
      </c>
      <c r="N231" s="9">
        <f t="shared" si="161"/>
        <v>5013.5741592972263</v>
      </c>
      <c r="O231" s="9">
        <f t="shared" si="161"/>
        <v>5018.6154723127374</v>
      </c>
      <c r="P231" s="9">
        <f t="shared" si="161"/>
        <v>5023.7439500690853</v>
      </c>
      <c r="Q231" s="9">
        <f t="shared" si="161"/>
        <v>5029.0685327033807</v>
      </c>
      <c r="R231" s="9">
        <f t="shared" si="161"/>
        <v>5034.58919824854</v>
      </c>
    </row>
    <row r="232" spans="1:18" x14ac:dyDescent="0.25">
      <c r="A232" s="3" t="s">
        <v>7</v>
      </c>
      <c r="B232" s="4" t="s">
        <v>6</v>
      </c>
      <c r="C232" s="10">
        <v>0</v>
      </c>
      <c r="D232" s="10">
        <f>4184-D233</f>
        <v>332</v>
      </c>
      <c r="E232" s="10">
        <f t="shared" ref="E232:R232" si="162">D232</f>
        <v>332</v>
      </c>
      <c r="F232" s="10">
        <f t="shared" si="162"/>
        <v>332</v>
      </c>
      <c r="G232" s="10">
        <f t="shared" si="162"/>
        <v>332</v>
      </c>
      <c r="H232" s="10">
        <f t="shared" si="162"/>
        <v>332</v>
      </c>
      <c r="I232" s="10">
        <f t="shared" si="162"/>
        <v>332</v>
      </c>
      <c r="J232" s="10">
        <f t="shared" si="162"/>
        <v>332</v>
      </c>
      <c r="K232" s="10">
        <f t="shared" si="162"/>
        <v>332</v>
      </c>
      <c r="L232" s="10">
        <f t="shared" si="162"/>
        <v>332</v>
      </c>
      <c r="M232" s="10">
        <f t="shared" si="162"/>
        <v>332</v>
      </c>
      <c r="N232" s="10">
        <f t="shared" si="162"/>
        <v>332</v>
      </c>
      <c r="O232" s="10">
        <f t="shared" si="162"/>
        <v>332</v>
      </c>
      <c r="P232" s="10">
        <f t="shared" si="162"/>
        <v>332</v>
      </c>
      <c r="Q232" s="10">
        <f t="shared" si="162"/>
        <v>332</v>
      </c>
      <c r="R232" s="10">
        <f t="shared" si="162"/>
        <v>332</v>
      </c>
    </row>
    <row r="233" spans="1:18" x14ac:dyDescent="0.25">
      <c r="A233" s="3" t="s">
        <v>8</v>
      </c>
      <c r="B233" s="4" t="s">
        <v>6</v>
      </c>
      <c r="C233" s="10">
        <f t="shared" ref="C233:R233" si="163">C236/(1-C235)</f>
        <v>3766.2607971693205</v>
      </c>
      <c r="D233" s="10">
        <f t="shared" si="163"/>
        <v>3852</v>
      </c>
      <c r="E233" s="10">
        <f t="shared" si="163"/>
        <v>3782.8662836256231</v>
      </c>
      <c r="F233" s="10">
        <f t="shared" si="163"/>
        <v>3772.7822651840947</v>
      </c>
      <c r="G233" s="10">
        <f t="shared" si="163"/>
        <v>3777.5550451753702</v>
      </c>
      <c r="H233" s="10">
        <f t="shared" si="163"/>
        <v>3782.1981933027382</v>
      </c>
      <c r="I233" s="10">
        <f t="shared" si="163"/>
        <v>3786.7116957511321</v>
      </c>
      <c r="J233" s="10">
        <f>J236/(1-J235)</f>
        <v>4660.5591064886721</v>
      </c>
      <c r="K233" s="10">
        <f t="shared" si="163"/>
        <v>4666.0144095236983</v>
      </c>
      <c r="L233" s="10">
        <f t="shared" si="163"/>
        <v>4671.2954136788558</v>
      </c>
      <c r="M233" s="10">
        <f t="shared" si="163"/>
        <v>4676.4238912918618</v>
      </c>
      <c r="N233" s="10">
        <f t="shared" si="163"/>
        <v>4681.5741592972263</v>
      </c>
      <c r="O233" s="10">
        <f t="shared" si="163"/>
        <v>4686.6154723127374</v>
      </c>
      <c r="P233" s="10">
        <f t="shared" si="163"/>
        <v>4691.7439500690853</v>
      </c>
      <c r="Q233" s="10">
        <f t="shared" si="163"/>
        <v>4697.0685327033807</v>
      </c>
      <c r="R233" s="10">
        <f t="shared" si="163"/>
        <v>4702.58919824854</v>
      </c>
    </row>
    <row r="234" spans="1:18" x14ac:dyDescent="0.25">
      <c r="A234" s="3" t="s">
        <v>9</v>
      </c>
      <c r="B234" s="4" t="s">
        <v>6</v>
      </c>
      <c r="C234" s="10">
        <f t="shared" ref="C234:R234" si="164">C233-C236</f>
        <v>147.26079716932054</v>
      </c>
      <c r="D234" s="10">
        <f t="shared" si="164"/>
        <v>136.74600000000009</v>
      </c>
      <c r="E234" s="10">
        <f t="shared" si="164"/>
        <v>77.529299625623025</v>
      </c>
      <c r="F234" s="10">
        <f t="shared" si="164"/>
        <v>77.322629120094916</v>
      </c>
      <c r="G234" s="10">
        <f t="shared" si="164"/>
        <v>77.420446558578533</v>
      </c>
      <c r="H234" s="10">
        <f t="shared" si="164"/>
        <v>77.515607210682901</v>
      </c>
      <c r="I234" s="10">
        <f t="shared" si="164"/>
        <v>77.608110793269589</v>
      </c>
      <c r="J234" s="10">
        <f t="shared" si="164"/>
        <v>95.517487613539743</v>
      </c>
      <c r="K234" s="10">
        <f t="shared" si="164"/>
        <v>95.629293263499676</v>
      </c>
      <c r="L234" s="10">
        <f t="shared" si="164"/>
        <v>95.737526683020405</v>
      </c>
      <c r="M234" s="10">
        <f t="shared" si="164"/>
        <v>95.842634093030028</v>
      </c>
      <c r="N234" s="10">
        <f t="shared" si="164"/>
        <v>95.948188093991121</v>
      </c>
      <c r="O234" s="10">
        <f t="shared" si="164"/>
        <v>96.051509078129129</v>
      </c>
      <c r="P234" s="10">
        <f t="shared" si="164"/>
        <v>96.15661649107642</v>
      </c>
      <c r="Q234" s="10">
        <f t="shared" si="164"/>
        <v>96.265743045250929</v>
      </c>
      <c r="R234" s="10">
        <f t="shared" si="164"/>
        <v>96.378888290440955</v>
      </c>
    </row>
    <row r="235" spans="1:18" x14ac:dyDescent="0.25">
      <c r="A235" s="3" t="s">
        <v>9</v>
      </c>
      <c r="B235" s="4" t="s">
        <v>10</v>
      </c>
      <c r="C235" s="16">
        <v>3.9100000000000003E-2</v>
      </c>
      <c r="D235" s="16">
        <v>3.5499999999999997E-2</v>
      </c>
      <c r="E235" s="16">
        <v>2.0494855967078118E-2</v>
      </c>
      <c r="F235" s="16">
        <f t="shared" ref="F235:R235" si="165">E235</f>
        <v>2.0494855967078118E-2</v>
      </c>
      <c r="G235" s="16">
        <f t="shared" si="165"/>
        <v>2.0494855967078118E-2</v>
      </c>
      <c r="H235" s="16">
        <f t="shared" si="165"/>
        <v>2.0494855967078118E-2</v>
      </c>
      <c r="I235" s="16">
        <f t="shared" si="165"/>
        <v>2.0494855967078118E-2</v>
      </c>
      <c r="J235" s="16">
        <f t="shared" si="165"/>
        <v>2.0494855967078118E-2</v>
      </c>
      <c r="K235" s="16">
        <f t="shared" si="165"/>
        <v>2.0494855967078118E-2</v>
      </c>
      <c r="L235" s="16">
        <f t="shared" si="165"/>
        <v>2.0494855967078118E-2</v>
      </c>
      <c r="M235" s="16">
        <f t="shared" si="165"/>
        <v>2.0494855967078118E-2</v>
      </c>
      <c r="N235" s="16">
        <f t="shared" si="165"/>
        <v>2.0494855967078118E-2</v>
      </c>
      <c r="O235" s="16">
        <f t="shared" si="165"/>
        <v>2.0494855967078118E-2</v>
      </c>
      <c r="P235" s="16">
        <f t="shared" si="165"/>
        <v>2.0494855967078118E-2</v>
      </c>
      <c r="Q235" s="16">
        <f t="shared" si="165"/>
        <v>2.0494855967078118E-2</v>
      </c>
      <c r="R235" s="16">
        <f t="shared" si="165"/>
        <v>2.0494855967078118E-2</v>
      </c>
    </row>
    <row r="236" spans="1:18" x14ac:dyDescent="0.25">
      <c r="A236" s="3" t="s">
        <v>11</v>
      </c>
      <c r="B236" s="4" t="s">
        <v>6</v>
      </c>
      <c r="C236" s="10">
        <f t="shared" ref="C236:R236" si="166">C237+C238</f>
        <v>3619</v>
      </c>
      <c r="D236" s="10">
        <f t="shared" si="166"/>
        <v>3715.2539999999999</v>
      </c>
      <c r="E236" s="10">
        <f t="shared" si="166"/>
        <v>3705.336984</v>
      </c>
      <c r="F236" s="10">
        <f t="shared" si="166"/>
        <v>3695.4596360639998</v>
      </c>
      <c r="G236" s="10">
        <f t="shared" si="166"/>
        <v>3700.1345986167917</v>
      </c>
      <c r="H236" s="10">
        <f t="shared" si="166"/>
        <v>3704.6825860920553</v>
      </c>
      <c r="I236" s="10">
        <f t="shared" si="166"/>
        <v>3709.1035849578625</v>
      </c>
      <c r="J236" s="10">
        <f t="shared" si="166"/>
        <v>4565.0416188751324</v>
      </c>
      <c r="K236" s="10">
        <f t="shared" si="166"/>
        <v>4570.3851162601986</v>
      </c>
      <c r="L236" s="10">
        <f t="shared" si="166"/>
        <v>4575.5578869958354</v>
      </c>
      <c r="M236" s="10">
        <f t="shared" si="166"/>
        <v>4580.5812571988317</v>
      </c>
      <c r="N236" s="10">
        <f t="shared" si="166"/>
        <v>4585.6259712032352</v>
      </c>
      <c r="O236" s="10">
        <f t="shared" si="166"/>
        <v>4590.5639632346083</v>
      </c>
      <c r="P236" s="10">
        <f t="shared" si="166"/>
        <v>4595.5873335780088</v>
      </c>
      <c r="Q236" s="10">
        <f t="shared" si="166"/>
        <v>4600.8027896581298</v>
      </c>
      <c r="R236" s="10">
        <f t="shared" si="166"/>
        <v>4606.2103099580991</v>
      </c>
    </row>
    <row r="237" spans="1:18" x14ac:dyDescent="0.25">
      <c r="A237" s="3" t="s">
        <v>12</v>
      </c>
      <c r="B237" s="4" t="s">
        <v>6</v>
      </c>
      <c r="C237" s="10">
        <f>'[15]Müügikogused Konkurentsiamet'!E6*1000-C238</f>
        <v>2495</v>
      </c>
      <c r="D237" s="10">
        <f>'[15]Müügikogused Konkurentsiamet'!J6*1000-D238</f>
        <v>2479.2539999999999</v>
      </c>
      <c r="E237" s="10">
        <f t="shared" ref="E237:R237" si="167">(E239*E241*365)/1000</f>
        <v>2469.336984</v>
      </c>
      <c r="F237" s="10">
        <f t="shared" si="167"/>
        <v>2459.4596360639998</v>
      </c>
      <c r="G237" s="10">
        <f t="shared" si="167"/>
        <v>2464.1345986167917</v>
      </c>
      <c r="H237" s="10">
        <f t="shared" si="167"/>
        <v>2468.6825860920553</v>
      </c>
      <c r="I237" s="10">
        <f t="shared" si="167"/>
        <v>2473.1035849578625</v>
      </c>
      <c r="J237" s="10">
        <f t="shared" si="167"/>
        <v>3329.0416188751324</v>
      </c>
      <c r="K237" s="10">
        <f t="shared" si="167"/>
        <v>3334.3851162601986</v>
      </c>
      <c r="L237" s="10">
        <f t="shared" si="167"/>
        <v>3339.5578869958358</v>
      </c>
      <c r="M237" s="10">
        <f t="shared" si="167"/>
        <v>3344.5812571988322</v>
      </c>
      <c r="N237" s="10">
        <f t="shared" si="167"/>
        <v>3349.6259712032352</v>
      </c>
      <c r="O237" s="10">
        <f t="shared" si="167"/>
        <v>3354.5639632346079</v>
      </c>
      <c r="P237" s="10">
        <f t="shared" si="167"/>
        <v>3359.5873335780084</v>
      </c>
      <c r="Q237" s="10">
        <f t="shared" si="167"/>
        <v>3364.8027896581298</v>
      </c>
      <c r="R237" s="10">
        <f t="shared" si="167"/>
        <v>3370.2103099580991</v>
      </c>
    </row>
    <row r="238" spans="1:18" x14ac:dyDescent="0.25">
      <c r="A238" s="3" t="s">
        <v>13</v>
      </c>
      <c r="B238" s="4" t="s">
        <v>6</v>
      </c>
      <c r="C238" s="4">
        <v>1124</v>
      </c>
      <c r="D238" s="4">
        <v>1236</v>
      </c>
      <c r="E238" s="4">
        <f>D238</f>
        <v>1236</v>
      </c>
      <c r="F238" s="4">
        <f t="shared" ref="F238:M239" si="168">E238</f>
        <v>1236</v>
      </c>
      <c r="G238" s="4">
        <f t="shared" si="168"/>
        <v>1236</v>
      </c>
      <c r="H238" s="4">
        <f t="shared" si="168"/>
        <v>1236</v>
      </c>
      <c r="I238" s="4">
        <f t="shared" si="168"/>
        <v>1236</v>
      </c>
      <c r="J238" s="4">
        <f t="shared" si="168"/>
        <v>1236</v>
      </c>
      <c r="K238" s="4">
        <f t="shared" si="168"/>
        <v>1236</v>
      </c>
      <c r="L238" s="4">
        <f t="shared" si="168"/>
        <v>1236</v>
      </c>
      <c r="M238" s="4">
        <f t="shared" si="168"/>
        <v>1236</v>
      </c>
      <c r="N238" s="4">
        <f>M238</f>
        <v>1236</v>
      </c>
      <c r="O238" s="4">
        <f t="shared" ref="O238:R239" si="169">N238</f>
        <v>1236</v>
      </c>
      <c r="P238" s="4">
        <f t="shared" si="169"/>
        <v>1236</v>
      </c>
      <c r="Q238" s="4">
        <f t="shared" si="169"/>
        <v>1236</v>
      </c>
      <c r="R238" s="4">
        <f t="shared" si="169"/>
        <v>1236</v>
      </c>
    </row>
    <row r="239" spans="1:18" x14ac:dyDescent="0.25">
      <c r="A239" s="11" t="s">
        <v>14</v>
      </c>
      <c r="B239" s="12" t="s">
        <v>15</v>
      </c>
      <c r="C239" s="13">
        <f>((C237/C241)/365)*1000</f>
        <v>62.368763123687621</v>
      </c>
      <c r="D239" s="13">
        <f>((D237/D241)/365)*1000</f>
        <v>62.224048679469398</v>
      </c>
      <c r="E239" s="13">
        <f>D239</f>
        <v>62.224048679469398</v>
      </c>
      <c r="F239" s="13">
        <f t="shared" si="168"/>
        <v>62.224048679469398</v>
      </c>
      <c r="G239" s="13">
        <f t="shared" si="168"/>
        <v>62.224048679469398</v>
      </c>
      <c r="H239" s="13">
        <f t="shared" si="168"/>
        <v>62.224048679469398</v>
      </c>
      <c r="I239" s="13">
        <f t="shared" si="168"/>
        <v>62.224048679469398</v>
      </c>
      <c r="J239" s="13">
        <f t="shared" si="168"/>
        <v>62.224048679469398</v>
      </c>
      <c r="K239" s="13">
        <f t="shared" si="168"/>
        <v>62.224048679469398</v>
      </c>
      <c r="L239" s="13">
        <f t="shared" si="168"/>
        <v>62.224048679469398</v>
      </c>
      <c r="M239" s="13">
        <f t="shared" si="168"/>
        <v>62.224048679469398</v>
      </c>
      <c r="N239" s="13">
        <f>M239</f>
        <v>62.224048679469398</v>
      </c>
      <c r="O239" s="13">
        <f t="shared" si="169"/>
        <v>62.224048679469398</v>
      </c>
      <c r="P239" s="13">
        <f t="shared" si="169"/>
        <v>62.224048679469398</v>
      </c>
      <c r="Q239" s="13">
        <f t="shared" si="169"/>
        <v>62.224048679469398</v>
      </c>
      <c r="R239" s="13">
        <f t="shared" si="169"/>
        <v>62.224048679469398</v>
      </c>
    </row>
    <row r="240" spans="1:18" x14ac:dyDescent="0.25">
      <c r="A240" s="3" t="s">
        <v>16</v>
      </c>
      <c r="B240" s="4" t="s">
        <v>17</v>
      </c>
      <c r="C240" s="10">
        <f>'[15]Elanike arv'!D30</f>
        <v>274</v>
      </c>
      <c r="D240" s="10">
        <v>272</v>
      </c>
      <c r="E240" s="78">
        <v>280</v>
      </c>
      <c r="F240" s="78">
        <f t="shared" ref="F240:K241" si="170">E240+(E240*F$3)</f>
        <v>278.88</v>
      </c>
      <c r="G240" s="78">
        <f t="shared" si="170"/>
        <v>279.41009756192176</v>
      </c>
      <c r="H240" s="78">
        <f t="shared" si="170"/>
        <v>279.92579732316335</v>
      </c>
      <c r="I240" s="78">
        <f t="shared" si="170"/>
        <v>280.42709774932911</v>
      </c>
      <c r="J240" s="78">
        <f t="shared" si="170"/>
        <v>280.90859660528639</v>
      </c>
      <c r="K240" s="78">
        <f t="shared" si="170"/>
        <v>281.35948743912047</v>
      </c>
      <c r="L240" s="10">
        <f>K240+(K240*L$3)</f>
        <v>281.79597214981618</v>
      </c>
      <c r="M240" s="10">
        <f>L240+(L240*M$3)</f>
        <v>282.21985026114766</v>
      </c>
      <c r="N240" s="10">
        <f t="shared" ref="N240:R241" si="171">M240+(M240*N$3)</f>
        <v>282.64552938850284</v>
      </c>
      <c r="O240" s="10">
        <f t="shared" si="171"/>
        <v>283.06220318546474</v>
      </c>
      <c r="P240" s="10">
        <f t="shared" si="171"/>
        <v>283.48608130864363</v>
      </c>
      <c r="Q240" s="10">
        <f t="shared" si="171"/>
        <v>283.9261678608263</v>
      </c>
      <c r="R240" s="10">
        <f t="shared" si="171"/>
        <v>284.38246102639272</v>
      </c>
    </row>
    <row r="241" spans="1:21" x14ac:dyDescent="0.25">
      <c r="A241" s="3" t="s">
        <v>29</v>
      </c>
      <c r="B241" s="4" t="s">
        <v>17</v>
      </c>
      <c r="C241" s="10">
        <f>C240*C242</f>
        <v>109.60000000000001</v>
      </c>
      <c r="D241" s="10">
        <f>C241+(C241*D$3)</f>
        <v>109.16160000000001</v>
      </c>
      <c r="E241" s="78">
        <f>D241+(D241*E$3)</f>
        <v>108.72495360000001</v>
      </c>
      <c r="F241" s="78">
        <f t="shared" si="170"/>
        <v>108.29005378560001</v>
      </c>
      <c r="G241" s="78">
        <f t="shared" si="170"/>
        <v>108.49589247425507</v>
      </c>
      <c r="H241" s="78">
        <f t="shared" si="170"/>
        <v>108.69614044787122</v>
      </c>
      <c r="I241" s="78">
        <f t="shared" si="170"/>
        <v>108.89079711063739</v>
      </c>
      <c r="J241" s="78">
        <f>I241+(I241*J$3)+'[16]Uued liitujad'!K22</f>
        <v>146.57776475625315</v>
      </c>
      <c r="K241" s="78">
        <f t="shared" si="170"/>
        <v>146.81303904607969</v>
      </c>
      <c r="L241" s="10">
        <f>K241+(K241*L$3)</f>
        <v>147.04079623833806</v>
      </c>
      <c r="M241" s="10">
        <f>L241+(L241*M$3)</f>
        <v>147.2619753223494</v>
      </c>
      <c r="N241" s="10">
        <f t="shared" si="171"/>
        <v>147.48409417433595</v>
      </c>
      <c r="O241" s="10">
        <f t="shared" si="171"/>
        <v>147.70151405585349</v>
      </c>
      <c r="P241" s="10">
        <f t="shared" si="171"/>
        <v>147.92269314604681</v>
      </c>
      <c r="Q241" s="10">
        <f t="shared" si="171"/>
        <v>148.15232977482134</v>
      </c>
      <c r="R241" s="10">
        <f t="shared" si="171"/>
        <v>148.39042299478876</v>
      </c>
      <c r="U241" s="22"/>
    </row>
    <row r="242" spans="1:21" x14ac:dyDescent="0.25">
      <c r="A242" s="11" t="s">
        <v>27</v>
      </c>
      <c r="B242" s="12" t="s">
        <v>10</v>
      </c>
      <c r="C242" s="14">
        <v>0.4</v>
      </c>
      <c r="D242" s="14">
        <f>D241/D240</f>
        <v>0.40132941176470593</v>
      </c>
      <c r="E242" s="14">
        <f>E241/E240</f>
        <v>0.38830340571428573</v>
      </c>
      <c r="F242" s="14">
        <f>F241/F240</f>
        <v>0.38830340571428573</v>
      </c>
      <c r="G242" s="14">
        <f t="shared" ref="G242:R242" si="172">G241/G240</f>
        <v>0.38830340571428579</v>
      </c>
      <c r="H242" s="14">
        <f t="shared" si="172"/>
        <v>0.38830340571428573</v>
      </c>
      <c r="I242" s="14">
        <f t="shared" si="172"/>
        <v>0.38830340571428568</v>
      </c>
      <c r="J242" s="14">
        <f t="shared" si="172"/>
        <v>0.52179878625150877</v>
      </c>
      <c r="K242" s="14">
        <f t="shared" si="172"/>
        <v>0.52179878625150877</v>
      </c>
      <c r="L242" s="14">
        <f t="shared" si="172"/>
        <v>0.52179878625150877</v>
      </c>
      <c r="M242" s="14">
        <f t="shared" si="172"/>
        <v>0.52179878625150877</v>
      </c>
      <c r="N242" s="14">
        <f t="shared" si="172"/>
        <v>0.52179878625150888</v>
      </c>
      <c r="O242" s="14">
        <f t="shared" si="172"/>
        <v>0.52179878625150888</v>
      </c>
      <c r="P242" s="14">
        <f t="shared" si="172"/>
        <v>0.52179878625150888</v>
      </c>
      <c r="Q242" s="14">
        <f t="shared" si="172"/>
        <v>0.52179878625150888</v>
      </c>
      <c r="R242" s="14">
        <f t="shared" si="172"/>
        <v>0.52179878625150888</v>
      </c>
    </row>
    <row r="244" spans="1:21" x14ac:dyDescent="0.25">
      <c r="A244" s="3" t="s">
        <v>2</v>
      </c>
      <c r="B244" s="4" t="s">
        <v>3</v>
      </c>
      <c r="C244" s="4">
        <v>2020</v>
      </c>
      <c r="D244" s="4">
        <v>2021</v>
      </c>
      <c r="E244" s="4">
        <v>2022</v>
      </c>
      <c r="F244" s="4">
        <v>2023</v>
      </c>
      <c r="G244" s="4">
        <v>2024</v>
      </c>
      <c r="H244" s="4">
        <v>2025</v>
      </c>
      <c r="I244" s="4">
        <v>2026</v>
      </c>
      <c r="J244" s="4">
        <v>2027</v>
      </c>
      <c r="K244" s="4">
        <v>2028</v>
      </c>
      <c r="L244" s="4">
        <v>2029</v>
      </c>
      <c r="M244" s="4">
        <v>2030</v>
      </c>
      <c r="N244" s="4">
        <v>2031</v>
      </c>
      <c r="O244" s="4">
        <v>2032</v>
      </c>
      <c r="P244" s="4">
        <v>2033</v>
      </c>
      <c r="Q244" s="4">
        <v>2034</v>
      </c>
      <c r="R244" s="4">
        <v>2035</v>
      </c>
    </row>
    <row r="245" spans="1:21" x14ac:dyDescent="0.25">
      <c r="A245" s="88" t="s">
        <v>55</v>
      </c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</row>
    <row r="246" spans="1:21" x14ac:dyDescent="0.25">
      <c r="A246" s="3" t="s">
        <v>5</v>
      </c>
      <c r="B246" s="4" t="s">
        <v>6</v>
      </c>
      <c r="C246" s="10">
        <f t="shared" ref="C246:R246" si="173">C247+C248</f>
        <v>1157.0350000000001</v>
      </c>
      <c r="D246" s="10">
        <f t="shared" si="173"/>
        <v>2457</v>
      </c>
      <c r="E246" s="10">
        <f t="shared" si="173"/>
        <v>2451.8679999999995</v>
      </c>
      <c r="F246" s="10">
        <f t="shared" si="173"/>
        <v>2446.7565279999999</v>
      </c>
      <c r="G246" s="10">
        <f t="shared" si="173"/>
        <v>2449.175794825921</v>
      </c>
      <c r="H246" s="10">
        <f t="shared" si="173"/>
        <v>2451.5293527634149</v>
      </c>
      <c r="I246" s="10">
        <f t="shared" si="173"/>
        <v>2453.8171948097843</v>
      </c>
      <c r="J246" s="10">
        <f t="shared" si="173"/>
        <v>2456.0146661671574</v>
      </c>
      <c r="K246" s="10">
        <f t="shared" si="173"/>
        <v>2458.0724481959069</v>
      </c>
      <c r="L246" s="10">
        <f t="shared" si="173"/>
        <v>2460.0644833540759</v>
      </c>
      <c r="M246" s="10">
        <f t="shared" si="173"/>
        <v>2461.9989843339722</v>
      </c>
      <c r="N246" s="10">
        <f t="shared" si="173"/>
        <v>2463.941704816526</v>
      </c>
      <c r="O246" s="10">
        <f t="shared" si="173"/>
        <v>2465.8433266435841</v>
      </c>
      <c r="P246" s="10">
        <f t="shared" si="173"/>
        <v>2467.7778276775493</v>
      </c>
      <c r="Q246" s="10">
        <f t="shared" si="173"/>
        <v>2469.786300971351</v>
      </c>
      <c r="R246" s="10">
        <f t="shared" si="173"/>
        <v>2471.8687382388371</v>
      </c>
    </row>
    <row r="247" spans="1:21" x14ac:dyDescent="0.25">
      <c r="A247" s="3" t="s">
        <v>7</v>
      </c>
      <c r="B247" s="4" t="s">
        <v>6</v>
      </c>
      <c r="C247" s="4">
        <v>0</v>
      </c>
      <c r="D247" s="10">
        <f>2457-D248</f>
        <v>1174</v>
      </c>
      <c r="E247" s="4">
        <f t="shared" ref="E247:R247" si="174">D247</f>
        <v>1174</v>
      </c>
      <c r="F247" s="4">
        <f t="shared" si="174"/>
        <v>1174</v>
      </c>
      <c r="G247" s="4">
        <f t="shared" si="174"/>
        <v>1174</v>
      </c>
      <c r="H247" s="4">
        <f t="shared" si="174"/>
        <v>1174</v>
      </c>
      <c r="I247" s="4">
        <f t="shared" si="174"/>
        <v>1174</v>
      </c>
      <c r="J247" s="4">
        <f t="shared" si="174"/>
        <v>1174</v>
      </c>
      <c r="K247" s="4">
        <f t="shared" si="174"/>
        <v>1174</v>
      </c>
      <c r="L247" s="4">
        <f t="shared" si="174"/>
        <v>1174</v>
      </c>
      <c r="M247" s="4">
        <f t="shared" si="174"/>
        <v>1174</v>
      </c>
      <c r="N247" s="4">
        <f t="shared" si="174"/>
        <v>1174</v>
      </c>
      <c r="O247" s="4">
        <f t="shared" si="174"/>
        <v>1174</v>
      </c>
      <c r="P247" s="4">
        <f t="shared" si="174"/>
        <v>1174</v>
      </c>
      <c r="Q247" s="4">
        <f t="shared" si="174"/>
        <v>1174</v>
      </c>
      <c r="R247" s="4">
        <f t="shared" si="174"/>
        <v>1174</v>
      </c>
    </row>
    <row r="248" spans="1:21" x14ac:dyDescent="0.25">
      <c r="A248" s="3" t="s">
        <v>8</v>
      </c>
      <c r="B248" s="4" t="s">
        <v>6</v>
      </c>
      <c r="C248" s="10">
        <f t="shared" ref="C248:R248" si="175">C251/(1-C250)</f>
        <v>1157.0350000000001</v>
      </c>
      <c r="D248" s="10">
        <f t="shared" si="175"/>
        <v>1283</v>
      </c>
      <c r="E248" s="10">
        <f t="shared" si="175"/>
        <v>1277.8679999999997</v>
      </c>
      <c r="F248" s="10">
        <f t="shared" si="175"/>
        <v>1272.7565279999999</v>
      </c>
      <c r="G248" s="10">
        <f t="shared" si="175"/>
        <v>1275.1757948259208</v>
      </c>
      <c r="H248" s="10">
        <f t="shared" si="175"/>
        <v>1277.5293527634146</v>
      </c>
      <c r="I248" s="10">
        <f t="shared" si="175"/>
        <v>1279.8171948097845</v>
      </c>
      <c r="J248" s="10">
        <f t="shared" si="175"/>
        <v>1282.0146661671574</v>
      </c>
      <c r="K248" s="10">
        <f t="shared" si="175"/>
        <v>1284.0724481959069</v>
      </c>
      <c r="L248" s="10">
        <f t="shared" si="175"/>
        <v>1286.0644833540759</v>
      </c>
      <c r="M248" s="10">
        <f t="shared" si="175"/>
        <v>1287.9989843339722</v>
      </c>
      <c r="N248" s="10">
        <f t="shared" si="175"/>
        <v>1289.9417048165262</v>
      </c>
      <c r="O248" s="10">
        <f t="shared" si="175"/>
        <v>1291.8433266435839</v>
      </c>
      <c r="P248" s="10">
        <f t="shared" si="175"/>
        <v>1293.7778276775493</v>
      </c>
      <c r="Q248" s="10">
        <f t="shared" si="175"/>
        <v>1295.7863009713512</v>
      </c>
      <c r="R248" s="10">
        <f t="shared" si="175"/>
        <v>1297.8687382388371</v>
      </c>
    </row>
    <row r="249" spans="1:21" x14ac:dyDescent="0.25">
      <c r="A249" s="3" t="s">
        <v>9</v>
      </c>
      <c r="B249" s="4" t="s">
        <v>6</v>
      </c>
      <c r="C249" s="10">
        <f t="shared" ref="C249:R249" si="176">C248-C251</f>
        <v>0</v>
      </c>
      <c r="D249" s="10">
        <f t="shared" si="176"/>
        <v>0</v>
      </c>
      <c r="E249" s="10">
        <f t="shared" si="176"/>
        <v>0</v>
      </c>
      <c r="F249" s="10">
        <f t="shared" si="176"/>
        <v>0</v>
      </c>
      <c r="G249" s="10">
        <f t="shared" si="176"/>
        <v>0</v>
      </c>
      <c r="H249" s="10">
        <f t="shared" si="176"/>
        <v>0</v>
      </c>
      <c r="I249" s="10">
        <f t="shared" si="176"/>
        <v>0</v>
      </c>
      <c r="J249" s="10">
        <f t="shared" si="176"/>
        <v>0</v>
      </c>
      <c r="K249" s="10">
        <f t="shared" si="176"/>
        <v>0</v>
      </c>
      <c r="L249" s="10">
        <f t="shared" si="176"/>
        <v>0</v>
      </c>
      <c r="M249" s="10">
        <f t="shared" si="176"/>
        <v>0</v>
      </c>
      <c r="N249" s="10">
        <f t="shared" si="176"/>
        <v>0</v>
      </c>
      <c r="O249" s="10">
        <f t="shared" si="176"/>
        <v>0</v>
      </c>
      <c r="P249" s="10">
        <f t="shared" si="176"/>
        <v>0</v>
      </c>
      <c r="Q249" s="10">
        <f t="shared" si="176"/>
        <v>0</v>
      </c>
      <c r="R249" s="10">
        <f t="shared" si="176"/>
        <v>0</v>
      </c>
    </row>
    <row r="250" spans="1:21" x14ac:dyDescent="0.25">
      <c r="A250" s="3" t="s">
        <v>9</v>
      </c>
      <c r="B250" s="4" t="s">
        <v>10</v>
      </c>
      <c r="C250" s="16">
        <v>0</v>
      </c>
      <c r="D250" s="16">
        <v>0</v>
      </c>
      <c r="E250" s="16">
        <f>D250</f>
        <v>0</v>
      </c>
      <c r="F250" s="16">
        <f t="shared" ref="F250:R250" si="177">E250</f>
        <v>0</v>
      </c>
      <c r="G250" s="16">
        <f t="shared" si="177"/>
        <v>0</v>
      </c>
      <c r="H250" s="16">
        <f>G250</f>
        <v>0</v>
      </c>
      <c r="I250" s="16">
        <f t="shared" si="177"/>
        <v>0</v>
      </c>
      <c r="J250" s="16">
        <f t="shared" si="177"/>
        <v>0</v>
      </c>
      <c r="K250" s="16">
        <f t="shared" si="177"/>
        <v>0</v>
      </c>
      <c r="L250" s="16">
        <f t="shared" si="177"/>
        <v>0</v>
      </c>
      <c r="M250" s="16">
        <f t="shared" si="177"/>
        <v>0</v>
      </c>
      <c r="N250" s="16">
        <f t="shared" si="177"/>
        <v>0</v>
      </c>
      <c r="O250" s="16">
        <f t="shared" si="177"/>
        <v>0</v>
      </c>
      <c r="P250" s="16">
        <f t="shared" si="177"/>
        <v>0</v>
      </c>
      <c r="Q250" s="16">
        <f t="shared" si="177"/>
        <v>0</v>
      </c>
      <c r="R250" s="16">
        <f t="shared" si="177"/>
        <v>0</v>
      </c>
    </row>
    <row r="251" spans="1:21" x14ac:dyDescent="0.25">
      <c r="A251" s="3" t="s">
        <v>11</v>
      </c>
      <c r="B251" s="4" t="s">
        <v>6</v>
      </c>
      <c r="C251" s="10">
        <f t="shared" ref="C251:R251" si="178">C252+C253</f>
        <v>1157.0350000000001</v>
      </c>
      <c r="D251" s="10">
        <f t="shared" si="178"/>
        <v>1283</v>
      </c>
      <c r="E251" s="10">
        <f t="shared" si="178"/>
        <v>1277.8679999999997</v>
      </c>
      <c r="F251" s="10">
        <f t="shared" si="178"/>
        <v>1272.7565279999999</v>
      </c>
      <c r="G251" s="10">
        <f t="shared" si="178"/>
        <v>1275.1757948259208</v>
      </c>
      <c r="H251" s="10">
        <f t="shared" si="178"/>
        <v>1277.5293527634146</v>
      </c>
      <c r="I251" s="10">
        <f t="shared" si="178"/>
        <v>1279.8171948097845</v>
      </c>
      <c r="J251" s="10">
        <f t="shared" si="178"/>
        <v>1282.0146661671574</v>
      </c>
      <c r="K251" s="10">
        <f t="shared" si="178"/>
        <v>1284.0724481959069</v>
      </c>
      <c r="L251" s="10">
        <f t="shared" si="178"/>
        <v>1286.0644833540759</v>
      </c>
      <c r="M251" s="10">
        <f t="shared" si="178"/>
        <v>1287.9989843339722</v>
      </c>
      <c r="N251" s="10">
        <f t="shared" si="178"/>
        <v>1289.9417048165262</v>
      </c>
      <c r="O251" s="10">
        <f t="shared" si="178"/>
        <v>1291.8433266435839</v>
      </c>
      <c r="P251" s="10">
        <f t="shared" si="178"/>
        <v>1293.7778276775493</v>
      </c>
      <c r="Q251" s="10">
        <f t="shared" si="178"/>
        <v>1295.7863009713512</v>
      </c>
      <c r="R251" s="10">
        <f t="shared" si="178"/>
        <v>1297.8687382388371</v>
      </c>
    </row>
    <row r="252" spans="1:21" x14ac:dyDescent="0.25">
      <c r="A252" s="3" t="s">
        <v>12</v>
      </c>
      <c r="B252" s="4" t="s">
        <v>6</v>
      </c>
      <c r="C252" s="10">
        <f>'[15]Müügikogused Konkurentsiamet'!E15*1000</f>
        <v>1157.0350000000001</v>
      </c>
      <c r="D252" s="10">
        <f>'[15]Müügikogused Konkurentsiamet'!J15*1000</f>
        <v>1283</v>
      </c>
      <c r="E252" s="10">
        <f t="shared" ref="E252:R252" si="179">(E254*E256*365)/1000</f>
        <v>1277.8679999999997</v>
      </c>
      <c r="F252" s="10">
        <f t="shared" si="179"/>
        <v>1272.7565279999999</v>
      </c>
      <c r="G252" s="10">
        <f t="shared" si="179"/>
        <v>1275.1757948259208</v>
      </c>
      <c r="H252" s="10">
        <f t="shared" si="179"/>
        <v>1277.5293527634146</v>
      </c>
      <c r="I252" s="10">
        <f t="shared" si="179"/>
        <v>1279.8171948097845</v>
      </c>
      <c r="J252" s="10">
        <f t="shared" si="179"/>
        <v>1282.0146661671574</v>
      </c>
      <c r="K252" s="10">
        <f t="shared" si="179"/>
        <v>1284.0724481959069</v>
      </c>
      <c r="L252" s="10">
        <f t="shared" si="179"/>
        <v>1286.0644833540759</v>
      </c>
      <c r="M252" s="10">
        <f t="shared" si="179"/>
        <v>1287.9989843339722</v>
      </c>
      <c r="N252" s="10">
        <f t="shared" si="179"/>
        <v>1289.9417048165262</v>
      </c>
      <c r="O252" s="10">
        <f t="shared" si="179"/>
        <v>1291.8433266435839</v>
      </c>
      <c r="P252" s="10">
        <f t="shared" si="179"/>
        <v>1293.7778276775493</v>
      </c>
      <c r="Q252" s="10">
        <f t="shared" si="179"/>
        <v>1295.7863009713512</v>
      </c>
      <c r="R252" s="10">
        <f t="shared" si="179"/>
        <v>1297.8687382388371</v>
      </c>
    </row>
    <row r="253" spans="1:21" x14ac:dyDescent="0.25">
      <c r="A253" s="3" t="s">
        <v>13</v>
      </c>
      <c r="B253" s="4" t="s">
        <v>6</v>
      </c>
      <c r="C253" s="4">
        <v>0</v>
      </c>
      <c r="D253" s="4">
        <v>0</v>
      </c>
      <c r="E253" s="4">
        <f>D253</f>
        <v>0</v>
      </c>
      <c r="F253" s="4">
        <f t="shared" ref="F253:R254" si="180">E253</f>
        <v>0</v>
      </c>
      <c r="G253" s="4">
        <f t="shared" si="180"/>
        <v>0</v>
      </c>
      <c r="H253" s="4">
        <f t="shared" si="180"/>
        <v>0</v>
      </c>
      <c r="I253" s="4">
        <f t="shared" si="180"/>
        <v>0</v>
      </c>
      <c r="J253" s="4">
        <f t="shared" si="180"/>
        <v>0</v>
      </c>
      <c r="K253" s="4">
        <f t="shared" si="180"/>
        <v>0</v>
      </c>
      <c r="L253" s="4">
        <f t="shared" si="180"/>
        <v>0</v>
      </c>
      <c r="M253" s="4">
        <f t="shared" si="180"/>
        <v>0</v>
      </c>
      <c r="N253" s="4">
        <f t="shared" si="180"/>
        <v>0</v>
      </c>
      <c r="O253" s="4">
        <f t="shared" si="180"/>
        <v>0</v>
      </c>
      <c r="P253" s="4">
        <f t="shared" si="180"/>
        <v>0</v>
      </c>
      <c r="Q253" s="4">
        <f t="shared" si="180"/>
        <v>0</v>
      </c>
      <c r="R253" s="4">
        <f t="shared" si="180"/>
        <v>0</v>
      </c>
    </row>
    <row r="254" spans="1:21" x14ac:dyDescent="0.25">
      <c r="A254" s="11" t="s">
        <v>14</v>
      </c>
      <c r="B254" s="12" t="s">
        <v>15</v>
      </c>
      <c r="C254" s="13">
        <f>((C252/C256)/365)*1000</f>
        <v>66.040810502283108</v>
      </c>
      <c r="D254" s="13">
        <f>((D252/D256)/365)*1000</f>
        <v>73.524692376813178</v>
      </c>
      <c r="E254" s="13">
        <f t="shared" ref="E254:M254" si="181">D254</f>
        <v>73.524692376813178</v>
      </c>
      <c r="F254" s="13">
        <f t="shared" si="181"/>
        <v>73.524692376813178</v>
      </c>
      <c r="G254" s="13">
        <f t="shared" si="181"/>
        <v>73.524692376813178</v>
      </c>
      <c r="H254" s="13">
        <f t="shared" si="181"/>
        <v>73.524692376813178</v>
      </c>
      <c r="I254" s="13">
        <f t="shared" si="181"/>
        <v>73.524692376813178</v>
      </c>
      <c r="J254" s="13">
        <f t="shared" si="181"/>
        <v>73.524692376813178</v>
      </c>
      <c r="K254" s="13">
        <f t="shared" si="181"/>
        <v>73.524692376813178</v>
      </c>
      <c r="L254" s="13">
        <f t="shared" si="181"/>
        <v>73.524692376813178</v>
      </c>
      <c r="M254" s="13">
        <f t="shared" si="181"/>
        <v>73.524692376813178</v>
      </c>
      <c r="N254" s="13">
        <f t="shared" si="180"/>
        <v>73.524692376813178</v>
      </c>
      <c r="O254" s="13">
        <f t="shared" si="180"/>
        <v>73.524692376813178</v>
      </c>
      <c r="P254" s="13">
        <f t="shared" si="180"/>
        <v>73.524692376813178</v>
      </c>
      <c r="Q254" s="13">
        <f t="shared" si="180"/>
        <v>73.524692376813178</v>
      </c>
      <c r="R254" s="13">
        <f t="shared" si="180"/>
        <v>73.524692376813178</v>
      </c>
    </row>
    <row r="255" spans="1:21" x14ac:dyDescent="0.25">
      <c r="A255" s="3" t="s">
        <v>16</v>
      </c>
      <c r="B255" s="4" t="s">
        <v>17</v>
      </c>
      <c r="C255" s="10">
        <f>'[15]Elanike arv'!D2316</f>
        <v>80</v>
      </c>
      <c r="D255" s="10">
        <v>77</v>
      </c>
      <c r="E255" s="78">
        <v>78</v>
      </c>
      <c r="F255" s="10">
        <f t="shared" ref="F255:R255" si="182">E255+(E255*F$3)</f>
        <v>77.688000000000002</v>
      </c>
      <c r="G255" s="10">
        <f t="shared" si="182"/>
        <v>77.835670035106773</v>
      </c>
      <c r="H255" s="10">
        <f t="shared" si="182"/>
        <v>77.979329254309775</v>
      </c>
      <c r="I255" s="10">
        <f t="shared" si="182"/>
        <v>78.118977230170231</v>
      </c>
      <c r="J255" s="10">
        <f t="shared" si="182"/>
        <v>78.253109054329755</v>
      </c>
      <c r="K255" s="10">
        <f t="shared" si="182"/>
        <v>78.378714358040668</v>
      </c>
      <c r="L255" s="10">
        <f t="shared" si="182"/>
        <v>78.500306527448757</v>
      </c>
      <c r="M255" s="10">
        <f t="shared" si="182"/>
        <v>78.618386858462529</v>
      </c>
      <c r="N255" s="10">
        <f t="shared" si="182"/>
        <v>78.736968901082903</v>
      </c>
      <c r="O255" s="10">
        <f t="shared" si="182"/>
        <v>78.853042315950859</v>
      </c>
      <c r="P255" s="10">
        <f t="shared" si="182"/>
        <v>78.971122650264974</v>
      </c>
      <c r="Q255" s="10">
        <f t="shared" si="182"/>
        <v>79.093718189801564</v>
      </c>
      <c r="R255" s="10">
        <f t="shared" si="182"/>
        <v>79.220828428780777</v>
      </c>
    </row>
    <row r="256" spans="1:21" x14ac:dyDescent="0.25">
      <c r="A256" s="3" t="s">
        <v>29</v>
      </c>
      <c r="B256" s="4" t="s">
        <v>17</v>
      </c>
      <c r="C256" s="10">
        <f>C255*C257</f>
        <v>48</v>
      </c>
      <c r="D256" s="10">
        <f>C256+(C256*D$3)</f>
        <v>47.808</v>
      </c>
      <c r="E256" s="10">
        <f t="shared" ref="E256:R256" si="183">D256+(D256*E$3)</f>
        <v>47.616768</v>
      </c>
      <c r="F256" s="10">
        <f t="shared" si="183"/>
        <v>47.426300928000003</v>
      </c>
      <c r="G256" s="10">
        <f t="shared" si="183"/>
        <v>47.516449258797842</v>
      </c>
      <c r="H256" s="10">
        <f t="shared" si="183"/>
        <v>47.60414910125747</v>
      </c>
      <c r="I256" s="10">
        <f>H256+(H256*I$3)</f>
        <v>47.689400194439742</v>
      </c>
      <c r="J256" s="10">
        <f t="shared" si="183"/>
        <v>47.771283834855396</v>
      </c>
      <c r="K256" s="10">
        <f t="shared" si="183"/>
        <v>47.847962278526836</v>
      </c>
      <c r="L256" s="10">
        <f t="shared" si="183"/>
        <v>47.922190818543783</v>
      </c>
      <c r="M256" s="10">
        <f t="shared" si="183"/>
        <v>47.994275481713601</v>
      </c>
      <c r="N256" s="10">
        <f t="shared" si="183"/>
        <v>48.066666425462586</v>
      </c>
      <c r="O256" s="10">
        <f t="shared" si="183"/>
        <v>48.137525923754069</v>
      </c>
      <c r="P256" s="10">
        <f t="shared" si="183"/>
        <v>48.209610588938652</v>
      </c>
      <c r="Q256" s="10">
        <f t="shared" si="183"/>
        <v>48.28445165770723</v>
      </c>
      <c r="R256" s="10">
        <f t="shared" si="183"/>
        <v>48.362048821295666</v>
      </c>
    </row>
    <row r="257" spans="1:18" x14ac:dyDescent="0.25">
      <c r="A257" s="11" t="s">
        <v>27</v>
      </c>
      <c r="B257" s="12" t="s">
        <v>10</v>
      </c>
      <c r="C257" s="14">
        <v>0.6</v>
      </c>
      <c r="D257" s="14">
        <f t="shared" ref="D257:R257" si="184">D256/D255</f>
        <v>0.62088311688311693</v>
      </c>
      <c r="E257" s="14">
        <f t="shared" si="184"/>
        <v>0.61047138461538464</v>
      </c>
      <c r="F257" s="14">
        <f t="shared" si="184"/>
        <v>0.61047138461538464</v>
      </c>
      <c r="G257" s="14">
        <f t="shared" si="184"/>
        <v>0.61047138461538475</v>
      </c>
      <c r="H257" s="14">
        <f t="shared" si="184"/>
        <v>0.61047138461538475</v>
      </c>
      <c r="I257" s="14">
        <f t="shared" si="184"/>
        <v>0.61047138461538486</v>
      </c>
      <c r="J257" s="14">
        <f t="shared" si="184"/>
        <v>0.61047138461538486</v>
      </c>
      <c r="K257" s="14">
        <f t="shared" si="184"/>
        <v>0.61047138461538486</v>
      </c>
      <c r="L257" s="14">
        <f t="shared" si="184"/>
        <v>0.61047138461538497</v>
      </c>
      <c r="M257" s="14">
        <f t="shared" si="184"/>
        <v>0.61047138461538486</v>
      </c>
      <c r="N257" s="14">
        <f t="shared" si="184"/>
        <v>0.61047138461538497</v>
      </c>
      <c r="O257" s="14">
        <f t="shared" si="184"/>
        <v>0.61047138461538508</v>
      </c>
      <c r="P257" s="14">
        <f t="shared" si="184"/>
        <v>0.61047138461538497</v>
      </c>
      <c r="Q257" s="14">
        <f t="shared" si="184"/>
        <v>0.61047138461538508</v>
      </c>
      <c r="R257" s="14">
        <f t="shared" si="184"/>
        <v>0.61047138461538508</v>
      </c>
    </row>
    <row r="259" spans="1:18" x14ac:dyDescent="0.25">
      <c r="A259" s="3" t="s">
        <v>2</v>
      </c>
      <c r="B259" s="4" t="s">
        <v>3</v>
      </c>
      <c r="C259" s="4">
        <v>2020</v>
      </c>
      <c r="D259" s="4">
        <v>2021</v>
      </c>
      <c r="E259" s="4">
        <v>2022</v>
      </c>
      <c r="F259" s="4">
        <v>2023</v>
      </c>
      <c r="G259" s="4">
        <v>2024</v>
      </c>
      <c r="H259" s="4">
        <v>2025</v>
      </c>
      <c r="I259" s="4">
        <v>2026</v>
      </c>
      <c r="J259" s="4">
        <v>2027</v>
      </c>
      <c r="K259" s="4">
        <v>2028</v>
      </c>
      <c r="L259" s="4">
        <v>2029</v>
      </c>
      <c r="M259" s="4">
        <v>2030</v>
      </c>
      <c r="N259" s="4">
        <v>2031</v>
      </c>
      <c r="O259" s="4">
        <v>2032</v>
      </c>
      <c r="P259" s="4">
        <v>2033</v>
      </c>
      <c r="Q259" s="4">
        <v>2034</v>
      </c>
      <c r="R259" s="4">
        <v>2035</v>
      </c>
    </row>
    <row r="260" spans="1:18" x14ac:dyDescent="0.25">
      <c r="A260" s="88" t="s">
        <v>56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</row>
    <row r="261" spans="1:18" x14ac:dyDescent="0.25">
      <c r="A261" s="3" t="s">
        <v>5</v>
      </c>
      <c r="B261" s="4" t="s">
        <v>6</v>
      </c>
      <c r="C261" s="10"/>
      <c r="D261" s="10"/>
      <c r="E261" s="10"/>
      <c r="F261" s="10"/>
      <c r="G261" s="10"/>
      <c r="H261" s="10"/>
      <c r="I261" s="10">
        <f t="shared" ref="I261:R261" si="185">I262+I263</f>
        <v>3313.4736842105262</v>
      </c>
      <c r="J261" s="10">
        <f t="shared" si="185"/>
        <v>3318.0915635540991</v>
      </c>
      <c r="K261" s="10">
        <f t="shared" si="185"/>
        <v>3322.4158925571837</v>
      </c>
      <c r="L261" s="10">
        <f t="shared" si="185"/>
        <v>3326.6020577045538</v>
      </c>
      <c r="M261" s="10">
        <f t="shared" si="185"/>
        <v>3330.6673175702676</v>
      </c>
      <c r="N261" s="10">
        <f t="shared" si="185"/>
        <v>3334.7498503216598</v>
      </c>
      <c r="O261" s="10">
        <f t="shared" si="185"/>
        <v>3338.7460162443663</v>
      </c>
      <c r="P261" s="10">
        <f t="shared" si="185"/>
        <v>3342.8112762237029</v>
      </c>
      <c r="Q261" s="10">
        <f t="shared" si="185"/>
        <v>3347.0319853148344</v>
      </c>
      <c r="R261" s="10">
        <f t="shared" si="185"/>
        <v>3351.4081261048123</v>
      </c>
    </row>
    <row r="262" spans="1:18" x14ac:dyDescent="0.25">
      <c r="A262" s="3" t="s">
        <v>7</v>
      </c>
      <c r="B262" s="4" t="s">
        <v>6</v>
      </c>
      <c r="C262" s="10"/>
      <c r="D262" s="10"/>
      <c r="E262" s="10"/>
      <c r="F262" s="10"/>
      <c r="G262" s="10"/>
      <c r="H262" s="10"/>
      <c r="I262" s="10">
        <f>4*156</f>
        <v>624</v>
      </c>
      <c r="J262" s="10">
        <f t="shared" ref="J262:R262" si="186">I262</f>
        <v>624</v>
      </c>
      <c r="K262" s="10">
        <f t="shared" si="186"/>
        <v>624</v>
      </c>
      <c r="L262" s="10">
        <f t="shared" si="186"/>
        <v>624</v>
      </c>
      <c r="M262" s="10">
        <f t="shared" si="186"/>
        <v>624</v>
      </c>
      <c r="N262" s="10">
        <f t="shared" si="186"/>
        <v>624</v>
      </c>
      <c r="O262" s="10">
        <f t="shared" si="186"/>
        <v>624</v>
      </c>
      <c r="P262" s="10">
        <f t="shared" si="186"/>
        <v>624</v>
      </c>
      <c r="Q262" s="10">
        <f t="shared" si="186"/>
        <v>624</v>
      </c>
      <c r="R262" s="10">
        <f t="shared" si="186"/>
        <v>624</v>
      </c>
    </row>
    <row r="263" spans="1:18" x14ac:dyDescent="0.25">
      <c r="A263" s="3" t="s">
        <v>8</v>
      </c>
      <c r="B263" s="4" t="s">
        <v>6</v>
      </c>
      <c r="C263" s="10"/>
      <c r="D263" s="10"/>
      <c r="E263" s="10"/>
      <c r="F263" s="10"/>
      <c r="G263" s="10"/>
      <c r="H263" s="10"/>
      <c r="I263" s="10">
        <f t="shared" ref="I263:M263" si="187">I266/(1-I265)</f>
        <v>2689.4736842105262</v>
      </c>
      <c r="J263" s="10">
        <f t="shared" si="187"/>
        <v>2694.0915635540991</v>
      </c>
      <c r="K263" s="10">
        <f t="shared" si="187"/>
        <v>2698.4158925571837</v>
      </c>
      <c r="L263" s="10">
        <f t="shared" si="187"/>
        <v>2702.6020577045538</v>
      </c>
      <c r="M263" s="10">
        <f t="shared" si="187"/>
        <v>2706.6673175702676</v>
      </c>
      <c r="N263" s="10">
        <f>N266/(1-N265)</f>
        <v>2710.7498503216598</v>
      </c>
      <c r="O263" s="10">
        <f t="shared" ref="O263:R263" si="188">O266/(1-O265)</f>
        <v>2714.7460162443663</v>
      </c>
      <c r="P263" s="10">
        <f t="shared" si="188"/>
        <v>2718.8112762237029</v>
      </c>
      <c r="Q263" s="10">
        <f t="shared" si="188"/>
        <v>2723.0319853148344</v>
      </c>
      <c r="R263" s="10">
        <f t="shared" si="188"/>
        <v>2727.4081261048123</v>
      </c>
    </row>
    <row r="264" spans="1:18" x14ac:dyDescent="0.25">
      <c r="A264" s="3" t="s">
        <v>9</v>
      </c>
      <c r="B264" s="4" t="s">
        <v>6</v>
      </c>
      <c r="C264" s="10"/>
      <c r="D264" s="10"/>
      <c r="E264" s="10"/>
      <c r="F264" s="10"/>
      <c r="G264" s="10"/>
      <c r="H264" s="10"/>
      <c r="I264" s="10">
        <f t="shared" ref="I264:R264" si="189">I263-I266</f>
        <v>134.47368421052624</v>
      </c>
      <c r="J264" s="10">
        <f t="shared" si="189"/>
        <v>134.70457817770512</v>
      </c>
      <c r="K264" s="10">
        <f t="shared" si="189"/>
        <v>134.92079462785932</v>
      </c>
      <c r="L264" s="10">
        <f t="shared" si="189"/>
        <v>135.13010288522764</v>
      </c>
      <c r="M264" s="10">
        <f t="shared" si="189"/>
        <v>135.33336587851363</v>
      </c>
      <c r="N264" s="10">
        <f t="shared" si="189"/>
        <v>135.53749251608315</v>
      </c>
      <c r="O264" s="10">
        <f t="shared" si="189"/>
        <v>135.73730081221856</v>
      </c>
      <c r="P264" s="10">
        <f t="shared" si="189"/>
        <v>135.94056381118526</v>
      </c>
      <c r="Q264" s="10">
        <f t="shared" si="189"/>
        <v>136.15159926574188</v>
      </c>
      <c r="R264" s="10">
        <f t="shared" si="189"/>
        <v>136.37040630524052</v>
      </c>
    </row>
    <row r="265" spans="1:18" x14ac:dyDescent="0.25">
      <c r="A265" s="3" t="s">
        <v>9</v>
      </c>
      <c r="B265" s="4" t="s">
        <v>10</v>
      </c>
      <c r="C265" s="16"/>
      <c r="D265" s="16"/>
      <c r="E265" s="16"/>
      <c r="F265" s="16"/>
      <c r="G265" s="16"/>
      <c r="H265" s="16"/>
      <c r="I265" s="16">
        <v>0.05</v>
      </c>
      <c r="J265" s="16">
        <f t="shared" ref="J265:R265" si="190">I265</f>
        <v>0.05</v>
      </c>
      <c r="K265" s="16">
        <f t="shared" si="190"/>
        <v>0.05</v>
      </c>
      <c r="L265" s="16">
        <f t="shared" si="190"/>
        <v>0.05</v>
      </c>
      <c r="M265" s="16">
        <f t="shared" si="190"/>
        <v>0.05</v>
      </c>
      <c r="N265" s="16">
        <f t="shared" si="190"/>
        <v>0.05</v>
      </c>
      <c r="O265" s="16">
        <f t="shared" si="190"/>
        <v>0.05</v>
      </c>
      <c r="P265" s="16">
        <f t="shared" si="190"/>
        <v>0.05</v>
      </c>
      <c r="Q265" s="16">
        <f t="shared" si="190"/>
        <v>0.05</v>
      </c>
      <c r="R265" s="16">
        <f t="shared" si="190"/>
        <v>0.05</v>
      </c>
    </row>
    <row r="266" spans="1:18" x14ac:dyDescent="0.25">
      <c r="A266" s="3" t="s">
        <v>11</v>
      </c>
      <c r="B266" s="4" t="s">
        <v>6</v>
      </c>
      <c r="C266" s="10"/>
      <c r="D266" s="10"/>
      <c r="E266" s="10"/>
      <c r="F266" s="10"/>
      <c r="G266" s="10"/>
      <c r="H266" s="10"/>
      <c r="I266" s="10">
        <f t="shared" ref="I266:R266" si="191">I267+I268</f>
        <v>2555</v>
      </c>
      <c r="J266" s="10">
        <f t="shared" si="191"/>
        <v>2559.386985376394</v>
      </c>
      <c r="K266" s="10">
        <f t="shared" si="191"/>
        <v>2563.4950979293244</v>
      </c>
      <c r="L266" s="10">
        <f t="shared" si="191"/>
        <v>2567.4719548193261</v>
      </c>
      <c r="M266" s="10">
        <f t="shared" si="191"/>
        <v>2571.333951691754</v>
      </c>
      <c r="N266" s="10">
        <f t="shared" si="191"/>
        <v>2575.2123578055766</v>
      </c>
      <c r="O266" s="10">
        <f t="shared" si="191"/>
        <v>2579.0087154321477</v>
      </c>
      <c r="P266" s="10">
        <f t="shared" si="191"/>
        <v>2582.8707124125176</v>
      </c>
      <c r="Q266" s="10">
        <f t="shared" si="191"/>
        <v>2586.8803860490925</v>
      </c>
      <c r="R266" s="10">
        <f t="shared" si="191"/>
        <v>2591.0377197995717</v>
      </c>
    </row>
    <row r="267" spans="1:18" x14ac:dyDescent="0.25">
      <c r="A267" s="3" t="s">
        <v>12</v>
      </c>
      <c r="B267" s="4" t="s">
        <v>6</v>
      </c>
      <c r="C267" s="10"/>
      <c r="D267" s="10"/>
      <c r="E267" s="10"/>
      <c r="F267" s="10"/>
      <c r="G267" s="10"/>
      <c r="H267" s="10"/>
      <c r="I267" s="10">
        <f t="shared" ref="I267:R267" si="192">(I269*I271*365)/1000</f>
        <v>2555</v>
      </c>
      <c r="J267" s="10">
        <f t="shared" si="192"/>
        <v>2559.386985376394</v>
      </c>
      <c r="K267" s="10">
        <f t="shared" si="192"/>
        <v>2563.4950979293244</v>
      </c>
      <c r="L267" s="10">
        <f t="shared" si="192"/>
        <v>2567.4719548193261</v>
      </c>
      <c r="M267" s="10">
        <f t="shared" si="192"/>
        <v>2571.333951691754</v>
      </c>
      <c r="N267" s="10">
        <f t="shared" si="192"/>
        <v>2575.2123578055766</v>
      </c>
      <c r="O267" s="10">
        <f t="shared" si="192"/>
        <v>2579.0087154321477</v>
      </c>
      <c r="P267" s="10">
        <f t="shared" si="192"/>
        <v>2582.8707124125176</v>
      </c>
      <c r="Q267" s="10">
        <f t="shared" si="192"/>
        <v>2586.8803860490925</v>
      </c>
      <c r="R267" s="10">
        <f t="shared" si="192"/>
        <v>2591.0377197995717</v>
      </c>
    </row>
    <row r="268" spans="1:18" x14ac:dyDescent="0.25">
      <c r="A268" s="3" t="s">
        <v>13</v>
      </c>
      <c r="B268" s="4" t="s">
        <v>6</v>
      </c>
      <c r="C268" s="4"/>
      <c r="D268" s="4"/>
      <c r="E268" s="4"/>
      <c r="F268" s="4"/>
      <c r="G268" s="4"/>
      <c r="H268" s="4"/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</row>
    <row r="269" spans="1:18" x14ac:dyDescent="0.25">
      <c r="A269" s="11" t="s">
        <v>14</v>
      </c>
      <c r="B269" s="12" t="s">
        <v>15</v>
      </c>
      <c r="C269" s="13"/>
      <c r="D269" s="13"/>
      <c r="E269" s="13"/>
      <c r="F269" s="13"/>
      <c r="G269" s="13"/>
      <c r="H269" s="13"/>
      <c r="I269" s="13">
        <v>70</v>
      </c>
      <c r="J269" s="13">
        <f t="shared" ref="J269:R269" si="193">I269</f>
        <v>70</v>
      </c>
      <c r="K269" s="13">
        <f t="shared" si="193"/>
        <v>70</v>
      </c>
      <c r="L269" s="13">
        <f t="shared" si="193"/>
        <v>70</v>
      </c>
      <c r="M269" s="13">
        <f t="shared" si="193"/>
        <v>70</v>
      </c>
      <c r="N269" s="13">
        <f t="shared" si="193"/>
        <v>70</v>
      </c>
      <c r="O269" s="13">
        <f t="shared" si="193"/>
        <v>70</v>
      </c>
      <c r="P269" s="13">
        <f t="shared" si="193"/>
        <v>70</v>
      </c>
      <c r="Q269" s="13">
        <f t="shared" si="193"/>
        <v>70</v>
      </c>
      <c r="R269" s="13">
        <f t="shared" si="193"/>
        <v>70</v>
      </c>
    </row>
    <row r="270" spans="1:18" x14ac:dyDescent="0.25">
      <c r="A270" s="3" t="s">
        <v>16</v>
      </c>
      <c r="B270" s="4" t="s">
        <v>17</v>
      </c>
      <c r="C270" s="10">
        <v>111</v>
      </c>
      <c r="D270" s="10">
        <v>114</v>
      </c>
      <c r="E270" s="10">
        <f t="shared" ref="E270:K271" si="194">D270+(D270*E$3)</f>
        <v>113.544</v>
      </c>
      <c r="F270" s="10">
        <f t="shared" si="194"/>
        <v>113.08982399999999</v>
      </c>
      <c r="G270" s="10">
        <f t="shared" si="194"/>
        <v>113.30478613418158</v>
      </c>
      <c r="H270" s="10">
        <f t="shared" si="194"/>
        <v>113.51390975450448</v>
      </c>
      <c r="I270" s="10">
        <f t="shared" si="194"/>
        <v>113.71719423874936</v>
      </c>
      <c r="J270" s="10">
        <f t="shared" si="194"/>
        <v>113.91244890339513</v>
      </c>
      <c r="K270" s="10">
        <f t="shared" si="194"/>
        <v>114.09529157781246</v>
      </c>
      <c r="L270" s="10">
        <f>K270+(K270*L$3)</f>
        <v>114.27229236349544</v>
      </c>
      <c r="M270" s="10">
        <f>L270+(L270*M$3)</f>
        <v>114.44418099304194</v>
      </c>
      <c r="N270" s="10">
        <f t="shared" ref="N270:R271" si="195">M270+(M270*N$3)</f>
        <v>114.61679996031486</v>
      </c>
      <c r="O270" s="10">
        <f t="shared" si="195"/>
        <v>114.78576713746574</v>
      </c>
      <c r="P270" s="10">
        <f t="shared" si="195"/>
        <v>114.95765577181653</v>
      </c>
      <c r="Q270" s="10">
        <f t="shared" si="195"/>
        <v>115.13611715567734</v>
      </c>
      <c r="R270" s="10">
        <f t="shared" si="195"/>
        <v>115.32115055278831</v>
      </c>
    </row>
    <row r="271" spans="1:18" x14ac:dyDescent="0.25">
      <c r="A271" s="3" t="s">
        <v>29</v>
      </c>
      <c r="B271" s="4" t="s">
        <v>17</v>
      </c>
      <c r="C271" s="10"/>
      <c r="D271" s="10"/>
      <c r="E271" s="10"/>
      <c r="F271" s="10"/>
      <c r="G271" s="10"/>
      <c r="H271" s="10"/>
      <c r="I271" s="10">
        <v>100</v>
      </c>
      <c r="J271" s="10">
        <f t="shared" si="194"/>
        <v>100.17170197167881</v>
      </c>
      <c r="K271" s="10">
        <f t="shared" si="194"/>
        <v>100.33248915574656</v>
      </c>
      <c r="L271" s="10">
        <f>K271+(K271*L$3)</f>
        <v>100.48813913187186</v>
      </c>
      <c r="M271" s="10">
        <f>L271+(L271*M$3)</f>
        <v>100.63929360828783</v>
      </c>
      <c r="N271" s="10">
        <f t="shared" si="195"/>
        <v>100.79109032507149</v>
      </c>
      <c r="O271" s="10">
        <f t="shared" si="195"/>
        <v>100.93967575076897</v>
      </c>
      <c r="P271" s="10">
        <f t="shared" si="195"/>
        <v>101.0908302314097</v>
      </c>
      <c r="Q271" s="10">
        <f t="shared" si="195"/>
        <v>101.24776462031674</v>
      </c>
      <c r="R271" s="10">
        <f t="shared" si="195"/>
        <v>101.41047827004195</v>
      </c>
    </row>
    <row r="272" spans="1:18" x14ac:dyDescent="0.25">
      <c r="A272" s="11" t="s">
        <v>27</v>
      </c>
      <c r="B272" s="12" t="s">
        <v>10</v>
      </c>
      <c r="C272" s="14"/>
      <c r="D272" s="14"/>
      <c r="E272" s="14"/>
      <c r="F272" s="14"/>
      <c r="G272" s="14"/>
      <c r="H272" s="14"/>
      <c r="I272" s="14">
        <f>I271/I270</f>
        <v>0.87937449274425383</v>
      </c>
      <c r="J272" s="14">
        <f>J271/J270</f>
        <v>0.87937449274425372</v>
      </c>
      <c r="K272" s="14">
        <f t="shared" ref="K272:R272" si="196">K271/K270</f>
        <v>0.87937449274425372</v>
      </c>
      <c r="L272" s="14">
        <f t="shared" si="196"/>
        <v>0.87937449274425372</v>
      </c>
      <c r="M272" s="14">
        <f t="shared" si="196"/>
        <v>0.87937449274425383</v>
      </c>
      <c r="N272" s="14">
        <f t="shared" si="196"/>
        <v>0.87937449274425383</v>
      </c>
      <c r="O272" s="14">
        <f t="shared" si="196"/>
        <v>0.87937449274425372</v>
      </c>
      <c r="P272" s="14">
        <f t="shared" si="196"/>
        <v>0.87937449274425372</v>
      </c>
      <c r="Q272" s="14">
        <f t="shared" si="196"/>
        <v>0.87937449274425383</v>
      </c>
      <c r="R272" s="14">
        <f t="shared" si="196"/>
        <v>0.87937449274425383</v>
      </c>
    </row>
    <row r="274" spans="1:18" x14ac:dyDescent="0.25">
      <c r="A274" s="3" t="s">
        <v>2</v>
      </c>
      <c r="B274" s="4" t="s">
        <v>3</v>
      </c>
      <c r="C274" s="4">
        <v>2020</v>
      </c>
      <c r="D274" s="4">
        <v>2021</v>
      </c>
      <c r="E274" s="4">
        <v>2022</v>
      </c>
      <c r="F274" s="4">
        <v>2023</v>
      </c>
      <c r="G274" s="4">
        <v>2024</v>
      </c>
      <c r="H274" s="4">
        <v>2025</v>
      </c>
      <c r="I274" s="4">
        <v>2026</v>
      </c>
      <c r="J274" s="4">
        <v>2027</v>
      </c>
      <c r="K274" s="4">
        <v>2028</v>
      </c>
      <c r="L274" s="4">
        <v>2029</v>
      </c>
      <c r="M274" s="4">
        <v>2030</v>
      </c>
      <c r="N274" s="4">
        <v>2031</v>
      </c>
      <c r="O274" s="4">
        <v>2032</v>
      </c>
      <c r="P274" s="4">
        <v>2033</v>
      </c>
      <c r="Q274" s="4">
        <v>2034</v>
      </c>
      <c r="R274" s="4">
        <v>2035</v>
      </c>
    </row>
    <row r="275" spans="1:18" x14ac:dyDescent="0.25">
      <c r="A275" s="88" t="s">
        <v>57</v>
      </c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</row>
    <row r="276" spans="1:18" x14ac:dyDescent="0.25">
      <c r="A276" s="3" t="s">
        <v>5</v>
      </c>
      <c r="B276" s="4" t="s">
        <v>6</v>
      </c>
      <c r="C276" s="10"/>
      <c r="D276" s="10"/>
      <c r="E276" s="10"/>
      <c r="F276" s="10"/>
      <c r="G276" s="10"/>
      <c r="H276" s="10"/>
      <c r="I276" s="10"/>
      <c r="J276" s="10">
        <f t="shared" ref="J276:R276" si="197">J277+J278</f>
        <v>1968.7368421052631</v>
      </c>
      <c r="K276" s="10">
        <f t="shared" si="197"/>
        <v>1970.8953004911994</v>
      </c>
      <c r="L276" s="10">
        <f t="shared" si="197"/>
        <v>1972.9847953609947</v>
      </c>
      <c r="M276" s="10">
        <f t="shared" si="197"/>
        <v>1975.0139412104199</v>
      </c>
      <c r="N276" s="10">
        <f t="shared" si="197"/>
        <v>1977.0517086991595</v>
      </c>
      <c r="O276" s="10">
        <f t="shared" si="197"/>
        <v>1979.0463667932368</v>
      </c>
      <c r="P276" s="10">
        <f t="shared" si="197"/>
        <v>1981.0755126993763</v>
      </c>
      <c r="Q276" s="10">
        <f t="shared" si="197"/>
        <v>1983.1822499355694</v>
      </c>
      <c r="R276" s="10">
        <f t="shared" si="197"/>
        <v>1985.3665698102659</v>
      </c>
    </row>
    <row r="277" spans="1:18" x14ac:dyDescent="0.25">
      <c r="A277" s="3" t="s">
        <v>7</v>
      </c>
      <c r="B277" s="4" t="s">
        <v>6</v>
      </c>
      <c r="C277" s="10"/>
      <c r="D277" s="10"/>
      <c r="E277" s="10"/>
      <c r="F277" s="10"/>
      <c r="G277" s="10"/>
      <c r="H277" s="10"/>
      <c r="I277" s="10"/>
      <c r="J277" s="10">
        <f>4*156</f>
        <v>624</v>
      </c>
      <c r="K277" s="10">
        <f>J277</f>
        <v>624</v>
      </c>
      <c r="L277" s="10">
        <f>K277</f>
        <v>624</v>
      </c>
      <c r="M277" s="10">
        <f t="shared" ref="M277:R277" si="198">L277</f>
        <v>624</v>
      </c>
      <c r="N277" s="10">
        <f t="shared" si="198"/>
        <v>624</v>
      </c>
      <c r="O277" s="10">
        <f t="shared" si="198"/>
        <v>624</v>
      </c>
      <c r="P277" s="10">
        <f t="shared" si="198"/>
        <v>624</v>
      </c>
      <c r="Q277" s="10">
        <f t="shared" si="198"/>
        <v>624</v>
      </c>
      <c r="R277" s="10">
        <f t="shared" si="198"/>
        <v>624</v>
      </c>
    </row>
    <row r="278" spans="1:18" x14ac:dyDescent="0.25">
      <c r="A278" s="3" t="s">
        <v>8</v>
      </c>
      <c r="B278" s="4" t="s">
        <v>6</v>
      </c>
      <c r="C278" s="10"/>
      <c r="D278" s="10"/>
      <c r="E278" s="10"/>
      <c r="F278" s="10"/>
      <c r="G278" s="10"/>
      <c r="H278" s="10"/>
      <c r="I278" s="10"/>
      <c r="J278" s="10">
        <f t="shared" ref="J278:R278" si="199">J281/(1-J280)</f>
        <v>1344.7368421052631</v>
      </c>
      <c r="K278" s="10">
        <f t="shared" si="199"/>
        <v>1346.8953004911994</v>
      </c>
      <c r="L278" s="10">
        <f t="shared" si="199"/>
        <v>1348.9847953609947</v>
      </c>
      <c r="M278" s="10">
        <f t="shared" si="199"/>
        <v>1351.0139412104199</v>
      </c>
      <c r="N278" s="10">
        <f t="shared" si="199"/>
        <v>1353.0517086991595</v>
      </c>
      <c r="O278" s="10">
        <f t="shared" si="199"/>
        <v>1355.0463667932368</v>
      </c>
      <c r="P278" s="10">
        <f t="shared" si="199"/>
        <v>1357.0755126993763</v>
      </c>
      <c r="Q278" s="10">
        <f t="shared" si="199"/>
        <v>1359.1822499355694</v>
      </c>
      <c r="R278" s="10">
        <f t="shared" si="199"/>
        <v>1361.3665698102659</v>
      </c>
    </row>
    <row r="279" spans="1:18" x14ac:dyDescent="0.25">
      <c r="A279" s="3" t="s">
        <v>9</v>
      </c>
      <c r="B279" s="4" t="s">
        <v>6</v>
      </c>
      <c r="C279" s="10"/>
      <c r="D279" s="10"/>
      <c r="E279" s="10"/>
      <c r="F279" s="10"/>
      <c r="G279" s="10"/>
      <c r="H279" s="10"/>
      <c r="I279" s="10"/>
      <c r="J279" s="10">
        <f t="shared" ref="J279:R279" si="200">J278-J281</f>
        <v>67.236842105263122</v>
      </c>
      <c r="K279" s="10">
        <f t="shared" si="200"/>
        <v>67.344765024560047</v>
      </c>
      <c r="L279" s="10">
        <f t="shared" si="200"/>
        <v>67.449239768049893</v>
      </c>
      <c r="M279" s="10">
        <f t="shared" si="200"/>
        <v>67.550697060521088</v>
      </c>
      <c r="N279" s="10">
        <f t="shared" si="200"/>
        <v>67.652585434957928</v>
      </c>
      <c r="O279" s="10">
        <f t="shared" si="200"/>
        <v>67.752318339661997</v>
      </c>
      <c r="P279" s="10">
        <f t="shared" si="200"/>
        <v>67.85377563496877</v>
      </c>
      <c r="Q279" s="10">
        <f t="shared" si="200"/>
        <v>67.959112496778516</v>
      </c>
      <c r="R279" s="10">
        <f t="shared" si="200"/>
        <v>68.068328490513295</v>
      </c>
    </row>
    <row r="280" spans="1:18" x14ac:dyDescent="0.25">
      <c r="A280" s="3" t="s">
        <v>9</v>
      </c>
      <c r="B280" s="4" t="s">
        <v>10</v>
      </c>
      <c r="C280" s="16"/>
      <c r="D280" s="16"/>
      <c r="E280" s="16"/>
      <c r="F280" s="16"/>
      <c r="G280" s="16"/>
      <c r="H280" s="16"/>
      <c r="I280" s="16"/>
      <c r="J280" s="16">
        <v>0.05</v>
      </c>
      <c r="K280" s="16">
        <f t="shared" ref="K280:R280" si="201">J280</f>
        <v>0.05</v>
      </c>
      <c r="L280" s="16">
        <f t="shared" si="201"/>
        <v>0.05</v>
      </c>
      <c r="M280" s="16">
        <f t="shared" si="201"/>
        <v>0.05</v>
      </c>
      <c r="N280" s="16">
        <f t="shared" si="201"/>
        <v>0.05</v>
      </c>
      <c r="O280" s="16">
        <f t="shared" si="201"/>
        <v>0.05</v>
      </c>
      <c r="P280" s="16">
        <f t="shared" si="201"/>
        <v>0.05</v>
      </c>
      <c r="Q280" s="16">
        <f t="shared" si="201"/>
        <v>0.05</v>
      </c>
      <c r="R280" s="16">
        <f t="shared" si="201"/>
        <v>0.05</v>
      </c>
    </row>
    <row r="281" spans="1:18" x14ac:dyDescent="0.25">
      <c r="A281" s="3" t="s">
        <v>11</v>
      </c>
      <c r="B281" s="4" t="s">
        <v>6</v>
      </c>
      <c r="C281" s="10"/>
      <c r="D281" s="10"/>
      <c r="E281" s="10"/>
      <c r="F281" s="10"/>
      <c r="G281" s="10"/>
      <c r="H281" s="10"/>
      <c r="I281" s="10"/>
      <c r="J281" s="10">
        <f t="shared" ref="J281:R281" si="202">J282+J283</f>
        <v>1277.5</v>
      </c>
      <c r="K281" s="10">
        <f t="shared" si="202"/>
        <v>1279.5505354666393</v>
      </c>
      <c r="L281" s="10">
        <f t="shared" si="202"/>
        <v>1281.5355555929448</v>
      </c>
      <c r="M281" s="10">
        <f t="shared" si="202"/>
        <v>1283.4632441498989</v>
      </c>
      <c r="N281" s="10">
        <f t="shared" si="202"/>
        <v>1285.3991232642015</v>
      </c>
      <c r="O281" s="10">
        <f t="shared" si="202"/>
        <v>1287.2940484535748</v>
      </c>
      <c r="P281" s="10">
        <f t="shared" si="202"/>
        <v>1289.2217370644075</v>
      </c>
      <c r="Q281" s="10">
        <f t="shared" si="202"/>
        <v>1291.2231374387909</v>
      </c>
      <c r="R281" s="10">
        <f t="shared" si="202"/>
        <v>1293.2982413197526</v>
      </c>
    </row>
    <row r="282" spans="1:18" x14ac:dyDescent="0.25">
      <c r="A282" s="3" t="s">
        <v>12</v>
      </c>
      <c r="B282" s="4" t="s">
        <v>6</v>
      </c>
      <c r="C282" s="10"/>
      <c r="D282" s="10"/>
      <c r="E282" s="10"/>
      <c r="F282" s="10"/>
      <c r="G282" s="10"/>
      <c r="H282" s="10"/>
      <c r="I282" s="10"/>
      <c r="J282" s="10">
        <f t="shared" ref="J282:R282" si="203">(J284*J286*365)/1000</f>
        <v>1277.5</v>
      </c>
      <c r="K282" s="10">
        <f t="shared" si="203"/>
        <v>1279.5505354666393</v>
      </c>
      <c r="L282" s="10">
        <f t="shared" si="203"/>
        <v>1281.5355555929448</v>
      </c>
      <c r="M282" s="10">
        <f t="shared" si="203"/>
        <v>1283.4632441498989</v>
      </c>
      <c r="N282" s="10">
        <f t="shared" si="203"/>
        <v>1285.3991232642015</v>
      </c>
      <c r="O282" s="10">
        <f t="shared" si="203"/>
        <v>1287.2940484535748</v>
      </c>
      <c r="P282" s="10">
        <f t="shared" si="203"/>
        <v>1289.2217370644075</v>
      </c>
      <c r="Q282" s="10">
        <f t="shared" si="203"/>
        <v>1291.2231374387909</v>
      </c>
      <c r="R282" s="10">
        <f t="shared" si="203"/>
        <v>1293.2982413197526</v>
      </c>
    </row>
    <row r="283" spans="1:18" x14ac:dyDescent="0.25">
      <c r="A283" s="3" t="s">
        <v>13</v>
      </c>
      <c r="B283" s="4" t="s">
        <v>6</v>
      </c>
      <c r="C283" s="4"/>
      <c r="D283" s="4"/>
      <c r="E283" s="4"/>
      <c r="F283" s="4"/>
      <c r="G283" s="4"/>
      <c r="H283" s="4"/>
      <c r="I283" s="4"/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</row>
    <row r="284" spans="1:18" x14ac:dyDescent="0.25">
      <c r="A284" s="11" t="s">
        <v>14</v>
      </c>
      <c r="B284" s="12" t="s">
        <v>15</v>
      </c>
      <c r="C284" s="25"/>
      <c r="D284" s="25"/>
      <c r="E284" s="25"/>
      <c r="F284" s="25"/>
      <c r="G284" s="25"/>
      <c r="H284" s="25"/>
      <c r="I284" s="25"/>
      <c r="J284" s="13">
        <v>70</v>
      </c>
      <c r="K284" s="13">
        <f t="shared" ref="K284:R284" si="204">J284</f>
        <v>70</v>
      </c>
      <c r="L284" s="13">
        <f t="shared" si="204"/>
        <v>70</v>
      </c>
      <c r="M284" s="13">
        <f t="shared" si="204"/>
        <v>70</v>
      </c>
      <c r="N284" s="13">
        <f t="shared" si="204"/>
        <v>70</v>
      </c>
      <c r="O284" s="13">
        <f t="shared" si="204"/>
        <v>70</v>
      </c>
      <c r="P284" s="13">
        <f t="shared" si="204"/>
        <v>70</v>
      </c>
      <c r="Q284" s="13">
        <f t="shared" si="204"/>
        <v>70</v>
      </c>
      <c r="R284" s="13">
        <f t="shared" si="204"/>
        <v>70</v>
      </c>
    </row>
    <row r="285" spans="1:18" x14ac:dyDescent="0.25">
      <c r="A285" s="3" t="s">
        <v>16</v>
      </c>
      <c r="B285" s="4" t="s">
        <v>17</v>
      </c>
      <c r="C285" s="10">
        <v>83</v>
      </c>
      <c r="D285" s="10">
        <v>85</v>
      </c>
      <c r="E285" s="10">
        <f t="shared" ref="E285:K286" si="205">D285+(D285*E$3)</f>
        <v>84.66</v>
      </c>
      <c r="F285" s="10">
        <f t="shared" si="205"/>
        <v>84.321359999999999</v>
      </c>
      <c r="G285" s="10">
        <f t="shared" si="205"/>
        <v>84.481638784258195</v>
      </c>
      <c r="H285" s="10">
        <f t="shared" si="205"/>
        <v>84.637564290639304</v>
      </c>
      <c r="I285" s="10">
        <f t="shared" si="205"/>
        <v>84.789136055207848</v>
      </c>
      <c r="J285" s="10">
        <f t="shared" si="205"/>
        <v>84.934720673584081</v>
      </c>
      <c r="K285" s="10">
        <f t="shared" si="205"/>
        <v>85.071050737842626</v>
      </c>
      <c r="L285" s="10">
        <f>K285+(K285*L$3)</f>
        <v>85.203025007869414</v>
      </c>
      <c r="M285" s="10">
        <f>L285+(L285*M$3)</f>
        <v>85.331187582531285</v>
      </c>
      <c r="N285" s="10">
        <f t="shared" ref="N285:R286" si="206">M285+(M285*N$3)</f>
        <v>85.459894707252317</v>
      </c>
      <c r="O285" s="10">
        <f t="shared" si="206"/>
        <v>85.585879006005158</v>
      </c>
      <c r="P285" s="10">
        <f t="shared" si="206"/>
        <v>85.714041584249173</v>
      </c>
      <c r="Q285" s="10">
        <f t="shared" si="206"/>
        <v>85.847104896776969</v>
      </c>
      <c r="R285" s="10">
        <f t="shared" si="206"/>
        <v>85.985068394622871</v>
      </c>
    </row>
    <row r="286" spans="1:18" x14ac:dyDescent="0.25">
      <c r="A286" s="3" t="s">
        <v>29</v>
      </c>
      <c r="B286" s="4" t="s">
        <v>17</v>
      </c>
      <c r="C286" s="10"/>
      <c r="D286" s="10"/>
      <c r="E286" s="10"/>
      <c r="F286" s="10"/>
      <c r="G286" s="10"/>
      <c r="H286" s="10"/>
      <c r="I286" s="10"/>
      <c r="J286" s="10">
        <v>50</v>
      </c>
      <c r="K286" s="10">
        <f t="shared" si="205"/>
        <v>50.080255791257898</v>
      </c>
      <c r="L286" s="10">
        <f>K286+(K286*L$3)</f>
        <v>50.157947381328569</v>
      </c>
      <c r="M286" s="10">
        <f>L286+(L286*M$3)</f>
        <v>50.233395074360033</v>
      </c>
      <c r="N286" s="10">
        <f t="shared" si="206"/>
        <v>50.309163337150743</v>
      </c>
      <c r="O286" s="10">
        <f t="shared" si="206"/>
        <v>50.383328706597837</v>
      </c>
      <c r="P286" s="10">
        <f t="shared" si="206"/>
        <v>50.458776401738064</v>
      </c>
      <c r="Q286" s="10">
        <f t="shared" si="206"/>
        <v>50.537109097408646</v>
      </c>
      <c r="R286" s="10">
        <f t="shared" si="206"/>
        <v>50.618326470440408</v>
      </c>
    </row>
    <row r="287" spans="1:18" x14ac:dyDescent="0.25">
      <c r="A287" s="11" t="s">
        <v>27</v>
      </c>
      <c r="B287" s="12" t="s">
        <v>10</v>
      </c>
      <c r="C287" s="14"/>
      <c r="D287" s="14"/>
      <c r="E287" s="14"/>
      <c r="F287" s="14"/>
      <c r="G287" s="14"/>
      <c r="H287" s="14"/>
      <c r="I287" s="14"/>
      <c r="J287" s="14">
        <f t="shared" ref="J287:R287" si="207">J286/J285</f>
        <v>0.58868740137684017</v>
      </c>
      <c r="K287" s="14">
        <f t="shared" si="207"/>
        <v>0.58868740137684017</v>
      </c>
      <c r="L287" s="14">
        <f t="shared" si="207"/>
        <v>0.58868740137684017</v>
      </c>
      <c r="M287" s="14">
        <f t="shared" si="207"/>
        <v>0.58868740137684017</v>
      </c>
      <c r="N287" s="14">
        <f t="shared" si="207"/>
        <v>0.58868740137684017</v>
      </c>
      <c r="O287" s="14">
        <f t="shared" si="207"/>
        <v>0.58868740137684017</v>
      </c>
      <c r="P287" s="14">
        <f t="shared" si="207"/>
        <v>0.58868740137684017</v>
      </c>
      <c r="Q287" s="14">
        <f t="shared" si="207"/>
        <v>0.58868740137684017</v>
      </c>
      <c r="R287" s="14">
        <f t="shared" si="207"/>
        <v>0.58868740137684017</v>
      </c>
    </row>
    <row r="289" spans="1:18" x14ac:dyDescent="0.25">
      <c r="A289" s="3" t="s">
        <v>2</v>
      </c>
      <c r="B289" s="4" t="s">
        <v>3</v>
      </c>
      <c r="C289" s="4">
        <v>2020</v>
      </c>
      <c r="D289" s="4">
        <v>2021</v>
      </c>
      <c r="E289" s="4">
        <v>2022</v>
      </c>
      <c r="F289" s="4">
        <v>2023</v>
      </c>
      <c r="G289" s="4">
        <v>2024</v>
      </c>
      <c r="H289" s="4">
        <v>2025</v>
      </c>
      <c r="I289" s="4">
        <v>2026</v>
      </c>
      <c r="J289" s="4">
        <v>2027</v>
      </c>
      <c r="K289" s="4">
        <v>2028</v>
      </c>
      <c r="L289" s="4">
        <v>2029</v>
      </c>
      <c r="M289" s="4">
        <v>2030</v>
      </c>
      <c r="N289" s="4">
        <v>2031</v>
      </c>
      <c r="O289" s="4">
        <v>2032</v>
      </c>
      <c r="P289" s="4">
        <v>2033</v>
      </c>
      <c r="Q289" s="4">
        <v>2034</v>
      </c>
      <c r="R289" s="4">
        <v>2035</v>
      </c>
    </row>
    <row r="290" spans="1:18" x14ac:dyDescent="0.25">
      <c r="A290" s="88" t="s">
        <v>58</v>
      </c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</row>
    <row r="291" spans="1:18" x14ac:dyDescent="0.25">
      <c r="A291" s="3" t="s">
        <v>5</v>
      </c>
      <c r="B291" s="4" t="s">
        <v>6</v>
      </c>
      <c r="C291" s="10"/>
      <c r="D291" s="10"/>
      <c r="E291" s="10"/>
      <c r="F291" s="10"/>
      <c r="G291" s="10"/>
      <c r="H291" s="10"/>
      <c r="I291" s="10"/>
      <c r="J291" s="10">
        <f t="shared" ref="J291:R291" si="208">J292+J293</f>
        <v>1968.7368421052631</v>
      </c>
      <c r="K291" s="10">
        <f t="shared" si="208"/>
        <v>1970.8953004911994</v>
      </c>
      <c r="L291" s="10">
        <f t="shared" si="208"/>
        <v>1972.9847953609947</v>
      </c>
      <c r="M291" s="10">
        <f t="shared" si="208"/>
        <v>1975.0139412104199</v>
      </c>
      <c r="N291" s="10">
        <f t="shared" si="208"/>
        <v>1977.0517086991595</v>
      </c>
      <c r="O291" s="10">
        <f t="shared" si="208"/>
        <v>1979.0463667932368</v>
      </c>
      <c r="P291" s="10">
        <f t="shared" si="208"/>
        <v>1981.0755126993763</v>
      </c>
      <c r="Q291" s="10">
        <f t="shared" si="208"/>
        <v>1983.1822499355694</v>
      </c>
      <c r="R291" s="10">
        <f t="shared" si="208"/>
        <v>1985.3665698102659</v>
      </c>
    </row>
    <row r="292" spans="1:18" x14ac:dyDescent="0.25">
      <c r="A292" s="3" t="s">
        <v>7</v>
      </c>
      <c r="B292" s="4" t="s">
        <v>6</v>
      </c>
      <c r="C292" s="10"/>
      <c r="D292" s="10"/>
      <c r="E292" s="10"/>
      <c r="F292" s="10"/>
      <c r="G292" s="10"/>
      <c r="H292" s="10"/>
      <c r="I292" s="10"/>
      <c r="J292" s="10">
        <f>4*156</f>
        <v>624</v>
      </c>
      <c r="K292" s="10">
        <f t="shared" ref="K292:R292" si="209">J292</f>
        <v>624</v>
      </c>
      <c r="L292" s="10">
        <f>K292</f>
        <v>624</v>
      </c>
      <c r="M292" s="10">
        <f t="shared" si="209"/>
        <v>624</v>
      </c>
      <c r="N292" s="10">
        <f t="shared" si="209"/>
        <v>624</v>
      </c>
      <c r="O292" s="10">
        <f t="shared" si="209"/>
        <v>624</v>
      </c>
      <c r="P292" s="10">
        <f t="shared" si="209"/>
        <v>624</v>
      </c>
      <c r="Q292" s="10">
        <f t="shared" si="209"/>
        <v>624</v>
      </c>
      <c r="R292" s="10">
        <f t="shared" si="209"/>
        <v>624</v>
      </c>
    </row>
    <row r="293" spans="1:18" x14ac:dyDescent="0.25">
      <c r="A293" s="3" t="s">
        <v>8</v>
      </c>
      <c r="B293" s="4" t="s">
        <v>6</v>
      </c>
      <c r="C293" s="10"/>
      <c r="D293" s="10"/>
      <c r="E293" s="10"/>
      <c r="F293" s="10"/>
      <c r="G293" s="10"/>
      <c r="H293" s="10"/>
      <c r="I293" s="10"/>
      <c r="J293" s="10">
        <f t="shared" ref="J293:R293" si="210">J296/(1-J295)</f>
        <v>1344.7368421052631</v>
      </c>
      <c r="K293" s="10">
        <f t="shared" si="210"/>
        <v>1346.8953004911994</v>
      </c>
      <c r="L293" s="10">
        <f t="shared" si="210"/>
        <v>1348.9847953609947</v>
      </c>
      <c r="M293" s="10">
        <f t="shared" si="210"/>
        <v>1351.0139412104199</v>
      </c>
      <c r="N293" s="10">
        <f t="shared" si="210"/>
        <v>1353.0517086991595</v>
      </c>
      <c r="O293" s="10">
        <f t="shared" si="210"/>
        <v>1355.0463667932368</v>
      </c>
      <c r="P293" s="10">
        <f t="shared" si="210"/>
        <v>1357.0755126993763</v>
      </c>
      <c r="Q293" s="10">
        <f t="shared" si="210"/>
        <v>1359.1822499355694</v>
      </c>
      <c r="R293" s="10">
        <f t="shared" si="210"/>
        <v>1361.3665698102659</v>
      </c>
    </row>
    <row r="294" spans="1:18" x14ac:dyDescent="0.25">
      <c r="A294" s="3" t="s">
        <v>9</v>
      </c>
      <c r="B294" s="4" t="s">
        <v>6</v>
      </c>
      <c r="C294" s="10"/>
      <c r="D294" s="10"/>
      <c r="E294" s="10"/>
      <c r="F294" s="10"/>
      <c r="G294" s="10"/>
      <c r="H294" s="10"/>
      <c r="I294" s="10"/>
      <c r="J294" s="10">
        <f t="shared" ref="J294:R294" si="211">J293-J296</f>
        <v>67.236842105263122</v>
      </c>
      <c r="K294" s="10">
        <f t="shared" si="211"/>
        <v>67.344765024560047</v>
      </c>
      <c r="L294" s="10">
        <f t="shared" si="211"/>
        <v>67.449239768049893</v>
      </c>
      <c r="M294" s="10">
        <f t="shared" si="211"/>
        <v>67.550697060521088</v>
      </c>
      <c r="N294" s="10">
        <f t="shared" si="211"/>
        <v>67.652585434957928</v>
      </c>
      <c r="O294" s="10">
        <f t="shared" si="211"/>
        <v>67.752318339661997</v>
      </c>
      <c r="P294" s="10">
        <f t="shared" si="211"/>
        <v>67.85377563496877</v>
      </c>
      <c r="Q294" s="10">
        <f t="shared" si="211"/>
        <v>67.959112496778516</v>
      </c>
      <c r="R294" s="10">
        <f t="shared" si="211"/>
        <v>68.068328490513295</v>
      </c>
    </row>
    <row r="295" spans="1:18" x14ac:dyDescent="0.25">
      <c r="A295" s="3" t="s">
        <v>9</v>
      </c>
      <c r="B295" s="4" t="s">
        <v>10</v>
      </c>
      <c r="C295" s="16"/>
      <c r="D295" s="16"/>
      <c r="E295" s="16"/>
      <c r="F295" s="16"/>
      <c r="G295" s="16"/>
      <c r="H295" s="16"/>
      <c r="I295" s="16"/>
      <c r="J295" s="16">
        <v>0.05</v>
      </c>
      <c r="K295" s="16">
        <f t="shared" ref="K295:R295" si="212">J295</f>
        <v>0.05</v>
      </c>
      <c r="L295" s="16">
        <f t="shared" si="212"/>
        <v>0.05</v>
      </c>
      <c r="M295" s="16">
        <f t="shared" si="212"/>
        <v>0.05</v>
      </c>
      <c r="N295" s="16">
        <f t="shared" si="212"/>
        <v>0.05</v>
      </c>
      <c r="O295" s="16">
        <f t="shared" si="212"/>
        <v>0.05</v>
      </c>
      <c r="P295" s="16">
        <f t="shared" si="212"/>
        <v>0.05</v>
      </c>
      <c r="Q295" s="16">
        <f t="shared" si="212"/>
        <v>0.05</v>
      </c>
      <c r="R295" s="16">
        <f t="shared" si="212"/>
        <v>0.05</v>
      </c>
    </row>
    <row r="296" spans="1:18" x14ac:dyDescent="0.25">
      <c r="A296" s="3" t="s">
        <v>11</v>
      </c>
      <c r="B296" s="4" t="s">
        <v>6</v>
      </c>
      <c r="C296" s="10"/>
      <c r="D296" s="10"/>
      <c r="E296" s="10"/>
      <c r="F296" s="10"/>
      <c r="G296" s="10"/>
      <c r="H296" s="10"/>
      <c r="I296" s="10"/>
      <c r="J296" s="10">
        <f t="shared" ref="J296:R296" si="213">J297+J298</f>
        <v>1277.5</v>
      </c>
      <c r="K296" s="10">
        <f t="shared" si="213"/>
        <v>1279.5505354666393</v>
      </c>
      <c r="L296" s="10">
        <f t="shared" si="213"/>
        <v>1281.5355555929448</v>
      </c>
      <c r="M296" s="10">
        <f t="shared" si="213"/>
        <v>1283.4632441498989</v>
      </c>
      <c r="N296" s="10">
        <f t="shared" si="213"/>
        <v>1285.3991232642015</v>
      </c>
      <c r="O296" s="10">
        <f t="shared" si="213"/>
        <v>1287.2940484535748</v>
      </c>
      <c r="P296" s="10">
        <f t="shared" si="213"/>
        <v>1289.2217370644075</v>
      </c>
      <c r="Q296" s="10">
        <f t="shared" si="213"/>
        <v>1291.2231374387909</v>
      </c>
      <c r="R296" s="10">
        <f t="shared" si="213"/>
        <v>1293.2982413197526</v>
      </c>
    </row>
    <row r="297" spans="1:18" x14ac:dyDescent="0.25">
      <c r="A297" s="3" t="s">
        <v>12</v>
      </c>
      <c r="B297" s="4" t="s">
        <v>6</v>
      </c>
      <c r="C297" s="10"/>
      <c r="D297" s="10"/>
      <c r="E297" s="10"/>
      <c r="F297" s="10"/>
      <c r="G297" s="10"/>
      <c r="H297" s="10"/>
      <c r="I297" s="10"/>
      <c r="J297" s="10">
        <f t="shared" ref="J297:R297" si="214">(J299*J301*365)/1000</f>
        <v>1277.5</v>
      </c>
      <c r="K297" s="10">
        <f t="shared" si="214"/>
        <v>1279.5505354666393</v>
      </c>
      <c r="L297" s="10">
        <f t="shared" si="214"/>
        <v>1281.5355555929448</v>
      </c>
      <c r="M297" s="10">
        <f t="shared" si="214"/>
        <v>1283.4632441498989</v>
      </c>
      <c r="N297" s="10">
        <f t="shared" si="214"/>
        <v>1285.3991232642015</v>
      </c>
      <c r="O297" s="10">
        <f t="shared" si="214"/>
        <v>1287.2940484535748</v>
      </c>
      <c r="P297" s="10">
        <f t="shared" si="214"/>
        <v>1289.2217370644075</v>
      </c>
      <c r="Q297" s="10">
        <f t="shared" si="214"/>
        <v>1291.2231374387909</v>
      </c>
      <c r="R297" s="10">
        <f t="shared" si="214"/>
        <v>1293.2982413197526</v>
      </c>
    </row>
    <row r="298" spans="1:18" x14ac:dyDescent="0.25">
      <c r="A298" s="3" t="s">
        <v>13</v>
      </c>
      <c r="B298" s="4" t="s">
        <v>6</v>
      </c>
      <c r="C298" s="4"/>
      <c r="D298" s="4"/>
      <c r="E298" s="4"/>
      <c r="F298" s="4"/>
      <c r="G298" s="4"/>
      <c r="H298" s="4"/>
      <c r="I298" s="4"/>
      <c r="J298" s="4">
        <f t="shared" ref="J298:R299" si="215">I298</f>
        <v>0</v>
      </c>
      <c r="K298" s="4">
        <f t="shared" si="215"/>
        <v>0</v>
      </c>
      <c r="L298" s="4">
        <f t="shared" si="215"/>
        <v>0</v>
      </c>
      <c r="M298" s="4">
        <f t="shared" si="215"/>
        <v>0</v>
      </c>
      <c r="N298" s="4">
        <f t="shared" si="215"/>
        <v>0</v>
      </c>
      <c r="O298" s="4">
        <f t="shared" si="215"/>
        <v>0</v>
      </c>
      <c r="P298" s="4">
        <f t="shared" si="215"/>
        <v>0</v>
      </c>
      <c r="Q298" s="4">
        <f t="shared" si="215"/>
        <v>0</v>
      </c>
      <c r="R298" s="4">
        <f t="shared" si="215"/>
        <v>0</v>
      </c>
    </row>
    <row r="299" spans="1:18" x14ac:dyDescent="0.25">
      <c r="A299" s="11" t="s">
        <v>14</v>
      </c>
      <c r="B299" s="12" t="s">
        <v>15</v>
      </c>
      <c r="C299" s="25"/>
      <c r="D299" s="25"/>
      <c r="E299" s="25"/>
      <c r="F299" s="25"/>
      <c r="G299" s="25"/>
      <c r="H299" s="25"/>
      <c r="I299" s="25"/>
      <c r="J299" s="13">
        <v>70</v>
      </c>
      <c r="K299" s="13">
        <f t="shared" si="215"/>
        <v>70</v>
      </c>
      <c r="L299" s="13">
        <f t="shared" si="215"/>
        <v>70</v>
      </c>
      <c r="M299" s="13">
        <f t="shared" si="215"/>
        <v>70</v>
      </c>
      <c r="N299" s="13">
        <f t="shared" si="215"/>
        <v>70</v>
      </c>
      <c r="O299" s="13">
        <f t="shared" si="215"/>
        <v>70</v>
      </c>
      <c r="P299" s="13">
        <f t="shared" si="215"/>
        <v>70</v>
      </c>
      <c r="Q299" s="13">
        <f t="shared" si="215"/>
        <v>70</v>
      </c>
      <c r="R299" s="13">
        <f t="shared" si="215"/>
        <v>70</v>
      </c>
    </row>
    <row r="300" spans="1:18" x14ac:dyDescent="0.25">
      <c r="A300" s="3" t="s">
        <v>16</v>
      </c>
      <c r="B300" s="4" t="s">
        <v>17</v>
      </c>
      <c r="C300" s="10">
        <v>62</v>
      </c>
      <c r="D300" s="10">
        <v>71</v>
      </c>
      <c r="E300" s="10">
        <f t="shared" ref="E300:I300" si="216">D300+(D300*E$3)</f>
        <v>70.715999999999994</v>
      </c>
      <c r="F300" s="10">
        <f t="shared" si="216"/>
        <v>70.43313599999999</v>
      </c>
      <c r="G300" s="10">
        <f t="shared" si="216"/>
        <v>70.567015925674482</v>
      </c>
      <c r="H300" s="10">
        <f t="shared" si="216"/>
        <v>70.697259583945765</v>
      </c>
      <c r="I300" s="10">
        <f t="shared" si="216"/>
        <v>70.823866587291249</v>
      </c>
      <c r="J300" s="10">
        <f>I300+(I300*J$3)</f>
        <v>70.945472562640802</v>
      </c>
      <c r="K300" s="10">
        <f t="shared" ref="K300:K301" si="217">J300+(J300*K$3)</f>
        <v>71.059348263374403</v>
      </c>
      <c r="L300" s="10">
        <f>K300+(K300*L$3)</f>
        <v>71.169585594808538</v>
      </c>
      <c r="M300" s="10">
        <f>L300+(L300*M$3)</f>
        <v>71.276639039526103</v>
      </c>
      <c r="N300" s="10">
        <f t="shared" ref="N300:R301" si="218">M300+(M300*N$3)</f>
        <v>71.384147343704853</v>
      </c>
      <c r="O300" s="10">
        <f t="shared" si="218"/>
        <v>71.489381287368985</v>
      </c>
      <c r="P300" s="10">
        <f t="shared" si="218"/>
        <v>71.596434735078688</v>
      </c>
      <c r="Q300" s="10">
        <f t="shared" si="218"/>
        <v>71.707581737307791</v>
      </c>
      <c r="R300" s="10">
        <f t="shared" si="218"/>
        <v>71.822821835508492</v>
      </c>
    </row>
    <row r="301" spans="1:18" x14ac:dyDescent="0.25">
      <c r="A301" s="3" t="s">
        <v>29</v>
      </c>
      <c r="B301" s="4" t="s">
        <v>17</v>
      </c>
      <c r="C301" s="10"/>
      <c r="D301" s="10"/>
      <c r="E301" s="10"/>
      <c r="F301" s="10"/>
      <c r="G301" s="10"/>
      <c r="H301" s="10"/>
      <c r="I301" s="10"/>
      <c r="J301" s="10">
        <v>50</v>
      </c>
      <c r="K301" s="10">
        <f t="shared" si="217"/>
        <v>50.080255791257898</v>
      </c>
      <c r="L301" s="10">
        <f>K301+(K301*L$3)</f>
        <v>50.157947381328569</v>
      </c>
      <c r="M301" s="10">
        <f>L301+(L301*M$3)</f>
        <v>50.233395074360033</v>
      </c>
      <c r="N301" s="10">
        <f t="shared" si="218"/>
        <v>50.309163337150743</v>
      </c>
      <c r="O301" s="10">
        <f t="shared" si="218"/>
        <v>50.383328706597837</v>
      </c>
      <c r="P301" s="10">
        <f t="shared" si="218"/>
        <v>50.458776401738064</v>
      </c>
      <c r="Q301" s="10">
        <f t="shared" si="218"/>
        <v>50.537109097408646</v>
      </c>
      <c r="R301" s="10">
        <f t="shared" si="218"/>
        <v>50.618326470440408</v>
      </c>
    </row>
    <row r="302" spans="1:18" x14ac:dyDescent="0.25">
      <c r="A302" s="11" t="s">
        <v>27</v>
      </c>
      <c r="B302" s="12" t="s">
        <v>10</v>
      </c>
      <c r="C302" s="14"/>
      <c r="D302" s="14"/>
      <c r="E302" s="14"/>
      <c r="F302" s="14"/>
      <c r="G302" s="14"/>
      <c r="H302" s="14"/>
      <c r="I302" s="14"/>
      <c r="J302" s="14">
        <f t="shared" ref="J302:R302" si="219">J301/J300</f>
        <v>0.70476660728213281</v>
      </c>
      <c r="K302" s="14">
        <f t="shared" si="219"/>
        <v>0.70476660728213281</v>
      </c>
      <c r="L302" s="14">
        <f t="shared" si="219"/>
        <v>0.70476660728213281</v>
      </c>
      <c r="M302" s="14">
        <f t="shared" si="219"/>
        <v>0.70476660728213292</v>
      </c>
      <c r="N302" s="14">
        <f t="shared" si="219"/>
        <v>0.70476660728213281</v>
      </c>
      <c r="O302" s="14">
        <f t="shared" si="219"/>
        <v>0.70476660728213292</v>
      </c>
      <c r="P302" s="14">
        <f t="shared" si="219"/>
        <v>0.70476660728213292</v>
      </c>
      <c r="Q302" s="14">
        <f t="shared" si="219"/>
        <v>0.70476660728213292</v>
      </c>
      <c r="R302" s="14">
        <f t="shared" si="219"/>
        <v>0.70476660728213281</v>
      </c>
    </row>
    <row r="303" spans="1:18" x14ac:dyDescent="0.25">
      <c r="A303" s="86" t="s">
        <v>59</v>
      </c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</row>
    <row r="304" spans="1:18" x14ac:dyDescent="0.25">
      <c r="A304" s="26" t="s">
        <v>1</v>
      </c>
      <c r="B304" s="27"/>
      <c r="C304" s="28">
        <v>-4.0000000000000001E-3</v>
      </c>
      <c r="D304" s="28">
        <v>-4.0000000000000001E-3</v>
      </c>
      <c r="E304" s="28">
        <v>-4.0000000000000001E-3</v>
      </c>
      <c r="F304" s="28">
        <v>-4.0000000000000001E-3</v>
      </c>
      <c r="G304" s="29">
        <v>-1.3332340235364219E-2</v>
      </c>
      <c r="H304" s="29">
        <v>-1.2977214425833711E-2</v>
      </c>
      <c r="I304" s="29">
        <v>-1.3264018959519897E-2</v>
      </c>
      <c r="J304" s="29">
        <v>-1.3560110030607106E-2</v>
      </c>
      <c r="K304" s="29">
        <v>-1.3547475064792272E-2</v>
      </c>
      <c r="L304" s="29">
        <v>-1.369317729480137E-2</v>
      </c>
      <c r="M304" s="30">
        <v>-1.4210738796931773E-2</v>
      </c>
      <c r="N304" s="29">
        <v>-1.4623356408470897E-2</v>
      </c>
      <c r="O304" s="30">
        <v>-1.5093555093555094E-2</v>
      </c>
      <c r="P304" s="29">
        <v>-1.5496347591099101E-2</v>
      </c>
      <c r="Q304" s="30">
        <v>-1.5609588747373386E-2</v>
      </c>
      <c r="R304" s="29">
        <v>-1.5989891948414083E-2</v>
      </c>
    </row>
    <row r="305" spans="1:18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2"/>
    </row>
    <row r="306" spans="1:18" x14ac:dyDescent="0.25">
      <c r="A306" s="33" t="s">
        <v>2</v>
      </c>
      <c r="B306" s="34" t="s">
        <v>3</v>
      </c>
      <c r="C306" s="34">
        <v>2020</v>
      </c>
      <c r="D306" s="34">
        <v>2021</v>
      </c>
      <c r="E306" s="34">
        <v>2022</v>
      </c>
      <c r="F306" s="34">
        <v>2023</v>
      </c>
      <c r="G306" s="34">
        <v>2024</v>
      </c>
      <c r="H306" s="34">
        <v>2025</v>
      </c>
      <c r="I306" s="34">
        <v>2026</v>
      </c>
      <c r="J306" s="34">
        <v>2027</v>
      </c>
      <c r="K306" s="34">
        <v>2028</v>
      </c>
      <c r="L306" s="34">
        <v>2029</v>
      </c>
      <c r="M306" s="35">
        <v>2030</v>
      </c>
      <c r="N306" s="34">
        <v>2031</v>
      </c>
      <c r="O306" s="35">
        <v>2032</v>
      </c>
      <c r="P306" s="34">
        <v>2033</v>
      </c>
      <c r="Q306" s="35">
        <v>2034</v>
      </c>
      <c r="R306" s="34">
        <v>2035</v>
      </c>
    </row>
    <row r="307" spans="1:18" x14ac:dyDescent="0.25">
      <c r="A307" s="80" t="s">
        <v>60</v>
      </c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2"/>
    </row>
    <row r="308" spans="1:18" x14ac:dyDescent="0.25">
      <c r="A308" s="33" t="s">
        <v>5</v>
      </c>
      <c r="B308" s="34" t="s">
        <v>6</v>
      </c>
      <c r="C308" s="36">
        <v>12352</v>
      </c>
      <c r="D308" s="36">
        <v>15938</v>
      </c>
      <c r="E308" s="36">
        <v>14458</v>
      </c>
      <c r="F308" s="36">
        <v>14407.793295745645</v>
      </c>
      <c r="G308" s="36">
        <v>14241.119452805022</v>
      </c>
      <c r="H308" s="36">
        <v>14081.048166489971</v>
      </c>
      <c r="I308" s="36">
        <v>13919.562393475284</v>
      </c>
      <c r="J308" s="36">
        <f t="shared" ref="J308:R308" si="220">J309+J310</f>
        <v>13708.904204291268</v>
      </c>
      <c r="K308" s="36">
        <f t="shared" si="220"/>
        <v>13548.135119925828</v>
      </c>
      <c r="L308" s="36">
        <f t="shared" si="220"/>
        <v>13387.838413890649</v>
      </c>
      <c r="M308" s="37">
        <f t="shared" si="220"/>
        <v>13223.760902258851</v>
      </c>
      <c r="N308" s="37">
        <f t="shared" si="220"/>
        <v>13057.31866228099</v>
      </c>
      <c r="O308" s="37">
        <f t="shared" si="220"/>
        <v>12888.036851797298</v>
      </c>
      <c r="P308" s="37">
        <f t="shared" si="220"/>
        <v>12716.860770677133</v>
      </c>
      <c r="Q308" s="37">
        <f t="shared" si="220"/>
        <v>12547.105790941303</v>
      </c>
      <c r="R308" s="36">
        <f t="shared" si="220"/>
        <v>12375.929360572069</v>
      </c>
    </row>
    <row r="309" spans="1:18" x14ac:dyDescent="0.25">
      <c r="A309" s="33" t="s">
        <v>7</v>
      </c>
      <c r="B309" s="34" t="s">
        <v>6</v>
      </c>
      <c r="C309" s="34">
        <v>0</v>
      </c>
      <c r="D309" s="36">
        <v>861.22919381553038</v>
      </c>
      <c r="E309" s="36">
        <v>560.76315981278822</v>
      </c>
      <c r="F309" s="36">
        <v>560.76315981278822</v>
      </c>
      <c r="G309" s="36">
        <v>560.76315981278822</v>
      </c>
      <c r="H309" s="36">
        <v>560.76315981278822</v>
      </c>
      <c r="I309" s="36">
        <v>560.76315981278822</v>
      </c>
      <c r="J309" s="36">
        <f t="shared" ref="J309:R309" si="221">I309</f>
        <v>560.76315981278822</v>
      </c>
      <c r="K309" s="36">
        <f t="shared" si="221"/>
        <v>560.76315981278822</v>
      </c>
      <c r="L309" s="36">
        <f t="shared" si="221"/>
        <v>560.76315981278822</v>
      </c>
      <c r="M309" s="37">
        <f t="shared" si="221"/>
        <v>560.76315981278822</v>
      </c>
      <c r="N309" s="37">
        <f t="shared" si="221"/>
        <v>560.76315981278822</v>
      </c>
      <c r="O309" s="37">
        <f t="shared" si="221"/>
        <v>560.76315981278822</v>
      </c>
      <c r="P309" s="37">
        <f t="shared" si="221"/>
        <v>560.76315981278822</v>
      </c>
      <c r="Q309" s="37">
        <f t="shared" si="221"/>
        <v>560.76315981278822</v>
      </c>
      <c r="R309" s="36">
        <f t="shared" si="221"/>
        <v>560.76315981278822</v>
      </c>
    </row>
    <row r="310" spans="1:18" x14ac:dyDescent="0.25">
      <c r="A310" s="33" t="s">
        <v>8</v>
      </c>
      <c r="B310" s="34" t="s">
        <v>6</v>
      </c>
      <c r="C310" s="36">
        <v>12352</v>
      </c>
      <c r="D310" s="36">
        <v>15076.77080618447</v>
      </c>
      <c r="E310" s="36">
        <v>13897.236840187212</v>
      </c>
      <c r="F310" s="36">
        <v>13847.030135932857</v>
      </c>
      <c r="G310" s="36">
        <v>13680.356292992234</v>
      </c>
      <c r="H310" s="36">
        <v>13520.285006677183</v>
      </c>
      <c r="I310" s="36">
        <v>13358.799233662496</v>
      </c>
      <c r="J310" s="36">
        <f t="shared" ref="J310:R310" si="222">J313/(1-J312)</f>
        <v>13148.14104447848</v>
      </c>
      <c r="K310" s="36">
        <f t="shared" si="222"/>
        <v>12987.37196011304</v>
      </c>
      <c r="L310" s="36">
        <f t="shared" si="222"/>
        <v>12827.075254077861</v>
      </c>
      <c r="M310" s="37">
        <f t="shared" si="222"/>
        <v>12662.997742446063</v>
      </c>
      <c r="N310" s="37">
        <f t="shared" si="222"/>
        <v>12496.555502468202</v>
      </c>
      <c r="O310" s="37">
        <f t="shared" si="222"/>
        <v>12327.27369198451</v>
      </c>
      <c r="P310" s="37">
        <f t="shared" si="222"/>
        <v>12156.097610864344</v>
      </c>
      <c r="Q310" s="37">
        <f t="shared" si="222"/>
        <v>11986.342631128515</v>
      </c>
      <c r="R310" s="36">
        <f t="shared" si="222"/>
        <v>11815.16620075928</v>
      </c>
    </row>
    <row r="311" spans="1:18" x14ac:dyDescent="0.25">
      <c r="A311" s="33" t="s">
        <v>9</v>
      </c>
      <c r="B311" s="34" t="s">
        <v>6</v>
      </c>
      <c r="C311" s="36">
        <v>0</v>
      </c>
      <c r="D311" s="36">
        <v>2461.7448061844698</v>
      </c>
      <c r="E311" s="36">
        <v>1327.8029441872095</v>
      </c>
      <c r="F311" s="36">
        <v>1323.005975516855</v>
      </c>
      <c r="G311" s="36">
        <v>1307.0812257323814</v>
      </c>
      <c r="H311" s="36">
        <v>1291.7873131587439</v>
      </c>
      <c r="I311" s="36">
        <v>1276.3582543235952</v>
      </c>
      <c r="J311" s="36">
        <f t="shared" ref="J311:R311" si="223">J310-J313</f>
        <v>657.40705222392535</v>
      </c>
      <c r="K311" s="36">
        <f t="shared" si="223"/>
        <v>649.36859800565253</v>
      </c>
      <c r="L311" s="36">
        <f t="shared" si="223"/>
        <v>641.35376270389315</v>
      </c>
      <c r="M311" s="37">
        <f t="shared" si="223"/>
        <v>633.14988712230297</v>
      </c>
      <c r="N311" s="37">
        <f t="shared" si="223"/>
        <v>624.8277751234109</v>
      </c>
      <c r="O311" s="37">
        <f t="shared" si="223"/>
        <v>616.36368459922596</v>
      </c>
      <c r="P311" s="37">
        <f t="shared" si="223"/>
        <v>607.80488054321722</v>
      </c>
      <c r="Q311" s="37">
        <f t="shared" si="223"/>
        <v>599.31713155642683</v>
      </c>
      <c r="R311" s="36">
        <f t="shared" si="223"/>
        <v>590.7583100379652</v>
      </c>
    </row>
    <row r="312" spans="1:18" x14ac:dyDescent="0.25">
      <c r="A312" s="33" t="s">
        <v>9</v>
      </c>
      <c r="B312" s="34" t="s">
        <v>10</v>
      </c>
      <c r="C312" s="38">
        <v>0</v>
      </c>
      <c r="D312" s="38">
        <v>0.16328064131442954</v>
      </c>
      <c r="E312" s="38">
        <v>9.554438479076266E-2</v>
      </c>
      <c r="F312" s="38">
        <v>9.554438479076266E-2</v>
      </c>
      <c r="G312" s="38">
        <v>9.554438479076266E-2</v>
      </c>
      <c r="H312" s="38">
        <v>9.554438479076266E-2</v>
      </c>
      <c r="I312" s="38">
        <v>9.554438479076266E-2</v>
      </c>
      <c r="J312" s="38">
        <v>0.05</v>
      </c>
      <c r="K312" s="38">
        <f t="shared" ref="K312:R312" si="224">J312</f>
        <v>0.05</v>
      </c>
      <c r="L312" s="38">
        <f t="shared" si="224"/>
        <v>0.05</v>
      </c>
      <c r="M312" s="46">
        <f t="shared" si="224"/>
        <v>0.05</v>
      </c>
      <c r="N312" s="46">
        <f t="shared" si="224"/>
        <v>0.05</v>
      </c>
      <c r="O312" s="46">
        <f t="shared" si="224"/>
        <v>0.05</v>
      </c>
      <c r="P312" s="46">
        <f t="shared" si="224"/>
        <v>0.05</v>
      </c>
      <c r="Q312" s="46">
        <f t="shared" si="224"/>
        <v>0.05</v>
      </c>
      <c r="R312" s="38">
        <f t="shared" si="224"/>
        <v>0.05</v>
      </c>
    </row>
    <row r="313" spans="1:18" x14ac:dyDescent="0.25">
      <c r="A313" s="33" t="s">
        <v>11</v>
      </c>
      <c r="B313" s="34" t="s">
        <v>6</v>
      </c>
      <c r="C313" s="36">
        <v>12352</v>
      </c>
      <c r="D313" s="36">
        <v>12615.026</v>
      </c>
      <c r="E313" s="36">
        <v>12569.433896000002</v>
      </c>
      <c r="F313" s="36">
        <v>12524.024160416002</v>
      </c>
      <c r="G313" s="36">
        <v>12373.275067259852</v>
      </c>
      <c r="H313" s="36">
        <v>12228.497693518439</v>
      </c>
      <c r="I313" s="36">
        <v>12082.4409793389</v>
      </c>
      <c r="J313" s="36">
        <f t="shared" ref="J313:R313" si="225">J314+J315</f>
        <v>12490.733992254554</v>
      </c>
      <c r="K313" s="36">
        <f t="shared" si="225"/>
        <v>12338.003362107387</v>
      </c>
      <c r="L313" s="36">
        <f t="shared" si="225"/>
        <v>12185.721491373968</v>
      </c>
      <c r="M313" s="37">
        <f t="shared" si="225"/>
        <v>12029.84785532376</v>
      </c>
      <c r="N313" s="37">
        <f t="shared" si="225"/>
        <v>11871.727727344791</v>
      </c>
      <c r="O313" s="37">
        <f t="shared" si="225"/>
        <v>11710.910007385284</v>
      </c>
      <c r="P313" s="37">
        <f t="shared" si="225"/>
        <v>11548.292730321127</v>
      </c>
      <c r="Q313" s="37">
        <f t="shared" si="225"/>
        <v>11387.025499572088</v>
      </c>
      <c r="R313" s="36">
        <f t="shared" si="225"/>
        <v>11224.407890721315</v>
      </c>
    </row>
    <row r="314" spans="1:18" x14ac:dyDescent="0.25">
      <c r="A314" s="33" t="s">
        <v>12</v>
      </c>
      <c r="B314" s="34" t="s">
        <v>6</v>
      </c>
      <c r="C314" s="36">
        <v>11289</v>
      </c>
      <c r="D314" s="36">
        <v>11398.026</v>
      </c>
      <c r="E314" s="36">
        <v>11352.433896000002</v>
      </c>
      <c r="F314" s="36">
        <v>11307.024160416002</v>
      </c>
      <c r="G314" s="36">
        <v>11156.275067259852</v>
      </c>
      <c r="H314" s="36">
        <v>11011.497693518439</v>
      </c>
      <c r="I314" s="36">
        <v>10865.4409793389</v>
      </c>
      <c r="J314" s="36">
        <f t="shared" ref="J314:R314" si="226">(J316*J318*365)/1000</f>
        <v>11273.733992254554</v>
      </c>
      <c r="K314" s="36">
        <f t="shared" si="226"/>
        <v>11121.003362107387</v>
      </c>
      <c r="L314" s="36">
        <f t="shared" si="226"/>
        <v>10968.721491373968</v>
      </c>
      <c r="M314" s="37">
        <f t="shared" si="226"/>
        <v>10812.84785532376</v>
      </c>
      <c r="N314" s="37">
        <f t="shared" si="226"/>
        <v>10654.727727344791</v>
      </c>
      <c r="O314" s="37">
        <f t="shared" si="226"/>
        <v>10493.910007385284</v>
      </c>
      <c r="P314" s="37">
        <f t="shared" si="226"/>
        <v>10331.292730321127</v>
      </c>
      <c r="Q314" s="37">
        <f t="shared" si="226"/>
        <v>10170.025499572088</v>
      </c>
      <c r="R314" s="36">
        <f t="shared" si="226"/>
        <v>10007.407890721315</v>
      </c>
    </row>
    <row r="315" spans="1:18" x14ac:dyDescent="0.25">
      <c r="A315" s="33" t="s">
        <v>13</v>
      </c>
      <c r="B315" s="34" t="s">
        <v>6</v>
      </c>
      <c r="C315" s="34">
        <v>1063</v>
      </c>
      <c r="D315" s="34">
        <v>1217</v>
      </c>
      <c r="E315" s="34">
        <v>1217</v>
      </c>
      <c r="F315" s="34">
        <v>1217</v>
      </c>
      <c r="G315" s="34">
        <v>1217</v>
      </c>
      <c r="H315" s="34">
        <v>1217</v>
      </c>
      <c r="I315" s="34">
        <v>1217</v>
      </c>
      <c r="J315" s="34">
        <f t="shared" ref="J315:R315" si="227">I315</f>
        <v>1217</v>
      </c>
      <c r="K315" s="34">
        <f t="shared" si="227"/>
        <v>1217</v>
      </c>
      <c r="L315" s="34">
        <f t="shared" si="227"/>
        <v>1217</v>
      </c>
      <c r="M315" s="35">
        <f t="shared" si="227"/>
        <v>1217</v>
      </c>
      <c r="N315" s="35">
        <f t="shared" si="227"/>
        <v>1217</v>
      </c>
      <c r="O315" s="35">
        <f t="shared" si="227"/>
        <v>1217</v>
      </c>
      <c r="P315" s="35">
        <f t="shared" si="227"/>
        <v>1217</v>
      </c>
      <c r="Q315" s="35">
        <f t="shared" si="227"/>
        <v>1217</v>
      </c>
      <c r="R315" s="34">
        <f t="shared" si="227"/>
        <v>1217</v>
      </c>
    </row>
    <row r="316" spans="1:18" x14ac:dyDescent="0.25">
      <c r="A316" s="39" t="s">
        <v>14</v>
      </c>
      <c r="B316" s="40" t="s">
        <v>15</v>
      </c>
      <c r="C316" s="41">
        <v>73.252728727411466</v>
      </c>
      <c r="D316" s="41">
        <v>74.257211911334139</v>
      </c>
      <c r="E316" s="41">
        <v>74.257211911334139</v>
      </c>
      <c r="F316" s="41">
        <v>74.257211911334139</v>
      </c>
      <c r="G316" s="41">
        <v>74.257211911334139</v>
      </c>
      <c r="H316" s="41">
        <v>74.257211911334139</v>
      </c>
      <c r="I316" s="41">
        <v>74.257211911334139</v>
      </c>
      <c r="J316" s="41">
        <v>74.257211911334139</v>
      </c>
      <c r="K316" s="41">
        <v>74.257211911334139</v>
      </c>
      <c r="L316" s="41">
        <v>74.257211911334139</v>
      </c>
      <c r="M316" s="42">
        <v>74.257211911334139</v>
      </c>
      <c r="N316" s="42">
        <v>74.257211911334139</v>
      </c>
      <c r="O316" s="42">
        <v>74.257211911334139</v>
      </c>
      <c r="P316" s="42">
        <v>74.257211911334139</v>
      </c>
      <c r="Q316" s="42">
        <v>74.257211911334139</v>
      </c>
      <c r="R316" s="41">
        <v>74.257211911334139</v>
      </c>
    </row>
    <row r="317" spans="1:18" x14ac:dyDescent="0.25">
      <c r="A317" s="33" t="s">
        <v>16</v>
      </c>
      <c r="B317" s="34" t="s">
        <v>17</v>
      </c>
      <c r="C317" s="36">
        <v>454</v>
      </c>
      <c r="D317" s="36">
        <v>436</v>
      </c>
      <c r="E317" s="36">
        <v>441</v>
      </c>
      <c r="F317" s="36">
        <f>E317+(E317*F$304)</f>
        <v>439.23599999999999</v>
      </c>
      <c r="G317" s="36">
        <f t="shared" ref="G317:R318" si="228">F317+(F317*G$304)</f>
        <v>433.37995620437954</v>
      </c>
      <c r="H317" s="36">
        <f t="shared" si="228"/>
        <v>427.7558915848569</v>
      </c>
      <c r="I317" s="36">
        <f t="shared" si="228"/>
        <v>422.08212932882901</v>
      </c>
      <c r="J317" s="36">
        <f>I317+(I317*J$304)</f>
        <v>416.35864921317716</v>
      </c>
      <c r="K317" s="36">
        <f>J317+(J317*K$304)</f>
        <v>410.71804079495104</v>
      </c>
      <c r="L317" s="36">
        <f t="shared" si="228"/>
        <v>405.09400584417233</v>
      </c>
      <c r="M317" s="36">
        <f t="shared" si="228"/>
        <v>399.33732073891804</v>
      </c>
      <c r="N317" s="36">
        <f t="shared" si="228"/>
        <v>393.49766877054896</v>
      </c>
      <c r="O317" s="36">
        <f t="shared" si="228"/>
        <v>387.5583900277752</v>
      </c>
      <c r="P317" s="36">
        <f t="shared" si="228"/>
        <v>381.55265050405802</v>
      </c>
      <c r="Q317" s="36">
        <f t="shared" si="228"/>
        <v>375.5967705442194</v>
      </c>
      <c r="R317" s="36">
        <f t="shared" si="228"/>
        <v>369.59101876704403</v>
      </c>
    </row>
    <row r="318" spans="1:18" x14ac:dyDescent="0.25">
      <c r="A318" s="33" t="s">
        <v>29</v>
      </c>
      <c r="B318" s="34" t="s">
        <v>17</v>
      </c>
      <c r="C318" s="36">
        <v>422.22</v>
      </c>
      <c r="D318" s="36">
        <v>420.53112000000004</v>
      </c>
      <c r="E318" s="36">
        <f>D318+(D318*E$304)</f>
        <v>418.84899552000002</v>
      </c>
      <c r="F318" s="36">
        <f>E318+(E318*F$304)</f>
        <v>417.17359953792004</v>
      </c>
      <c r="G318" s="36">
        <f t="shared" si="228"/>
        <v>411.61169917166893</v>
      </c>
      <c r="H318" s="36">
        <f t="shared" si="228"/>
        <v>406.27012589133642</v>
      </c>
      <c r="I318" s="36">
        <f t="shared" si="228"/>
        <v>400.88135123882722</v>
      </c>
      <c r="J318" s="36">
        <f>I318+(I318*J$304)+'[16]Uued liitujad'!H66-22</f>
        <v>415.94535600681024</v>
      </c>
      <c r="K318" s="36">
        <f>J318+(J318*K$304)</f>
        <v>410.31034666799184</v>
      </c>
      <c r="L318" s="36">
        <f>K318+(K318*L$304)</f>
        <v>404.69189434517563</v>
      </c>
      <c r="M318" s="36">
        <f t="shared" si="228"/>
        <v>398.94092354140082</v>
      </c>
      <c r="N318" s="36">
        <f t="shared" si="228"/>
        <v>393.10706823053039</v>
      </c>
      <c r="O318" s="36">
        <f t="shared" si="228"/>
        <v>387.17368503852697</v>
      </c>
      <c r="P318" s="36">
        <f t="shared" si="228"/>
        <v>381.17390703704325</v>
      </c>
      <c r="Q318" s="36">
        <f t="shared" si="228"/>
        <v>375.22393910696547</v>
      </c>
      <c r="R318" s="36">
        <f t="shared" si="228"/>
        <v>369.22414886418682</v>
      </c>
    </row>
    <row r="319" spans="1:18" x14ac:dyDescent="0.25">
      <c r="A319" s="39" t="s">
        <v>27</v>
      </c>
      <c r="B319" s="40" t="s">
        <v>10</v>
      </c>
      <c r="C319" s="43">
        <v>0.93</v>
      </c>
      <c r="D319" s="43">
        <f>D318/D317</f>
        <v>0.96452091743119273</v>
      </c>
      <c r="E319" s="43">
        <f>E318/E317</f>
        <v>0.9497709648979592</v>
      </c>
      <c r="F319" s="43">
        <f t="shared" ref="F319:R319" si="229">F318/F317</f>
        <v>0.94977096489795931</v>
      </c>
      <c r="G319" s="43">
        <f t="shared" si="229"/>
        <v>0.94977096489795942</v>
      </c>
      <c r="H319" s="43">
        <f t="shared" si="229"/>
        <v>0.94977096489795931</v>
      </c>
      <c r="I319" s="43">
        <f t="shared" si="229"/>
        <v>0.94977096489795942</v>
      </c>
      <c r="J319" s="43">
        <f t="shared" si="229"/>
        <v>0.99900736250550348</v>
      </c>
      <c r="K319" s="43">
        <f t="shared" si="229"/>
        <v>0.99900736250550348</v>
      </c>
      <c r="L319" s="43">
        <f t="shared" si="229"/>
        <v>0.99900736250550348</v>
      </c>
      <c r="M319" s="43">
        <f t="shared" si="229"/>
        <v>0.99900736250550348</v>
      </c>
      <c r="N319" s="43">
        <f t="shared" si="229"/>
        <v>0.99900736250550359</v>
      </c>
      <c r="O319" s="43">
        <f t="shared" si="229"/>
        <v>0.99900736250550359</v>
      </c>
      <c r="P319" s="43">
        <f t="shared" si="229"/>
        <v>0.9990073625055037</v>
      </c>
      <c r="Q319" s="43">
        <f t="shared" si="229"/>
        <v>0.9990073625055037</v>
      </c>
      <c r="R319" s="43">
        <f t="shared" si="229"/>
        <v>0.99900736250550382</v>
      </c>
    </row>
    <row r="320" spans="1:18" x14ac:dyDescent="0.25">
      <c r="A320" s="44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</row>
    <row r="321" spans="1:18" x14ac:dyDescent="0.25">
      <c r="A321" s="33" t="s">
        <v>2</v>
      </c>
      <c r="B321" s="34" t="s">
        <v>3</v>
      </c>
      <c r="C321" s="34">
        <v>2020</v>
      </c>
      <c r="D321" s="34">
        <v>2021</v>
      </c>
      <c r="E321" s="34">
        <v>2022</v>
      </c>
      <c r="F321" s="34">
        <v>2023</v>
      </c>
      <c r="G321" s="34">
        <v>2024</v>
      </c>
      <c r="H321" s="34">
        <v>2025</v>
      </c>
      <c r="I321" s="34">
        <v>2026</v>
      </c>
      <c r="J321" s="34">
        <v>2027</v>
      </c>
      <c r="K321" s="34">
        <v>2028</v>
      </c>
      <c r="L321" s="34">
        <v>2029</v>
      </c>
      <c r="M321" s="35">
        <v>2030</v>
      </c>
      <c r="N321" s="34">
        <v>2031</v>
      </c>
      <c r="O321" s="35">
        <v>2032</v>
      </c>
      <c r="P321" s="34">
        <v>2033</v>
      </c>
      <c r="Q321" s="35">
        <v>2034</v>
      </c>
      <c r="R321" s="34">
        <v>2035</v>
      </c>
    </row>
    <row r="322" spans="1:18" x14ac:dyDescent="0.25">
      <c r="A322" s="80" t="s">
        <v>61</v>
      </c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2"/>
    </row>
    <row r="323" spans="1:18" x14ac:dyDescent="0.25">
      <c r="A323" s="33" t="s">
        <v>5</v>
      </c>
      <c r="B323" s="34" t="s">
        <v>6</v>
      </c>
      <c r="C323" s="36">
        <v>6087</v>
      </c>
      <c r="D323" s="36">
        <v>6918</v>
      </c>
      <c r="E323" s="36">
        <v>6906</v>
      </c>
      <c r="F323" s="36">
        <v>6881.6660566997916</v>
      </c>
      <c r="G323" s="36">
        <v>6800.8833822745255</v>
      </c>
      <c r="H323" s="36">
        <v>6723.3008031542431</v>
      </c>
      <c r="I323" s="36">
        <v>6645.0326574416285</v>
      </c>
      <c r="J323" s="36">
        <v>6566.0786661637658</v>
      </c>
      <c r="K323" s="36">
        <v>6488.2678694359884</v>
      </c>
      <c r="L323" s="36">
        <v>6410.6856995886847</v>
      </c>
      <c r="M323" s="37">
        <v>6331.2736536995571</v>
      </c>
      <c r="N323" s="37">
        <v>6250.7171004732263</v>
      </c>
      <c r="O323" s="37">
        <v>6168.7862205578085</v>
      </c>
      <c r="P323" s="37">
        <v>6085.9385306224567</v>
      </c>
      <c r="Q323" s="37">
        <v>6003.7786410274639</v>
      </c>
      <c r="R323" s="36">
        <v>5920.9307820586901</v>
      </c>
    </row>
    <row r="324" spans="1:18" x14ac:dyDescent="0.25">
      <c r="A324" s="33" t="s">
        <v>7</v>
      </c>
      <c r="B324" s="34" t="s">
        <v>6</v>
      </c>
      <c r="C324" s="34">
        <v>0</v>
      </c>
      <c r="D324" s="36">
        <v>617.91408511172995</v>
      </c>
      <c r="E324" s="36">
        <v>662.38110293362752</v>
      </c>
      <c r="F324" s="36">
        <v>662.38110293362752</v>
      </c>
      <c r="G324" s="36">
        <v>662.38110293362752</v>
      </c>
      <c r="H324" s="36">
        <v>662.38110293362752</v>
      </c>
      <c r="I324" s="36">
        <v>662.38110293362752</v>
      </c>
      <c r="J324" s="36">
        <v>662.38110293362752</v>
      </c>
      <c r="K324" s="36">
        <v>662.38110293362752</v>
      </c>
      <c r="L324" s="36">
        <v>662.38110293362752</v>
      </c>
      <c r="M324" s="37">
        <v>662.38110293362752</v>
      </c>
      <c r="N324" s="37">
        <v>662.38110293362752</v>
      </c>
      <c r="O324" s="37">
        <v>662.38110293362752</v>
      </c>
      <c r="P324" s="37">
        <v>662.38110293362752</v>
      </c>
      <c r="Q324" s="37">
        <v>662.38110293362752</v>
      </c>
      <c r="R324" s="36">
        <v>662.38110293362752</v>
      </c>
    </row>
    <row r="325" spans="1:18" x14ac:dyDescent="0.25">
      <c r="A325" s="33" t="s">
        <v>8</v>
      </c>
      <c r="B325" s="34" t="s">
        <v>6</v>
      </c>
      <c r="C325" s="36">
        <v>6087</v>
      </c>
      <c r="D325" s="36">
        <v>6300.0859148882701</v>
      </c>
      <c r="E325" s="36">
        <v>6243.6188970663725</v>
      </c>
      <c r="F325" s="36">
        <v>6219.2849537661641</v>
      </c>
      <c r="G325" s="36">
        <v>6138.502279340898</v>
      </c>
      <c r="H325" s="36">
        <v>6060.9197002206156</v>
      </c>
      <c r="I325" s="36">
        <v>5982.651554508001</v>
      </c>
      <c r="J325" s="36">
        <v>5903.6975632301383</v>
      </c>
      <c r="K325" s="36">
        <v>5825.8867665023608</v>
      </c>
      <c r="L325" s="36">
        <v>5748.3045966550571</v>
      </c>
      <c r="M325" s="37">
        <v>5668.8925507659296</v>
      </c>
      <c r="N325" s="37">
        <v>5588.3359975395988</v>
      </c>
      <c r="O325" s="37">
        <v>5506.405117624181</v>
      </c>
      <c r="P325" s="37">
        <v>5423.5574276888292</v>
      </c>
      <c r="Q325" s="37">
        <v>5341.3975380938364</v>
      </c>
      <c r="R325" s="36">
        <v>5258.5496791250625</v>
      </c>
    </row>
    <row r="326" spans="1:18" x14ac:dyDescent="0.25">
      <c r="A326" s="33" t="s">
        <v>9</v>
      </c>
      <c r="B326" s="34" t="s">
        <v>6</v>
      </c>
      <c r="C326" s="36">
        <v>0</v>
      </c>
      <c r="D326" s="36">
        <v>76.386914888270439</v>
      </c>
      <c r="E326" s="36">
        <v>44.178693066373853</v>
      </c>
      <c r="F326" s="36">
        <v>44.006510582164992</v>
      </c>
      <c r="G326" s="36">
        <v>43.434907312113864</v>
      </c>
      <c r="H326" s="36">
        <v>42.885947324843983</v>
      </c>
      <c r="I326" s="36">
        <v>42.332136395106318</v>
      </c>
      <c r="J326" s="36">
        <v>41.773472548939935</v>
      </c>
      <c r="K326" s="36">
        <v>41.222897736069172</v>
      </c>
      <c r="L326" s="36">
        <v>40.67394064473956</v>
      </c>
      <c r="M326" s="37">
        <v>40.112035688824108</v>
      </c>
      <c r="N326" s="37">
        <v>39.542032410574393</v>
      </c>
      <c r="O326" s="37">
        <v>38.962304650742226</v>
      </c>
      <c r="P326" s="37">
        <v>38.376089712698558</v>
      </c>
      <c r="Q326" s="37">
        <v>37.794741522710865</v>
      </c>
      <c r="R326" s="36">
        <v>37.20852538861709</v>
      </c>
    </row>
    <row r="327" spans="1:18" x14ac:dyDescent="0.25">
      <c r="A327" s="33" t="s">
        <v>9</v>
      </c>
      <c r="B327" s="34" t="s">
        <v>10</v>
      </c>
      <c r="C327" s="38">
        <v>0</v>
      </c>
      <c r="D327" s="38">
        <v>1.2124741776577075E-2</v>
      </c>
      <c r="E327" s="38">
        <v>7.0758151313706774E-3</v>
      </c>
      <c r="F327" s="38">
        <v>7.0758151313706774E-3</v>
      </c>
      <c r="G327" s="38">
        <v>7.0758151313706774E-3</v>
      </c>
      <c r="H327" s="38">
        <v>7.0758151313706774E-3</v>
      </c>
      <c r="I327" s="38">
        <v>7.0758151313706774E-3</v>
      </c>
      <c r="J327" s="38">
        <v>7.0758151313706774E-3</v>
      </c>
      <c r="K327" s="38">
        <v>7.0758151313706774E-3</v>
      </c>
      <c r="L327" s="38">
        <v>7.0758151313706774E-3</v>
      </c>
      <c r="M327" s="46">
        <v>7.0758151313706774E-3</v>
      </c>
      <c r="N327" s="46">
        <v>7.0758151313706774E-3</v>
      </c>
      <c r="O327" s="46">
        <v>7.0758151313706774E-3</v>
      </c>
      <c r="P327" s="46">
        <v>7.0758151313706774E-3</v>
      </c>
      <c r="Q327" s="46">
        <v>7.0758151313706774E-3</v>
      </c>
      <c r="R327" s="38">
        <v>7.0758151313706774E-3</v>
      </c>
    </row>
    <row r="328" spans="1:18" x14ac:dyDescent="0.25">
      <c r="A328" s="33" t="s">
        <v>11</v>
      </c>
      <c r="B328" s="34" t="s">
        <v>6</v>
      </c>
      <c r="C328" s="36">
        <v>6087</v>
      </c>
      <c r="D328" s="36">
        <v>6223.6989999999996</v>
      </c>
      <c r="E328" s="36">
        <v>6199.4402039999986</v>
      </c>
      <c r="F328" s="36">
        <v>6175.2784431839991</v>
      </c>
      <c r="G328" s="36">
        <v>6095.0673720287841</v>
      </c>
      <c r="H328" s="36">
        <v>6018.0337528957716</v>
      </c>
      <c r="I328" s="36">
        <v>5940.3194181128947</v>
      </c>
      <c r="J328" s="36">
        <v>5861.9240906811983</v>
      </c>
      <c r="K328" s="36">
        <v>5784.6638687662917</v>
      </c>
      <c r="L328" s="36">
        <v>5707.6306560103176</v>
      </c>
      <c r="M328" s="37">
        <v>5628.7805150771055</v>
      </c>
      <c r="N328" s="37">
        <v>5548.7939651290244</v>
      </c>
      <c r="O328" s="37">
        <v>5467.4428129734388</v>
      </c>
      <c r="P328" s="37">
        <v>5385.1813379761306</v>
      </c>
      <c r="Q328" s="37">
        <v>5303.6027965711255</v>
      </c>
      <c r="R328" s="36">
        <v>5221.3411537364454</v>
      </c>
    </row>
    <row r="329" spans="1:18" x14ac:dyDescent="0.25">
      <c r="A329" s="33" t="s">
        <v>12</v>
      </c>
      <c r="B329" s="34" t="s">
        <v>6</v>
      </c>
      <c r="C329" s="36">
        <v>5961</v>
      </c>
      <c r="D329" s="36">
        <v>6064.6989999999996</v>
      </c>
      <c r="E329" s="36">
        <v>6040.4402039999986</v>
      </c>
      <c r="F329" s="36">
        <v>6016.2784431839991</v>
      </c>
      <c r="G329" s="36">
        <v>5936.0673720287841</v>
      </c>
      <c r="H329" s="36">
        <v>5859.0337528957716</v>
      </c>
      <c r="I329" s="36">
        <v>5781.3194181128947</v>
      </c>
      <c r="J329" s="36">
        <v>5702.9240906811983</v>
      </c>
      <c r="K329" s="36">
        <v>5625.6638687662917</v>
      </c>
      <c r="L329" s="36">
        <v>5548.6306560103176</v>
      </c>
      <c r="M329" s="37">
        <v>5469.7805150771055</v>
      </c>
      <c r="N329" s="37">
        <v>5389.7939651290244</v>
      </c>
      <c r="O329" s="37">
        <v>5308.4428129734388</v>
      </c>
      <c r="P329" s="37">
        <v>5226.1813379761306</v>
      </c>
      <c r="Q329" s="37">
        <v>5144.6027965711255</v>
      </c>
      <c r="R329" s="36">
        <v>5062.3411537364454</v>
      </c>
    </row>
    <row r="330" spans="1:18" x14ac:dyDescent="0.25">
      <c r="A330" s="33" t="s">
        <v>13</v>
      </c>
      <c r="B330" s="34" t="s">
        <v>6</v>
      </c>
      <c r="C330" s="34">
        <v>126</v>
      </c>
      <c r="D330" s="34">
        <v>159</v>
      </c>
      <c r="E330" s="34">
        <v>159</v>
      </c>
      <c r="F330" s="34">
        <v>159</v>
      </c>
      <c r="G330" s="34">
        <v>159</v>
      </c>
      <c r="H330" s="34">
        <v>159</v>
      </c>
      <c r="I330" s="34">
        <v>159</v>
      </c>
      <c r="J330" s="34">
        <v>159</v>
      </c>
      <c r="K330" s="34">
        <v>159</v>
      </c>
      <c r="L330" s="34">
        <v>159</v>
      </c>
      <c r="M330" s="35">
        <v>159</v>
      </c>
      <c r="N330" s="35">
        <v>159</v>
      </c>
      <c r="O330" s="35">
        <v>159</v>
      </c>
      <c r="P330" s="35">
        <v>159</v>
      </c>
      <c r="Q330" s="35">
        <v>159</v>
      </c>
      <c r="R330" s="34">
        <v>159</v>
      </c>
    </row>
    <row r="331" spans="1:18" x14ac:dyDescent="0.25">
      <c r="A331" s="39" t="s">
        <v>14</v>
      </c>
      <c r="B331" s="40" t="s">
        <v>15</v>
      </c>
      <c r="C331" s="41">
        <v>71.676571645007968</v>
      </c>
      <c r="D331" s="41">
        <v>83.078068493150681</v>
      </c>
      <c r="E331" s="41">
        <v>83.078068493150681</v>
      </c>
      <c r="F331" s="41">
        <v>83.078068493150681</v>
      </c>
      <c r="G331" s="41">
        <v>83.078068493150681</v>
      </c>
      <c r="H331" s="41">
        <v>83.078068493150681</v>
      </c>
      <c r="I331" s="41">
        <v>83.078068493150681</v>
      </c>
      <c r="J331" s="41">
        <v>83.078068493150681</v>
      </c>
      <c r="K331" s="41">
        <v>83.078068493150681</v>
      </c>
      <c r="L331" s="41">
        <v>83.078068493150681</v>
      </c>
      <c r="M331" s="42">
        <v>83.078068493150681</v>
      </c>
      <c r="N331" s="42">
        <v>83.078068493150681</v>
      </c>
      <c r="O331" s="42">
        <v>83.078068493150681</v>
      </c>
      <c r="P331" s="42">
        <v>83.078068493150681</v>
      </c>
      <c r="Q331" s="42">
        <v>83.078068493150681</v>
      </c>
      <c r="R331" s="41">
        <v>83.078068493150681</v>
      </c>
    </row>
    <row r="332" spans="1:18" x14ac:dyDescent="0.25">
      <c r="A332" s="33" t="s">
        <v>16</v>
      </c>
      <c r="B332" s="34" t="s">
        <v>17</v>
      </c>
      <c r="C332" s="36">
        <v>245</v>
      </c>
      <c r="D332" s="36">
        <v>243</v>
      </c>
      <c r="E332" s="36">
        <v>277</v>
      </c>
      <c r="F332" s="36">
        <f>E332+(E332*F$304)</f>
        <v>275.892</v>
      </c>
      <c r="G332" s="36">
        <f t="shared" ref="G332:R333" si="230">F332+(F332*G$304)</f>
        <v>272.2137139877849</v>
      </c>
      <c r="H332" s="36">
        <f t="shared" si="230"/>
        <v>268.68113825171287</v>
      </c>
      <c r="I332" s="36">
        <f t="shared" si="230"/>
        <v>265.11734653987673</v>
      </c>
      <c r="J332" s="36">
        <f t="shared" si="230"/>
        <v>261.52232614977339</v>
      </c>
      <c r="K332" s="36">
        <f t="shared" si="230"/>
        <v>257.97935895737288</v>
      </c>
      <c r="L332" s="36">
        <f t="shared" si="230"/>
        <v>254.44680185677038</v>
      </c>
      <c r="M332" s="36">
        <f t="shared" si="230"/>
        <v>250.83092481786915</v>
      </c>
      <c r="N332" s="36">
        <f t="shared" si="230"/>
        <v>247.16293480599109</v>
      </c>
      <c r="O332" s="36">
        <f t="shared" si="230"/>
        <v>243.43236743241209</v>
      </c>
      <c r="P332" s="36">
        <f t="shared" si="230"/>
        <v>239.66005485175529</v>
      </c>
      <c r="Q332" s="36">
        <f t="shared" si="230"/>
        <v>235.91905995634644</v>
      </c>
      <c r="R332" s="36">
        <f t="shared" si="230"/>
        <v>232.14673967907305</v>
      </c>
    </row>
    <row r="333" spans="1:18" x14ac:dyDescent="0.25">
      <c r="A333" s="33" t="s">
        <v>29</v>
      </c>
      <c r="B333" s="34" t="s">
        <v>17</v>
      </c>
      <c r="C333" s="36">
        <v>227.85000000000002</v>
      </c>
      <c r="D333" s="36">
        <v>200</v>
      </c>
      <c r="E333" s="36">
        <f>D333+(D333*E$304)</f>
        <v>199.2</v>
      </c>
      <c r="F333" s="36">
        <f>E333+(E333*F$304)</f>
        <v>198.4032</v>
      </c>
      <c r="G333" s="36">
        <f t="shared" si="230"/>
        <v>195.758021033815</v>
      </c>
      <c r="H333" s="36">
        <f t="shared" si="230"/>
        <v>193.21762721928232</v>
      </c>
      <c r="I333" s="36">
        <f t="shared" si="230"/>
        <v>190.65478494853232</v>
      </c>
      <c r="J333" s="36">
        <f t="shared" si="230"/>
        <v>188.06948508676848</v>
      </c>
      <c r="K333" s="36">
        <f t="shared" si="230"/>
        <v>185.52161842710717</v>
      </c>
      <c r="L333" s="36">
        <f t="shared" si="230"/>
        <v>182.9812380139663</v>
      </c>
      <c r="M333" s="36">
        <f t="shared" si="230"/>
        <v>180.38093943581063</v>
      </c>
      <c r="N333" s="36">
        <f t="shared" si="230"/>
        <v>177.74316466914598</v>
      </c>
      <c r="O333" s="36">
        <f t="shared" si="230"/>
        <v>175.06038842070939</v>
      </c>
      <c r="P333" s="36">
        <f t="shared" si="230"/>
        <v>172.34759179230926</v>
      </c>
      <c r="Q333" s="36">
        <f t="shared" si="230"/>
        <v>169.65731676283113</v>
      </c>
      <c r="R333" s="36">
        <f t="shared" si="230"/>
        <v>166.94451459953561</v>
      </c>
    </row>
    <row r="334" spans="1:18" x14ac:dyDescent="0.25">
      <c r="A334" s="39" t="s">
        <v>27</v>
      </c>
      <c r="B334" s="40" t="s">
        <v>10</v>
      </c>
      <c r="C334" s="43">
        <v>0.93</v>
      </c>
      <c r="D334" s="43">
        <f>D333/D332</f>
        <v>0.82304526748971196</v>
      </c>
      <c r="E334" s="43">
        <f>E333/E332</f>
        <v>0.71913357400722022</v>
      </c>
      <c r="F334" s="43">
        <f>F333/F332</f>
        <v>0.71913357400722022</v>
      </c>
      <c r="G334" s="43">
        <f t="shared" ref="G334:R334" si="231">G333/G332</f>
        <v>0.71913357400722022</v>
      </c>
      <c r="H334" s="43">
        <f t="shared" si="231"/>
        <v>0.71913357400722022</v>
      </c>
      <c r="I334" s="43">
        <f t="shared" si="231"/>
        <v>0.71913357400722033</v>
      </c>
      <c r="J334" s="43">
        <f t="shared" si="231"/>
        <v>0.71913357400722033</v>
      </c>
      <c r="K334" s="43">
        <f t="shared" si="231"/>
        <v>0.71913357400722033</v>
      </c>
      <c r="L334" s="43">
        <f t="shared" si="231"/>
        <v>0.71913357400722033</v>
      </c>
      <c r="M334" s="47">
        <f t="shared" si="231"/>
        <v>0.71913357400722033</v>
      </c>
      <c r="N334" s="47">
        <f t="shared" si="231"/>
        <v>0.71913357400722044</v>
      </c>
      <c r="O334" s="47">
        <f t="shared" si="231"/>
        <v>0.71913357400722033</v>
      </c>
      <c r="P334" s="47">
        <f t="shared" si="231"/>
        <v>0.71913357400722033</v>
      </c>
      <c r="Q334" s="47">
        <f t="shared" si="231"/>
        <v>0.71913357400722033</v>
      </c>
      <c r="R334" s="43">
        <f t="shared" si="231"/>
        <v>0.71913357400722044</v>
      </c>
    </row>
    <row r="335" spans="1:18" x14ac:dyDescent="0.25">
      <c r="A335" s="44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</row>
    <row r="336" spans="1:18" x14ac:dyDescent="0.25">
      <c r="A336" s="33" t="s">
        <v>2</v>
      </c>
      <c r="B336" s="34" t="s">
        <v>3</v>
      </c>
      <c r="C336" s="34">
        <v>2020</v>
      </c>
      <c r="D336" s="34">
        <v>2021</v>
      </c>
      <c r="E336" s="34">
        <v>2022</v>
      </c>
      <c r="F336" s="34">
        <v>2023</v>
      </c>
      <c r="G336" s="34">
        <v>2024</v>
      </c>
      <c r="H336" s="34">
        <v>2025</v>
      </c>
      <c r="I336" s="34">
        <v>2026</v>
      </c>
      <c r="J336" s="34">
        <v>2027</v>
      </c>
      <c r="K336" s="34">
        <v>2028</v>
      </c>
      <c r="L336" s="34">
        <v>2029</v>
      </c>
      <c r="M336" s="35">
        <v>2030</v>
      </c>
      <c r="N336" s="34">
        <v>2031</v>
      </c>
      <c r="O336" s="35">
        <v>2032</v>
      </c>
      <c r="P336" s="34">
        <v>2033</v>
      </c>
      <c r="Q336" s="35">
        <v>2034</v>
      </c>
      <c r="R336" s="34">
        <v>2035</v>
      </c>
    </row>
    <row r="337" spans="1:18" x14ac:dyDescent="0.25">
      <c r="A337" s="80" t="s">
        <v>62</v>
      </c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2"/>
    </row>
    <row r="338" spans="1:18" x14ac:dyDescent="0.25">
      <c r="A338" s="33" t="s">
        <v>5</v>
      </c>
      <c r="B338" s="34" t="s">
        <v>6</v>
      </c>
      <c r="C338" s="36">
        <v>474</v>
      </c>
      <c r="D338" s="36">
        <v>1199</v>
      </c>
      <c r="E338" s="36">
        <v>933</v>
      </c>
      <c r="F338" s="36">
        <v>930.96807197257158</v>
      </c>
      <c r="G338" s="36">
        <v>924.22257337950441</v>
      </c>
      <c r="H338" s="36">
        <v>917.74428849941501</v>
      </c>
      <c r="I338" s="36">
        <f t="shared" ref="I338:R338" si="232">I339+I340</f>
        <v>1098.7168808252513</v>
      </c>
      <c r="J338" s="36">
        <f t="shared" si="232"/>
        <v>1089.5814497807805</v>
      </c>
      <c r="K338" s="36">
        <f t="shared" si="232"/>
        <v>1080.5782929230061</v>
      </c>
      <c r="L338" s="36">
        <f t="shared" si="232"/>
        <v>1071.6015895106834</v>
      </c>
      <c r="M338" s="37">
        <f t="shared" si="232"/>
        <v>1062.4131589123194</v>
      </c>
      <c r="N338" s="37">
        <f t="shared" si="232"/>
        <v>1053.0923022302363</v>
      </c>
      <c r="O338" s="37">
        <f t="shared" si="232"/>
        <v>1043.6124280431795</v>
      </c>
      <c r="P338" s="37">
        <f t="shared" si="232"/>
        <v>1034.0264736620443</v>
      </c>
      <c r="Q338" s="37">
        <f t="shared" si="232"/>
        <v>1024.520101737477</v>
      </c>
      <c r="R338" s="36">
        <f t="shared" si="232"/>
        <v>1014.9341277982027</v>
      </c>
    </row>
    <row r="339" spans="1:18" x14ac:dyDescent="0.25">
      <c r="A339" s="33" t="s">
        <v>7</v>
      </c>
      <c r="B339" s="34" t="s">
        <v>6</v>
      </c>
      <c r="C339" s="34">
        <v>0</v>
      </c>
      <c r="D339" s="36">
        <v>690</v>
      </c>
      <c r="E339" s="36">
        <v>425.01799314285722</v>
      </c>
      <c r="F339" s="36">
        <v>425.01799314285722</v>
      </c>
      <c r="G339" s="36">
        <v>425.01799314285722</v>
      </c>
      <c r="H339" s="36">
        <v>425.01799314285722</v>
      </c>
      <c r="I339" s="36">
        <f t="shared" ref="I339:R339" si="233">H339</f>
        <v>425.01799314285722</v>
      </c>
      <c r="J339" s="36">
        <f t="shared" si="233"/>
        <v>425.01799314285722</v>
      </c>
      <c r="K339" s="36">
        <f t="shared" si="233"/>
        <v>425.01799314285722</v>
      </c>
      <c r="L339" s="36">
        <f t="shared" si="233"/>
        <v>425.01799314285722</v>
      </c>
      <c r="M339" s="37">
        <f t="shared" si="233"/>
        <v>425.01799314285722</v>
      </c>
      <c r="N339" s="37">
        <f t="shared" si="233"/>
        <v>425.01799314285722</v>
      </c>
      <c r="O339" s="37">
        <f t="shared" si="233"/>
        <v>425.01799314285722</v>
      </c>
      <c r="P339" s="37">
        <f t="shared" si="233"/>
        <v>425.01799314285722</v>
      </c>
      <c r="Q339" s="37">
        <f t="shared" si="233"/>
        <v>425.01799314285722</v>
      </c>
      <c r="R339" s="36">
        <f t="shared" si="233"/>
        <v>425.01799314285722</v>
      </c>
    </row>
    <row r="340" spans="1:18" x14ac:dyDescent="0.25">
      <c r="A340" s="33" t="s">
        <v>8</v>
      </c>
      <c r="B340" s="34" t="s">
        <v>6</v>
      </c>
      <c r="C340" s="36">
        <v>474</v>
      </c>
      <c r="D340" s="36">
        <v>509</v>
      </c>
      <c r="E340" s="36">
        <v>507.98200685714278</v>
      </c>
      <c r="F340" s="36">
        <v>505.9500788297143</v>
      </c>
      <c r="G340" s="36">
        <v>499.20458023664719</v>
      </c>
      <c r="H340" s="36">
        <v>492.72629535655784</v>
      </c>
      <c r="I340" s="36">
        <f t="shared" ref="I340:R340" si="234">I343/(1-I342)</f>
        <v>673.69888768239412</v>
      </c>
      <c r="J340" s="36">
        <f t="shared" si="234"/>
        <v>664.5634566379232</v>
      </c>
      <c r="K340" s="36">
        <f t="shared" si="234"/>
        <v>655.56029978014885</v>
      </c>
      <c r="L340" s="36">
        <f t="shared" si="234"/>
        <v>646.5835963678262</v>
      </c>
      <c r="M340" s="37">
        <f t="shared" si="234"/>
        <v>637.39516576946221</v>
      </c>
      <c r="N340" s="37">
        <f t="shared" si="234"/>
        <v>628.07430908737899</v>
      </c>
      <c r="O340" s="37">
        <f t="shared" si="234"/>
        <v>618.5944349003222</v>
      </c>
      <c r="P340" s="37">
        <f t="shared" si="234"/>
        <v>609.00848051918717</v>
      </c>
      <c r="Q340" s="37">
        <f t="shared" si="234"/>
        <v>599.50210859461981</v>
      </c>
      <c r="R340" s="36">
        <f t="shared" si="234"/>
        <v>589.91613465534545</v>
      </c>
    </row>
    <row r="341" spans="1:18" x14ac:dyDescent="0.25">
      <c r="A341" s="33" t="s">
        <v>9</v>
      </c>
      <c r="B341" s="34" t="s">
        <v>6</v>
      </c>
      <c r="C341" s="36">
        <v>0</v>
      </c>
      <c r="D341" s="36">
        <v>6.9470000000000027</v>
      </c>
      <c r="E341" s="36">
        <v>7.9372188571428524</v>
      </c>
      <c r="F341" s="36">
        <v>7.9054699817143046</v>
      </c>
      <c r="G341" s="36">
        <v>7.8000715661976301</v>
      </c>
      <c r="H341" s="36">
        <v>7.6988483649462296</v>
      </c>
      <c r="I341" s="36">
        <f t="shared" ref="I341:R341" si="235">I340-I343</f>
        <v>10.52654512003744</v>
      </c>
      <c r="J341" s="36">
        <f t="shared" si="235"/>
        <v>10.383804009967548</v>
      </c>
      <c r="K341" s="36">
        <f t="shared" si="235"/>
        <v>10.243129684064797</v>
      </c>
      <c r="L341" s="36">
        <f t="shared" si="235"/>
        <v>10.102868693247274</v>
      </c>
      <c r="M341" s="37">
        <f t="shared" si="235"/>
        <v>9.9592994651478648</v>
      </c>
      <c r="N341" s="37">
        <f t="shared" si="235"/>
        <v>9.8136610794903163</v>
      </c>
      <c r="O341" s="37">
        <f t="shared" si="235"/>
        <v>9.6655380453175894</v>
      </c>
      <c r="P341" s="37">
        <f t="shared" si="235"/>
        <v>9.5157575081123014</v>
      </c>
      <c r="Q341" s="37">
        <f t="shared" si="235"/>
        <v>9.3672204467909523</v>
      </c>
      <c r="R341" s="36">
        <f t="shared" si="235"/>
        <v>9.2174396039897601</v>
      </c>
    </row>
    <row r="342" spans="1:18" x14ac:dyDescent="0.25">
      <c r="A342" s="33" t="s">
        <v>9</v>
      </c>
      <c r="B342" s="34" t="s">
        <v>10</v>
      </c>
      <c r="C342" s="38">
        <v>0</v>
      </c>
      <c r="D342" s="38">
        <v>1.3648330058939062E-2</v>
      </c>
      <c r="E342" s="38">
        <v>1.5625E-2</v>
      </c>
      <c r="F342" s="38">
        <v>1.5625E-2</v>
      </c>
      <c r="G342" s="38">
        <v>1.5625E-2</v>
      </c>
      <c r="H342" s="38">
        <v>1.5625E-2</v>
      </c>
      <c r="I342" s="38">
        <f t="shared" ref="I342" si="236">H342</f>
        <v>1.5625E-2</v>
      </c>
      <c r="J342" s="38">
        <f>I342</f>
        <v>1.5625E-2</v>
      </c>
      <c r="K342" s="38">
        <f t="shared" ref="K342:R342" si="237">J342</f>
        <v>1.5625E-2</v>
      </c>
      <c r="L342" s="38">
        <f t="shared" si="237"/>
        <v>1.5625E-2</v>
      </c>
      <c r="M342" s="46">
        <f t="shared" si="237"/>
        <v>1.5625E-2</v>
      </c>
      <c r="N342" s="46">
        <f t="shared" si="237"/>
        <v>1.5625E-2</v>
      </c>
      <c r="O342" s="46">
        <f t="shared" si="237"/>
        <v>1.5625E-2</v>
      </c>
      <c r="P342" s="46">
        <f t="shared" si="237"/>
        <v>1.5625E-2</v>
      </c>
      <c r="Q342" s="46">
        <f t="shared" si="237"/>
        <v>1.5625E-2</v>
      </c>
      <c r="R342" s="38">
        <f t="shared" si="237"/>
        <v>1.5625E-2</v>
      </c>
    </row>
    <row r="343" spans="1:18" x14ac:dyDescent="0.25">
      <c r="A343" s="33" t="s">
        <v>11</v>
      </c>
      <c r="B343" s="34" t="s">
        <v>6</v>
      </c>
      <c r="C343" s="36">
        <v>474</v>
      </c>
      <c r="D343" s="36">
        <v>502.053</v>
      </c>
      <c r="E343" s="36">
        <v>500.04478799999993</v>
      </c>
      <c r="F343" s="36">
        <v>498.044608848</v>
      </c>
      <c r="G343" s="36">
        <v>491.40450867044956</v>
      </c>
      <c r="H343" s="36">
        <v>485.02744699161161</v>
      </c>
      <c r="I343" s="36">
        <f t="shared" ref="I343:R343" si="238">I344+I345</f>
        <v>663.17234256235668</v>
      </c>
      <c r="J343" s="36">
        <f t="shared" si="238"/>
        <v>654.17965262795565</v>
      </c>
      <c r="K343" s="36">
        <f t="shared" si="238"/>
        <v>645.31717009608406</v>
      </c>
      <c r="L343" s="36">
        <f t="shared" si="238"/>
        <v>636.48072767457893</v>
      </c>
      <c r="M343" s="37">
        <f t="shared" si="238"/>
        <v>627.43586630431435</v>
      </c>
      <c r="N343" s="37">
        <f t="shared" si="238"/>
        <v>618.26064800788868</v>
      </c>
      <c r="O343" s="37">
        <f t="shared" si="238"/>
        <v>608.92889685500461</v>
      </c>
      <c r="P343" s="37">
        <f t="shared" si="238"/>
        <v>599.49272301107487</v>
      </c>
      <c r="Q343" s="37">
        <f t="shared" si="238"/>
        <v>590.13488814782886</v>
      </c>
      <c r="R343" s="36">
        <f t="shared" si="238"/>
        <v>580.69869505135568</v>
      </c>
    </row>
    <row r="344" spans="1:18" x14ac:dyDescent="0.25">
      <c r="A344" s="33" t="s">
        <v>12</v>
      </c>
      <c r="B344" s="34" t="s">
        <v>6</v>
      </c>
      <c r="C344" s="36">
        <v>474</v>
      </c>
      <c r="D344" s="36">
        <v>502.053</v>
      </c>
      <c r="E344" s="36">
        <v>500.04478799999993</v>
      </c>
      <c r="F344" s="36">
        <v>498.044608848</v>
      </c>
      <c r="G344" s="36">
        <v>491.40450867044956</v>
      </c>
      <c r="H344" s="36">
        <v>485.02744699161161</v>
      </c>
      <c r="I344" s="36">
        <f t="shared" ref="I344:R344" si="239">(I346*I348*365)/1000</f>
        <v>663.17234256235668</v>
      </c>
      <c r="J344" s="36">
        <f t="shared" si="239"/>
        <v>654.17965262795565</v>
      </c>
      <c r="K344" s="36">
        <f t="shared" si="239"/>
        <v>645.31717009608406</v>
      </c>
      <c r="L344" s="36">
        <f t="shared" si="239"/>
        <v>636.48072767457893</v>
      </c>
      <c r="M344" s="37">
        <f t="shared" si="239"/>
        <v>627.43586630431435</v>
      </c>
      <c r="N344" s="37">
        <f t="shared" si="239"/>
        <v>618.26064800788868</v>
      </c>
      <c r="O344" s="37">
        <f t="shared" si="239"/>
        <v>608.92889685500461</v>
      </c>
      <c r="P344" s="37">
        <f t="shared" si="239"/>
        <v>599.49272301107487</v>
      </c>
      <c r="Q344" s="37">
        <f t="shared" si="239"/>
        <v>590.13488814782886</v>
      </c>
      <c r="R344" s="36">
        <f t="shared" si="239"/>
        <v>580.69869505135568</v>
      </c>
    </row>
    <row r="345" spans="1:18" x14ac:dyDescent="0.25">
      <c r="A345" s="33" t="s">
        <v>13</v>
      </c>
      <c r="B345" s="34" t="s">
        <v>6</v>
      </c>
      <c r="C345" s="34">
        <v>0</v>
      </c>
      <c r="D345" s="34">
        <v>0</v>
      </c>
      <c r="E345" s="34">
        <v>0</v>
      </c>
      <c r="F345" s="34">
        <v>0</v>
      </c>
      <c r="G345" s="34">
        <v>0</v>
      </c>
      <c r="H345" s="34">
        <v>0</v>
      </c>
      <c r="I345" s="34">
        <f t="shared" ref="I345:R345" si="240">H345</f>
        <v>0</v>
      </c>
      <c r="J345" s="34">
        <f t="shared" si="240"/>
        <v>0</v>
      </c>
      <c r="K345" s="34">
        <f t="shared" si="240"/>
        <v>0</v>
      </c>
      <c r="L345" s="34">
        <f t="shared" si="240"/>
        <v>0</v>
      </c>
      <c r="M345" s="35">
        <f t="shared" si="240"/>
        <v>0</v>
      </c>
      <c r="N345" s="35">
        <f t="shared" si="240"/>
        <v>0</v>
      </c>
      <c r="O345" s="35">
        <f t="shared" si="240"/>
        <v>0</v>
      </c>
      <c r="P345" s="35">
        <f t="shared" si="240"/>
        <v>0</v>
      </c>
      <c r="Q345" s="35">
        <f t="shared" si="240"/>
        <v>0</v>
      </c>
      <c r="R345" s="34">
        <f t="shared" si="240"/>
        <v>0</v>
      </c>
    </row>
    <row r="346" spans="1:18" x14ac:dyDescent="0.25">
      <c r="A346" s="39" t="s">
        <v>14</v>
      </c>
      <c r="B346" s="40" t="s">
        <v>15</v>
      </c>
      <c r="C346" s="41">
        <v>33.179104164187564</v>
      </c>
      <c r="D346" s="41">
        <v>40.45551974214343</v>
      </c>
      <c r="E346" s="41">
        <v>40.45551974214343</v>
      </c>
      <c r="F346" s="41">
        <v>40.45551974214343</v>
      </c>
      <c r="G346" s="41">
        <v>40.45551974214343</v>
      </c>
      <c r="H346" s="41">
        <v>40.45551974214343</v>
      </c>
      <c r="I346" s="41">
        <v>40.45551974214343</v>
      </c>
      <c r="J346" s="41">
        <v>40.45551974214343</v>
      </c>
      <c r="K346" s="41">
        <v>40.45551974214343</v>
      </c>
      <c r="L346" s="41">
        <v>40.45551974214343</v>
      </c>
      <c r="M346" s="42">
        <v>40.45551974214343</v>
      </c>
      <c r="N346" s="42">
        <v>40.45551974214343</v>
      </c>
      <c r="O346" s="42">
        <v>40.45551974214343</v>
      </c>
      <c r="P346" s="42">
        <v>40.45551974214343</v>
      </c>
      <c r="Q346" s="42">
        <v>40.45551974214343</v>
      </c>
      <c r="R346" s="41">
        <v>40.45551974214343</v>
      </c>
    </row>
    <row r="347" spans="1:18" x14ac:dyDescent="0.25">
      <c r="A347" s="33" t="s">
        <v>16</v>
      </c>
      <c r="B347" s="34" t="s">
        <v>17</v>
      </c>
      <c r="C347" s="36">
        <v>103</v>
      </c>
      <c r="D347" s="36">
        <v>104</v>
      </c>
      <c r="E347" s="36">
        <v>96</v>
      </c>
      <c r="F347" s="36">
        <f>E347+(E347*F$304)</f>
        <v>95.616</v>
      </c>
      <c r="G347" s="36">
        <f t="shared" ref="G347:R348" si="241">F347+(F347*G$304)</f>
        <v>94.34121495605541</v>
      </c>
      <c r="H347" s="36">
        <f t="shared" si="241"/>
        <v>93.116928780377009</v>
      </c>
      <c r="I347" s="36">
        <f t="shared" si="241"/>
        <v>91.881824071581818</v>
      </c>
      <c r="J347" s="36">
        <f t="shared" si="241"/>
        <v>90.63589642735829</v>
      </c>
      <c r="K347" s="36">
        <f t="shared" si="241"/>
        <v>89.408008880533558</v>
      </c>
      <c r="L347" s="36">
        <f t="shared" si="241"/>
        <v>88.183729163357242</v>
      </c>
      <c r="M347" s="36">
        <f t="shared" si="241"/>
        <v>86.930573222077399</v>
      </c>
      <c r="N347" s="36">
        <f t="shared" si="241"/>
        <v>85.659356467058288</v>
      </c>
      <c r="O347" s="36">
        <f t="shared" si="241"/>
        <v>84.366452250944263</v>
      </c>
      <c r="P347" s="36">
        <f t="shared" si="241"/>
        <v>83.05908038183577</v>
      </c>
      <c r="Q347" s="36">
        <f t="shared" si="241"/>
        <v>81.762562295340288</v>
      </c>
      <c r="R347" s="36">
        <f t="shared" si="241"/>
        <v>80.455187758812315</v>
      </c>
    </row>
    <row r="348" spans="1:18" x14ac:dyDescent="0.25">
      <c r="A348" s="33" t="s">
        <v>29</v>
      </c>
      <c r="B348" s="34" t="s">
        <v>17</v>
      </c>
      <c r="C348" s="36">
        <v>39.14</v>
      </c>
      <c r="D348" s="36">
        <v>34</v>
      </c>
      <c r="E348" s="36">
        <f>D348+(D348*E$304)</f>
        <v>33.863999999999997</v>
      </c>
      <c r="F348" s="36">
        <f>E348+(E348*F$304)</f>
        <v>33.728543999999999</v>
      </c>
      <c r="G348" s="36">
        <f t="shared" si="241"/>
        <v>33.278863575748545</v>
      </c>
      <c r="H348" s="36">
        <f t="shared" si="241"/>
        <v>32.846996627277989</v>
      </c>
      <c r="I348" s="36">
        <f>H348+(H348*I$304)+'[16]Uued liitujad'!H69</f>
        <v>44.911313441250485</v>
      </c>
      <c r="J348" s="36">
        <f t="shared" si="241"/>
        <v>44.302311089368047</v>
      </c>
      <c r="K348" s="36">
        <f t="shared" si="241"/>
        <v>43.70212663457216</v>
      </c>
      <c r="L348" s="36">
        <f t="shared" si="241"/>
        <v>43.103705666405105</v>
      </c>
      <c r="M348" s="36">
        <f t="shared" si="241"/>
        <v>42.491170163999996</v>
      </c>
      <c r="N348" s="36">
        <f t="shared" si="241"/>
        <v>41.869806638478842</v>
      </c>
      <c r="O348" s="36">
        <f t="shared" si="241"/>
        <v>41.237842405224463</v>
      </c>
      <c r="P348" s="36">
        <f t="shared" si="241"/>
        <v>40.598806465406135</v>
      </c>
      <c r="Q348" s="36">
        <f t="shared" si="241"/>
        <v>39.965075792846939</v>
      </c>
      <c r="R348" s="36">
        <f t="shared" si="241"/>
        <v>39.326038549209137</v>
      </c>
    </row>
    <row r="349" spans="1:18" x14ac:dyDescent="0.25">
      <c r="A349" s="39" t="s">
        <v>27</v>
      </c>
      <c r="B349" s="40" t="s">
        <v>10</v>
      </c>
      <c r="C349" s="43">
        <v>0.38</v>
      </c>
      <c r="D349" s="43">
        <f>D348/D347</f>
        <v>0.32692307692307693</v>
      </c>
      <c r="E349" s="43">
        <f>E348/E347</f>
        <v>0.35274999999999995</v>
      </c>
      <c r="F349" s="43">
        <f>F348/F347</f>
        <v>0.35275000000000001</v>
      </c>
      <c r="G349" s="43">
        <f t="shared" ref="G349:R349" si="242">G348/G347</f>
        <v>0.35275000000000001</v>
      </c>
      <c r="H349" s="43">
        <f t="shared" si="242"/>
        <v>0.35275000000000001</v>
      </c>
      <c r="I349" s="43">
        <f t="shared" si="242"/>
        <v>0.48879431699420439</v>
      </c>
      <c r="J349" s="43">
        <f t="shared" si="242"/>
        <v>0.48879431699420439</v>
      </c>
      <c r="K349" s="43">
        <f t="shared" si="242"/>
        <v>0.48879431699420439</v>
      </c>
      <c r="L349" s="43">
        <f t="shared" si="242"/>
        <v>0.48879431699420439</v>
      </c>
      <c r="M349" s="47">
        <f t="shared" si="242"/>
        <v>0.48879431699420439</v>
      </c>
      <c r="N349" s="47">
        <f t="shared" si="242"/>
        <v>0.48879431699420439</v>
      </c>
      <c r="O349" s="47">
        <f t="shared" si="242"/>
        <v>0.48879431699420445</v>
      </c>
      <c r="P349" s="47">
        <f t="shared" si="242"/>
        <v>0.48879431699420439</v>
      </c>
      <c r="Q349" s="47">
        <f t="shared" si="242"/>
        <v>0.48879431699420434</v>
      </c>
      <c r="R349" s="43">
        <f t="shared" si="242"/>
        <v>0.48879431699420439</v>
      </c>
    </row>
    <row r="350" spans="1:18" x14ac:dyDescent="0.25">
      <c r="A350" s="44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</row>
    <row r="351" spans="1:18" x14ac:dyDescent="0.25">
      <c r="A351" s="33" t="s">
        <v>2</v>
      </c>
      <c r="B351" s="34" t="s">
        <v>3</v>
      </c>
      <c r="C351" s="34">
        <v>2020</v>
      </c>
      <c r="D351" s="34">
        <v>2021</v>
      </c>
      <c r="E351" s="34">
        <v>2022</v>
      </c>
      <c r="F351" s="34">
        <v>2023</v>
      </c>
      <c r="G351" s="34">
        <v>2024</v>
      </c>
      <c r="H351" s="34">
        <v>2025</v>
      </c>
      <c r="I351" s="34">
        <v>2026</v>
      </c>
      <c r="J351" s="34">
        <v>2027</v>
      </c>
      <c r="K351" s="34">
        <v>2028</v>
      </c>
      <c r="L351" s="34">
        <v>2029</v>
      </c>
      <c r="M351" s="35">
        <v>2030</v>
      </c>
      <c r="N351" s="34">
        <v>2031</v>
      </c>
      <c r="O351" s="35">
        <v>2032</v>
      </c>
      <c r="P351" s="34">
        <v>2033</v>
      </c>
      <c r="Q351" s="35">
        <v>2034</v>
      </c>
      <c r="R351" s="34">
        <v>2035</v>
      </c>
    </row>
    <row r="352" spans="1:18" x14ac:dyDescent="0.25">
      <c r="A352" s="80" t="s">
        <v>63</v>
      </c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2"/>
    </row>
    <row r="353" spans="1:18" x14ac:dyDescent="0.25">
      <c r="A353" s="33" t="s">
        <v>5</v>
      </c>
      <c r="B353" s="34" t="s">
        <v>6</v>
      </c>
      <c r="C353" s="36">
        <v>8913</v>
      </c>
      <c r="D353" s="36">
        <v>10175.795667679304</v>
      </c>
      <c r="E353" s="36">
        <v>9110.2409267139501</v>
      </c>
      <c r="F353" s="36">
        <v>9093.4739346382976</v>
      </c>
      <c r="G353" s="36">
        <v>9037.8116671123189</v>
      </c>
      <c r="H353" s="36">
        <f t="shared" ref="H353:R353" si="243">H354+H355</f>
        <v>9651.4496882630337</v>
      </c>
      <c r="I353" s="36">
        <f t="shared" si="243"/>
        <v>9588.6716597924024</v>
      </c>
      <c r="J353" s="36">
        <f t="shared" si="243"/>
        <v>9525.3435220528027</v>
      </c>
      <c r="K353" s="36">
        <f t="shared" si="243"/>
        <v>9462.9323282290061</v>
      </c>
      <c r="L353" s="36">
        <f t="shared" si="243"/>
        <v>9400.7045135396074</v>
      </c>
      <c r="M353" s="37">
        <f t="shared" si="243"/>
        <v>9337.0089751778869</v>
      </c>
      <c r="N353" s="37">
        <f t="shared" si="243"/>
        <v>9272.3954399280847</v>
      </c>
      <c r="O353" s="37">
        <f t="shared" si="243"/>
        <v>9206.6795721874623</v>
      </c>
      <c r="P353" s="37">
        <f t="shared" si="243"/>
        <v>9140.2283411006192</v>
      </c>
      <c r="Q353" s="37">
        <f t="shared" si="243"/>
        <v>9074.328787186605</v>
      </c>
      <c r="R353" s="36">
        <f t="shared" si="243"/>
        <v>9007.8774205198933</v>
      </c>
    </row>
    <row r="354" spans="1:18" x14ac:dyDescent="0.25">
      <c r="A354" s="33" t="s">
        <v>7</v>
      </c>
      <c r="B354" s="34" t="s">
        <v>6</v>
      </c>
      <c r="C354" s="34">
        <v>0</v>
      </c>
      <c r="D354" s="34">
        <v>624</v>
      </c>
      <c r="E354" s="34">
        <v>624</v>
      </c>
      <c r="F354" s="34">
        <v>624</v>
      </c>
      <c r="G354" s="34">
        <v>624</v>
      </c>
      <c r="H354" s="34">
        <f t="shared" ref="H354:R354" si="244">G354</f>
        <v>624</v>
      </c>
      <c r="I354" s="34">
        <f t="shared" si="244"/>
        <v>624</v>
      </c>
      <c r="J354" s="34">
        <f t="shared" si="244"/>
        <v>624</v>
      </c>
      <c r="K354" s="34">
        <f t="shared" si="244"/>
        <v>624</v>
      </c>
      <c r="L354" s="34">
        <f t="shared" si="244"/>
        <v>624</v>
      </c>
      <c r="M354" s="35">
        <f t="shared" si="244"/>
        <v>624</v>
      </c>
      <c r="N354" s="35">
        <f t="shared" si="244"/>
        <v>624</v>
      </c>
      <c r="O354" s="35">
        <f t="shared" si="244"/>
        <v>624</v>
      </c>
      <c r="P354" s="35">
        <f t="shared" si="244"/>
        <v>624</v>
      </c>
      <c r="Q354" s="35">
        <f t="shared" si="244"/>
        <v>624</v>
      </c>
      <c r="R354" s="34">
        <f t="shared" si="244"/>
        <v>624</v>
      </c>
    </row>
    <row r="355" spans="1:18" x14ac:dyDescent="0.25">
      <c r="A355" s="33" t="s">
        <v>8</v>
      </c>
      <c r="B355" s="34" t="s">
        <v>6</v>
      </c>
      <c r="C355" s="36">
        <v>8913</v>
      </c>
      <c r="D355" s="36">
        <v>9551.7956676793037</v>
      </c>
      <c r="E355" s="36">
        <v>8486.2409267139501</v>
      </c>
      <c r="F355" s="36">
        <v>8469.4739346382976</v>
      </c>
      <c r="G355" s="36">
        <v>8413.8116671123189</v>
      </c>
      <c r="H355" s="36">
        <f t="shared" ref="H355:R355" si="245">H358/(1-H357)</f>
        <v>9027.4496882630337</v>
      </c>
      <c r="I355" s="36">
        <f t="shared" si="245"/>
        <v>8964.6716597924024</v>
      </c>
      <c r="J355" s="36">
        <f t="shared" si="245"/>
        <v>8901.3435220528027</v>
      </c>
      <c r="K355" s="36">
        <f t="shared" si="245"/>
        <v>8838.9323282290061</v>
      </c>
      <c r="L355" s="36">
        <f t="shared" si="245"/>
        <v>8776.7045135396074</v>
      </c>
      <c r="M355" s="37">
        <f t="shared" si="245"/>
        <v>8713.0089751778869</v>
      </c>
      <c r="N355" s="37">
        <f t="shared" si="245"/>
        <v>8648.3954399280847</v>
      </c>
      <c r="O355" s="37">
        <f t="shared" si="245"/>
        <v>8582.6795721874623</v>
      </c>
      <c r="P355" s="37">
        <f t="shared" si="245"/>
        <v>8516.2283411006192</v>
      </c>
      <c r="Q355" s="37">
        <f t="shared" si="245"/>
        <v>8450.328787186605</v>
      </c>
      <c r="R355" s="36">
        <f t="shared" si="245"/>
        <v>8383.8774205198933</v>
      </c>
    </row>
    <row r="356" spans="1:18" x14ac:dyDescent="0.25">
      <c r="A356" s="33" t="s">
        <v>9</v>
      </c>
      <c r="B356" s="34" t="s">
        <v>6</v>
      </c>
      <c r="C356" s="36">
        <v>0</v>
      </c>
      <c r="D356" s="36">
        <v>1336.7956676793037</v>
      </c>
      <c r="E356" s="36">
        <v>287.50492671394932</v>
      </c>
      <c r="F356" s="36">
        <v>286.93687863829746</v>
      </c>
      <c r="G356" s="36">
        <v>285.05109949485995</v>
      </c>
      <c r="H356" s="36">
        <f t="shared" ref="H356:R356" si="246">H355-H358</f>
        <v>305.84051094610186</v>
      </c>
      <c r="I356" s="36">
        <f t="shared" si="246"/>
        <v>303.71365729787794</v>
      </c>
      <c r="J356" s="36">
        <f t="shared" si="246"/>
        <v>301.56816652558155</v>
      </c>
      <c r="K356" s="36">
        <f t="shared" si="246"/>
        <v>299.45374084978357</v>
      </c>
      <c r="L356" s="36">
        <f t="shared" si="246"/>
        <v>297.34552786639688</v>
      </c>
      <c r="M356" s="37">
        <f t="shared" si="246"/>
        <v>295.18758994702512</v>
      </c>
      <c r="N356" s="37">
        <f t="shared" si="246"/>
        <v>292.99855125755676</v>
      </c>
      <c r="O356" s="37">
        <f t="shared" si="246"/>
        <v>290.77216670144117</v>
      </c>
      <c r="P356" s="37">
        <f t="shared" si="246"/>
        <v>288.52086880774914</v>
      </c>
      <c r="Q356" s="37">
        <f t="shared" si="246"/>
        <v>286.28826115706397</v>
      </c>
      <c r="R356" s="36">
        <f t="shared" si="246"/>
        <v>284.036958670069</v>
      </c>
    </row>
    <row r="357" spans="1:18" x14ac:dyDescent="0.25">
      <c r="A357" s="33" t="s">
        <v>9</v>
      </c>
      <c r="B357" s="34" t="s">
        <v>10</v>
      </c>
      <c r="C357" s="38">
        <v>0</v>
      </c>
      <c r="D357" s="38">
        <v>0.13995228899238898</v>
      </c>
      <c r="E357" s="38">
        <v>3.3878949371907163E-2</v>
      </c>
      <c r="F357" s="38">
        <v>3.3878949371907163E-2</v>
      </c>
      <c r="G357" s="38">
        <v>3.3878949371907163E-2</v>
      </c>
      <c r="H357" s="38">
        <f t="shared" ref="H357:I357" si="247">G357</f>
        <v>3.3878949371907163E-2</v>
      </c>
      <c r="I357" s="38">
        <f t="shared" si="247"/>
        <v>3.3878949371907163E-2</v>
      </c>
      <c r="J357" s="38">
        <f>I357</f>
        <v>3.3878949371907163E-2</v>
      </c>
      <c r="K357" s="38">
        <f t="shared" ref="K357:R357" si="248">J357</f>
        <v>3.3878949371907163E-2</v>
      </c>
      <c r="L357" s="38">
        <f t="shared" si="248"/>
        <v>3.3878949371907163E-2</v>
      </c>
      <c r="M357" s="46">
        <f t="shared" si="248"/>
        <v>3.3878949371907163E-2</v>
      </c>
      <c r="N357" s="46">
        <f t="shared" si="248"/>
        <v>3.3878949371907163E-2</v>
      </c>
      <c r="O357" s="46">
        <f t="shared" si="248"/>
        <v>3.3878949371907163E-2</v>
      </c>
      <c r="P357" s="46">
        <f t="shared" si="248"/>
        <v>3.3878949371907163E-2</v>
      </c>
      <c r="Q357" s="46">
        <f t="shared" si="248"/>
        <v>3.3878949371907163E-2</v>
      </c>
      <c r="R357" s="38">
        <f t="shared" si="248"/>
        <v>3.3878949371907163E-2</v>
      </c>
    </row>
    <row r="358" spans="1:18" x14ac:dyDescent="0.25">
      <c r="A358" s="33" t="s">
        <v>11</v>
      </c>
      <c r="B358" s="34" t="s">
        <v>6</v>
      </c>
      <c r="C358" s="36">
        <v>8913</v>
      </c>
      <c r="D358" s="36">
        <v>8215</v>
      </c>
      <c r="E358" s="36">
        <v>8198.7360000000008</v>
      </c>
      <c r="F358" s="36">
        <v>8182.5370560000001</v>
      </c>
      <c r="G358" s="36">
        <v>8128.7605676174589</v>
      </c>
      <c r="H358" s="36">
        <f t="shared" ref="H358:R358" si="249">H359+H360</f>
        <v>8721.6091773169319</v>
      </c>
      <c r="I358" s="36">
        <f t="shared" si="249"/>
        <v>8660.9580024945244</v>
      </c>
      <c r="J358" s="36">
        <f t="shared" si="249"/>
        <v>8599.7753555272211</v>
      </c>
      <c r="K358" s="36">
        <f t="shared" si="249"/>
        <v>8539.4785873792225</v>
      </c>
      <c r="L358" s="36">
        <f t="shared" si="249"/>
        <v>8479.3589856732106</v>
      </c>
      <c r="M358" s="37">
        <f t="shared" si="249"/>
        <v>8417.8213852308618</v>
      </c>
      <c r="N358" s="37">
        <f t="shared" si="249"/>
        <v>8355.3968886705279</v>
      </c>
      <c r="O358" s="37">
        <f t="shared" si="249"/>
        <v>8291.9074054860212</v>
      </c>
      <c r="P358" s="37">
        <f t="shared" si="249"/>
        <v>8227.7074722928701</v>
      </c>
      <c r="Q358" s="37">
        <f t="shared" si="249"/>
        <v>8164.0405260295411</v>
      </c>
      <c r="R358" s="36">
        <f t="shared" si="249"/>
        <v>8099.8404618498244</v>
      </c>
    </row>
    <row r="359" spans="1:18" x14ac:dyDescent="0.25">
      <c r="A359" s="33" t="s">
        <v>12</v>
      </c>
      <c r="B359" s="34" t="s">
        <v>6</v>
      </c>
      <c r="C359" s="36">
        <v>4360</v>
      </c>
      <c r="D359" s="36">
        <v>4066</v>
      </c>
      <c r="E359" s="36">
        <v>4049.7359999999999</v>
      </c>
      <c r="F359" s="36">
        <v>4033.5370560000001</v>
      </c>
      <c r="G359" s="36">
        <v>3979.7605676174589</v>
      </c>
      <c r="H359" s="36">
        <f>(H361*H363*365)/1000</f>
        <v>4572.609177316931</v>
      </c>
      <c r="I359" s="36">
        <f t="shared" ref="I359:R359" si="250">(I361*I363*365)/1000</f>
        <v>4511.9580024945244</v>
      </c>
      <c r="J359" s="36">
        <f t="shared" si="250"/>
        <v>4450.7753555272202</v>
      </c>
      <c r="K359" s="36">
        <f t="shared" si="250"/>
        <v>4390.4785873792225</v>
      </c>
      <c r="L359" s="36">
        <f t="shared" si="250"/>
        <v>4330.3589856732096</v>
      </c>
      <c r="M359" s="37">
        <f t="shared" si="250"/>
        <v>4268.8213852308618</v>
      </c>
      <c r="N359" s="37">
        <f t="shared" si="250"/>
        <v>4206.3968886705279</v>
      </c>
      <c r="O359" s="37">
        <f t="shared" si="250"/>
        <v>4142.9074054860212</v>
      </c>
      <c r="P359" s="37">
        <f t="shared" si="250"/>
        <v>4078.7074722928705</v>
      </c>
      <c r="Q359" s="37">
        <f t="shared" si="250"/>
        <v>4015.0405260295411</v>
      </c>
      <c r="R359" s="36">
        <f t="shared" si="250"/>
        <v>3950.8404618498248</v>
      </c>
    </row>
    <row r="360" spans="1:18" x14ac:dyDescent="0.25">
      <c r="A360" s="33" t="s">
        <v>13</v>
      </c>
      <c r="B360" s="34" t="s">
        <v>6</v>
      </c>
      <c r="C360" s="34">
        <v>4553</v>
      </c>
      <c r="D360" s="34">
        <v>4149</v>
      </c>
      <c r="E360" s="34">
        <v>4149</v>
      </c>
      <c r="F360" s="34">
        <v>4149</v>
      </c>
      <c r="G360" s="34">
        <v>4149</v>
      </c>
      <c r="H360" s="34">
        <f t="shared" ref="H360:R360" si="251">G360</f>
        <v>4149</v>
      </c>
      <c r="I360" s="34">
        <f t="shared" si="251"/>
        <v>4149</v>
      </c>
      <c r="J360" s="34">
        <f t="shared" si="251"/>
        <v>4149</v>
      </c>
      <c r="K360" s="34">
        <f t="shared" si="251"/>
        <v>4149</v>
      </c>
      <c r="L360" s="34">
        <f t="shared" si="251"/>
        <v>4149</v>
      </c>
      <c r="M360" s="35">
        <f t="shared" si="251"/>
        <v>4149</v>
      </c>
      <c r="N360" s="35">
        <f t="shared" si="251"/>
        <v>4149</v>
      </c>
      <c r="O360" s="35">
        <f t="shared" si="251"/>
        <v>4149</v>
      </c>
      <c r="P360" s="35">
        <f t="shared" si="251"/>
        <v>4149</v>
      </c>
      <c r="Q360" s="35">
        <f t="shared" si="251"/>
        <v>4149</v>
      </c>
      <c r="R360" s="34">
        <f t="shared" si="251"/>
        <v>4149</v>
      </c>
    </row>
    <row r="361" spans="1:18" x14ac:dyDescent="0.25">
      <c r="A361" s="39" t="s">
        <v>14</v>
      </c>
      <c r="B361" s="40" t="s">
        <v>15</v>
      </c>
      <c r="C361" s="41">
        <v>58.025869423161637</v>
      </c>
      <c r="D361" s="41">
        <v>54.330437593165151</v>
      </c>
      <c r="E361" s="41">
        <v>54.330437593165151</v>
      </c>
      <c r="F361" s="41">
        <v>54.330437593165151</v>
      </c>
      <c r="G361" s="41">
        <v>54.330437593165151</v>
      </c>
      <c r="H361" s="41">
        <v>54.330437593165151</v>
      </c>
      <c r="I361" s="41">
        <v>54.330437593165151</v>
      </c>
      <c r="J361" s="41">
        <v>54.330437593165151</v>
      </c>
      <c r="K361" s="41">
        <v>54.330437593165151</v>
      </c>
      <c r="L361" s="41">
        <v>54.330437593165151</v>
      </c>
      <c r="M361" s="42">
        <v>54.330437593165151</v>
      </c>
      <c r="N361" s="42">
        <v>54.330437593165151</v>
      </c>
      <c r="O361" s="42">
        <v>54.330437593165151</v>
      </c>
      <c r="P361" s="42">
        <v>54.330437593165151</v>
      </c>
      <c r="Q361" s="42">
        <v>54.330437593165151</v>
      </c>
      <c r="R361" s="41">
        <v>54.330437593165151</v>
      </c>
    </row>
    <row r="362" spans="1:18" x14ac:dyDescent="0.25">
      <c r="A362" s="33" t="s">
        <v>16</v>
      </c>
      <c r="B362" s="34" t="s">
        <v>17</v>
      </c>
      <c r="C362" s="36">
        <v>282</v>
      </c>
      <c r="D362" s="36">
        <v>277</v>
      </c>
      <c r="E362" s="36">
        <v>280</v>
      </c>
      <c r="F362" s="36">
        <f>E362+(E362*F$304)</f>
        <v>278.88</v>
      </c>
      <c r="G362" s="36">
        <f t="shared" ref="G362:R363" si="252">F362+(F362*G$304)</f>
        <v>275.16187695516163</v>
      </c>
      <c r="H362" s="36">
        <f t="shared" si="252"/>
        <v>271.59104227609964</v>
      </c>
      <c r="I362" s="36">
        <f>H362+(H362*I$304)</f>
        <v>267.9886535421137</v>
      </c>
      <c r="J362" s="36">
        <f t="shared" si="252"/>
        <v>264.3546979131284</v>
      </c>
      <c r="K362" s="36">
        <f t="shared" si="252"/>
        <v>260.7733592348896</v>
      </c>
      <c r="L362" s="36">
        <f t="shared" si="252"/>
        <v>257.20254339312532</v>
      </c>
      <c r="M362" s="36">
        <f t="shared" si="252"/>
        <v>253.54750523105912</v>
      </c>
      <c r="N362" s="36">
        <f t="shared" si="252"/>
        <v>249.83978969558672</v>
      </c>
      <c r="O362" s="36">
        <f t="shared" si="252"/>
        <v>246.06881906525416</v>
      </c>
      <c r="P362" s="36">
        <f t="shared" si="252"/>
        <v>242.25565111368772</v>
      </c>
      <c r="Q362" s="36">
        <f t="shared" si="252"/>
        <v>238.47414002807588</v>
      </c>
      <c r="R362" s="36">
        <f t="shared" si="252"/>
        <v>234.66096429653598</v>
      </c>
    </row>
    <row r="363" spans="1:18" x14ac:dyDescent="0.25">
      <c r="A363" s="33" t="s">
        <v>29</v>
      </c>
      <c r="B363" s="34" t="s">
        <v>17</v>
      </c>
      <c r="C363" s="36">
        <v>205.85999999999999</v>
      </c>
      <c r="D363" s="36">
        <v>205.03655999999998</v>
      </c>
      <c r="E363" s="36">
        <f>D363+(D363*E$304)</f>
        <v>204.21641375999997</v>
      </c>
      <c r="F363" s="36">
        <f>E363+(E363*F$304)</f>
        <v>203.39954810495996</v>
      </c>
      <c r="G363" s="36">
        <f t="shared" si="252"/>
        <v>200.68775612590531</v>
      </c>
      <c r="H363" s="36">
        <f>G363+(G363*H$304)+'[16]Uued liitujad'!H67</f>
        <v>230.58338808202001</v>
      </c>
      <c r="I363" s="36">
        <f t="shared" si="252"/>
        <v>227.52492565074976</v>
      </c>
      <c r="J363" s="36">
        <f t="shared" si="252"/>
        <v>224.43966262421989</v>
      </c>
      <c r="K363" s="36">
        <f t="shared" si="252"/>
        <v>221.39907189126788</v>
      </c>
      <c r="L363" s="36">
        <f t="shared" si="252"/>
        <v>218.36741514695626</v>
      </c>
      <c r="M363" s="36">
        <f t="shared" si="252"/>
        <v>215.2642528485417</v>
      </c>
      <c r="N363" s="36">
        <f t="shared" si="252"/>
        <v>212.11636695713429</v>
      </c>
      <c r="O363" s="36">
        <f t="shared" si="252"/>
        <v>208.91477688622203</v>
      </c>
      <c r="P363" s="36">
        <f t="shared" si="252"/>
        <v>205.67736088667621</v>
      </c>
      <c r="Q363" s="36">
        <f t="shared" si="252"/>
        <v>202.4668218685901</v>
      </c>
      <c r="R363" s="36">
        <f t="shared" si="252"/>
        <v>199.22939926377254</v>
      </c>
    </row>
    <row r="364" spans="1:18" x14ac:dyDescent="0.25">
      <c r="A364" s="39" t="s">
        <v>27</v>
      </c>
      <c r="B364" s="40" t="s">
        <v>10</v>
      </c>
      <c r="C364" s="43">
        <v>0.73</v>
      </c>
      <c r="D364" s="43">
        <f>D363/D362</f>
        <v>0.74020418772563168</v>
      </c>
      <c r="E364" s="43">
        <f>E363/E362</f>
        <v>0.72934433485714278</v>
      </c>
      <c r="F364" s="43">
        <f>F363/F362</f>
        <v>0.72934433485714278</v>
      </c>
      <c r="G364" s="43">
        <f t="shared" ref="G364:R364" si="253">G363/G362</f>
        <v>0.72934433485714267</v>
      </c>
      <c r="H364" s="43">
        <f t="shared" si="253"/>
        <v>0.84900954814116725</v>
      </c>
      <c r="I364" s="43">
        <f t="shared" si="253"/>
        <v>0.84900954814116725</v>
      </c>
      <c r="J364" s="43">
        <f t="shared" si="253"/>
        <v>0.84900954814116714</v>
      </c>
      <c r="K364" s="43">
        <f t="shared" si="253"/>
        <v>0.84900954814116714</v>
      </c>
      <c r="L364" s="43">
        <f t="shared" si="253"/>
        <v>0.84900954814116714</v>
      </c>
      <c r="M364" s="47">
        <f t="shared" si="253"/>
        <v>0.84900954814116714</v>
      </c>
      <c r="N364" s="47">
        <f t="shared" si="253"/>
        <v>0.84900954814116703</v>
      </c>
      <c r="O364" s="47">
        <f t="shared" si="253"/>
        <v>0.84900954814116703</v>
      </c>
      <c r="P364" s="47">
        <f t="shared" si="253"/>
        <v>0.84900954814116703</v>
      </c>
      <c r="Q364" s="47">
        <f t="shared" si="253"/>
        <v>0.84900954814116703</v>
      </c>
      <c r="R364" s="43">
        <f t="shared" si="253"/>
        <v>0.84900954814116703</v>
      </c>
    </row>
    <row r="365" spans="1:18" x14ac:dyDescent="0.25">
      <c r="A365" s="86" t="s">
        <v>64</v>
      </c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</row>
    <row r="366" spans="1:18" x14ac:dyDescent="0.25">
      <c r="A366" s="26" t="s">
        <v>1</v>
      </c>
      <c r="B366" s="27"/>
      <c r="C366" s="28">
        <v>-4.0000000000000001E-3</v>
      </c>
      <c r="D366" s="28">
        <v>-4.0000000000000001E-3</v>
      </c>
      <c r="E366" s="28">
        <v>-4.0000000000000001E-3</v>
      </c>
      <c r="F366" s="28">
        <v>-4.0000000000000001E-3</v>
      </c>
      <c r="G366" s="29">
        <v>1.9008088135461722E-3</v>
      </c>
      <c r="H366" s="29">
        <v>1.8456733158230994E-3</v>
      </c>
      <c r="I366" s="29">
        <v>1.7908332528102555E-3</v>
      </c>
      <c r="J366" s="29">
        <v>1.7170197167882086E-3</v>
      </c>
      <c r="K366" s="29">
        <v>1.6051158251579433E-3</v>
      </c>
      <c r="L366" s="29">
        <v>1.5513417182712156E-3</v>
      </c>
      <c r="M366" s="30">
        <v>1.5042021647709452E-3</v>
      </c>
      <c r="N366" s="29">
        <v>1.5083245454254946E-3</v>
      </c>
      <c r="O366" s="30">
        <v>1.4741920661663348E-3</v>
      </c>
      <c r="P366" s="29">
        <v>1.4974734118816549E-3</v>
      </c>
      <c r="Q366" s="30">
        <v>1.5524097343725147E-3</v>
      </c>
      <c r="R366" s="29">
        <v>1.6070838732626979E-3</v>
      </c>
    </row>
    <row r="367" spans="1:18" x14ac:dyDescent="0.25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9"/>
    </row>
    <row r="368" spans="1:18" x14ac:dyDescent="0.25">
      <c r="A368" s="26" t="s">
        <v>2</v>
      </c>
      <c r="B368" s="27" t="s">
        <v>3</v>
      </c>
      <c r="C368" s="27">
        <v>2020</v>
      </c>
      <c r="D368" s="27">
        <v>2021</v>
      </c>
      <c r="E368" s="27">
        <v>2022</v>
      </c>
      <c r="F368" s="27">
        <v>2023</v>
      </c>
      <c r="G368" s="27">
        <v>2024</v>
      </c>
      <c r="H368" s="27">
        <v>2025</v>
      </c>
      <c r="I368" s="27">
        <v>2026</v>
      </c>
      <c r="J368" s="27">
        <v>2027</v>
      </c>
      <c r="K368" s="27">
        <v>2028</v>
      </c>
      <c r="L368" s="27">
        <v>2029</v>
      </c>
      <c r="M368" s="50">
        <v>2030</v>
      </c>
      <c r="N368" s="27">
        <v>2031</v>
      </c>
      <c r="O368" s="50">
        <v>2032</v>
      </c>
      <c r="P368" s="27">
        <v>2033</v>
      </c>
      <c r="Q368" s="50">
        <v>2034</v>
      </c>
      <c r="R368" s="27">
        <v>2035</v>
      </c>
    </row>
    <row r="369" spans="1:18" x14ac:dyDescent="0.25">
      <c r="A369" s="80" t="s">
        <v>65</v>
      </c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2"/>
    </row>
    <row r="370" spans="1:18" x14ac:dyDescent="0.25">
      <c r="A370" s="26" t="s">
        <v>5</v>
      </c>
      <c r="B370" s="27" t="s">
        <v>6</v>
      </c>
      <c r="C370" s="51">
        <v>18424.971000000001</v>
      </c>
      <c r="D370" s="51">
        <v>19950.350999999999</v>
      </c>
      <c r="E370" s="51">
        <v>19638.594732142858</v>
      </c>
      <c r="F370" s="51">
        <v>19570.008353214282</v>
      </c>
      <c r="G370" s="51">
        <v>19602.470382009891</v>
      </c>
      <c r="H370" s="51">
        <f>H371+H372</f>
        <v>20413.441390258005</v>
      </c>
      <c r="I370" s="51">
        <f t="shared" ref="I370:R370" si="254">I371+I372</f>
        <v>20445.535703437974</v>
      </c>
      <c r="J370" s="51">
        <f t="shared" si="254"/>
        <v>20476.362278226836</v>
      </c>
      <c r="K370" s="51">
        <f t="shared" si="254"/>
        <v>20505.229262724992</v>
      </c>
      <c r="L370" s="51">
        <f t="shared" si="254"/>
        <v>20533.173936761043</v>
      </c>
      <c r="M370" s="52">
        <f t="shared" si="254"/>
        <v>20560.311509651729</v>
      </c>
      <c r="N370" s="52">
        <f t="shared" si="254"/>
        <v>20587.564387396127</v>
      </c>
      <c r="O370" s="52">
        <f t="shared" si="254"/>
        <v>20614.240724848831</v>
      </c>
      <c r="P370" s="52">
        <f t="shared" si="254"/>
        <v>20641.37829849801</v>
      </c>
      <c r="Q370" s="52">
        <f t="shared" si="254"/>
        <v>20669.553570041411</v>
      </c>
      <c r="R370" s="51">
        <f t="shared" si="254"/>
        <v>20698.766423239191</v>
      </c>
    </row>
    <row r="371" spans="1:18" x14ac:dyDescent="0.25">
      <c r="A371" s="26" t="s">
        <v>7</v>
      </c>
      <c r="B371" s="27" t="s">
        <v>6</v>
      </c>
      <c r="C371" s="27">
        <v>0</v>
      </c>
      <c r="D371" s="27">
        <v>624</v>
      </c>
      <c r="E371" s="27">
        <v>624</v>
      </c>
      <c r="F371" s="27">
        <v>624</v>
      </c>
      <c r="G371" s="27">
        <v>624</v>
      </c>
      <c r="H371" s="27">
        <f t="shared" ref="H371:R371" si="255">G371</f>
        <v>624</v>
      </c>
      <c r="I371" s="27">
        <f t="shared" si="255"/>
        <v>624</v>
      </c>
      <c r="J371" s="27">
        <f t="shared" si="255"/>
        <v>624</v>
      </c>
      <c r="K371" s="27">
        <f t="shared" si="255"/>
        <v>624</v>
      </c>
      <c r="L371" s="27">
        <f t="shared" si="255"/>
        <v>624</v>
      </c>
      <c r="M371" s="50">
        <f t="shared" si="255"/>
        <v>624</v>
      </c>
      <c r="N371" s="50">
        <f t="shared" si="255"/>
        <v>624</v>
      </c>
      <c r="O371" s="50">
        <f t="shared" si="255"/>
        <v>624</v>
      </c>
      <c r="P371" s="50">
        <f t="shared" si="255"/>
        <v>624</v>
      </c>
      <c r="Q371" s="50">
        <f t="shared" si="255"/>
        <v>624</v>
      </c>
      <c r="R371" s="27">
        <f t="shared" si="255"/>
        <v>624</v>
      </c>
    </row>
    <row r="372" spans="1:18" x14ac:dyDescent="0.25">
      <c r="A372" s="26" t="s">
        <v>8</v>
      </c>
      <c r="B372" s="27" t="s">
        <v>6</v>
      </c>
      <c r="C372" s="51">
        <v>18424.971000000001</v>
      </c>
      <c r="D372" s="51">
        <v>19326.350999999999</v>
      </c>
      <c r="E372" s="51">
        <v>19014.594732142858</v>
      </c>
      <c r="F372" s="51">
        <v>18946.008353214282</v>
      </c>
      <c r="G372" s="51">
        <v>18978.470382009891</v>
      </c>
      <c r="H372" s="51">
        <f>H375/(1-H374)</f>
        <v>19789.441390258005</v>
      </c>
      <c r="I372" s="51">
        <f t="shared" ref="I372:R372" si="256">I375/(1-I374)</f>
        <v>19821.535703437974</v>
      </c>
      <c r="J372" s="51">
        <f t="shared" si="256"/>
        <v>19852.362278226836</v>
      </c>
      <c r="K372" s="51">
        <f t="shared" si="256"/>
        <v>19881.229262724992</v>
      </c>
      <c r="L372" s="51">
        <f t="shared" si="256"/>
        <v>19909.173936761043</v>
      </c>
      <c r="M372" s="52">
        <f t="shared" si="256"/>
        <v>19936.311509651729</v>
      </c>
      <c r="N372" s="52">
        <f t="shared" si="256"/>
        <v>19963.564387396127</v>
      </c>
      <c r="O372" s="52">
        <f t="shared" si="256"/>
        <v>19990.240724848831</v>
      </c>
      <c r="P372" s="52">
        <f t="shared" si="256"/>
        <v>20017.37829849801</v>
      </c>
      <c r="Q372" s="52">
        <f t="shared" si="256"/>
        <v>20045.553570041411</v>
      </c>
      <c r="R372" s="51">
        <f t="shared" si="256"/>
        <v>20074.766423239191</v>
      </c>
    </row>
    <row r="373" spans="1:18" x14ac:dyDescent="0.25">
      <c r="A373" s="26" t="s">
        <v>9</v>
      </c>
      <c r="B373" s="27" t="s">
        <v>6</v>
      </c>
      <c r="C373" s="51">
        <v>0</v>
      </c>
      <c r="D373" s="51">
        <v>0</v>
      </c>
      <c r="E373" s="51">
        <v>0</v>
      </c>
      <c r="F373" s="51">
        <v>0</v>
      </c>
      <c r="G373" s="51">
        <v>0</v>
      </c>
      <c r="H373" s="51">
        <f t="shared" ref="H373:R373" si="257">H372-H375</f>
        <v>0</v>
      </c>
      <c r="I373" s="51">
        <f t="shared" si="257"/>
        <v>0</v>
      </c>
      <c r="J373" s="51">
        <f t="shared" si="257"/>
        <v>0</v>
      </c>
      <c r="K373" s="51">
        <f t="shared" si="257"/>
        <v>0</v>
      </c>
      <c r="L373" s="51">
        <f t="shared" si="257"/>
        <v>0</v>
      </c>
      <c r="M373" s="52">
        <f t="shared" si="257"/>
        <v>0</v>
      </c>
      <c r="N373" s="52">
        <f t="shared" si="257"/>
        <v>0</v>
      </c>
      <c r="O373" s="52">
        <f t="shared" si="257"/>
        <v>0</v>
      </c>
      <c r="P373" s="52">
        <f t="shared" si="257"/>
        <v>0</v>
      </c>
      <c r="Q373" s="52">
        <f t="shared" si="257"/>
        <v>0</v>
      </c>
      <c r="R373" s="51">
        <f t="shared" si="257"/>
        <v>0</v>
      </c>
    </row>
    <row r="374" spans="1:18" x14ac:dyDescent="0.25">
      <c r="A374" s="26" t="s">
        <v>9</v>
      </c>
      <c r="B374" s="27" t="s">
        <v>10</v>
      </c>
      <c r="C374" s="53">
        <v>0</v>
      </c>
      <c r="D374" s="53">
        <v>0</v>
      </c>
      <c r="E374" s="53">
        <v>0</v>
      </c>
      <c r="F374" s="53">
        <v>0</v>
      </c>
      <c r="G374" s="53">
        <v>0</v>
      </c>
      <c r="H374" s="53">
        <f t="shared" ref="H374:I374" si="258">G374</f>
        <v>0</v>
      </c>
      <c r="I374" s="53">
        <f t="shared" si="258"/>
        <v>0</v>
      </c>
      <c r="J374" s="53">
        <f>I374</f>
        <v>0</v>
      </c>
      <c r="K374" s="53">
        <f t="shared" ref="K374:R374" si="259">J374</f>
        <v>0</v>
      </c>
      <c r="L374" s="53">
        <f t="shared" si="259"/>
        <v>0</v>
      </c>
      <c r="M374" s="54">
        <f t="shared" si="259"/>
        <v>0</v>
      </c>
      <c r="N374" s="54">
        <f t="shared" si="259"/>
        <v>0</v>
      </c>
      <c r="O374" s="54">
        <f t="shared" si="259"/>
        <v>0</v>
      </c>
      <c r="P374" s="54">
        <f t="shared" si="259"/>
        <v>0</v>
      </c>
      <c r="Q374" s="54">
        <f t="shared" si="259"/>
        <v>0</v>
      </c>
      <c r="R374" s="53">
        <f t="shared" si="259"/>
        <v>0</v>
      </c>
    </row>
    <row r="375" spans="1:18" x14ac:dyDescent="0.25">
      <c r="A375" s="26" t="s">
        <v>11</v>
      </c>
      <c r="B375" s="27" t="s">
        <v>6</v>
      </c>
      <c r="C375" s="51">
        <v>18424.971000000001</v>
      </c>
      <c r="D375" s="51">
        <v>19326.350999999999</v>
      </c>
      <c r="E375" s="51">
        <v>19014.594732142858</v>
      </c>
      <c r="F375" s="51">
        <v>18946.008353214282</v>
      </c>
      <c r="G375" s="51">
        <v>18978.470382009891</v>
      </c>
      <c r="H375" s="51">
        <f>H376+H377</f>
        <v>19789.441390258005</v>
      </c>
      <c r="I375" s="51">
        <f t="shared" ref="I375:R375" si="260">I376+I377</f>
        <v>19821.535703437974</v>
      </c>
      <c r="J375" s="51">
        <f t="shared" si="260"/>
        <v>19852.362278226836</v>
      </c>
      <c r="K375" s="51">
        <f t="shared" si="260"/>
        <v>19881.229262724992</v>
      </c>
      <c r="L375" s="51">
        <f t="shared" si="260"/>
        <v>19909.173936761043</v>
      </c>
      <c r="M375" s="52">
        <f t="shared" si="260"/>
        <v>19936.311509651729</v>
      </c>
      <c r="N375" s="52">
        <f t="shared" si="260"/>
        <v>19963.564387396127</v>
      </c>
      <c r="O375" s="52">
        <f t="shared" si="260"/>
        <v>19990.240724848831</v>
      </c>
      <c r="P375" s="52">
        <f t="shared" si="260"/>
        <v>20017.37829849801</v>
      </c>
      <c r="Q375" s="52">
        <f t="shared" si="260"/>
        <v>20045.553570041411</v>
      </c>
      <c r="R375" s="51">
        <f t="shared" si="260"/>
        <v>20074.766423239191</v>
      </c>
    </row>
    <row r="376" spans="1:18" x14ac:dyDescent="0.25">
      <c r="A376" s="26" t="s">
        <v>12</v>
      </c>
      <c r="B376" s="27" t="s">
        <v>6</v>
      </c>
      <c r="C376" s="51">
        <v>16852.971000000001</v>
      </c>
      <c r="D376" s="51">
        <v>17458.350999999999</v>
      </c>
      <c r="E376" s="51">
        <v>17146.594732142858</v>
      </c>
      <c r="F376" s="51">
        <v>17078.008353214282</v>
      </c>
      <c r="G376" s="51">
        <v>17110.470382009891</v>
      </c>
      <c r="H376" s="51">
        <f>(H378*H380*365)/1000</f>
        <v>17921.441390258005</v>
      </c>
      <c r="I376" s="51">
        <f t="shared" ref="I376:R376" si="261">(I378*I380*365)/1000</f>
        <v>17953.535703437974</v>
      </c>
      <c r="J376" s="51">
        <f t="shared" si="261"/>
        <v>17984.362278226836</v>
      </c>
      <c r="K376" s="51">
        <f t="shared" si="261"/>
        <v>18013.229262724992</v>
      </c>
      <c r="L376" s="51">
        <f t="shared" si="261"/>
        <v>18041.173936761043</v>
      </c>
      <c r="M376" s="52">
        <f t="shared" si="261"/>
        <v>18068.311509651729</v>
      </c>
      <c r="N376" s="52">
        <f t="shared" si="261"/>
        <v>18095.564387396127</v>
      </c>
      <c r="O376" s="52">
        <f t="shared" si="261"/>
        <v>18122.240724848831</v>
      </c>
      <c r="P376" s="52">
        <f t="shared" si="261"/>
        <v>18149.37829849801</v>
      </c>
      <c r="Q376" s="52">
        <f t="shared" si="261"/>
        <v>18177.553570041411</v>
      </c>
      <c r="R376" s="51">
        <f t="shared" si="261"/>
        <v>18206.766423239191</v>
      </c>
    </row>
    <row r="377" spans="1:18" x14ac:dyDescent="0.25">
      <c r="A377" s="26" t="s">
        <v>13</v>
      </c>
      <c r="B377" s="27" t="s">
        <v>6</v>
      </c>
      <c r="C377" s="27">
        <v>1572</v>
      </c>
      <c r="D377" s="27">
        <v>1868</v>
      </c>
      <c r="E377" s="27">
        <v>1868</v>
      </c>
      <c r="F377" s="27">
        <v>1868</v>
      </c>
      <c r="G377" s="27">
        <v>1868</v>
      </c>
      <c r="H377" s="27">
        <f t="shared" ref="H377:R377" si="262">G377</f>
        <v>1868</v>
      </c>
      <c r="I377" s="27">
        <f t="shared" si="262"/>
        <v>1868</v>
      </c>
      <c r="J377" s="27">
        <f t="shared" si="262"/>
        <v>1868</v>
      </c>
      <c r="K377" s="27">
        <f t="shared" si="262"/>
        <v>1868</v>
      </c>
      <c r="L377" s="27">
        <f t="shared" si="262"/>
        <v>1868</v>
      </c>
      <c r="M377" s="50">
        <f t="shared" si="262"/>
        <v>1868</v>
      </c>
      <c r="N377" s="50">
        <f t="shared" si="262"/>
        <v>1868</v>
      </c>
      <c r="O377" s="50">
        <f t="shared" si="262"/>
        <v>1868</v>
      </c>
      <c r="P377" s="50">
        <f t="shared" si="262"/>
        <v>1868</v>
      </c>
      <c r="Q377" s="50">
        <f t="shared" si="262"/>
        <v>1868</v>
      </c>
      <c r="R377" s="27">
        <f t="shared" si="262"/>
        <v>1868</v>
      </c>
    </row>
    <row r="378" spans="1:18" x14ac:dyDescent="0.25">
      <c r="A378" s="39" t="s">
        <v>14</v>
      </c>
      <c r="B378" s="40" t="s">
        <v>15</v>
      </c>
      <c r="C378" s="41">
        <v>76.838094580974158</v>
      </c>
      <c r="D378" s="41">
        <v>85.412676125244616</v>
      </c>
      <c r="E378" s="41">
        <v>85.412676125244616</v>
      </c>
      <c r="F378" s="41">
        <v>85.412676125244616</v>
      </c>
      <c r="G378" s="41">
        <v>85.412676125244616</v>
      </c>
      <c r="H378" s="41">
        <v>85.412676125244616</v>
      </c>
      <c r="I378" s="41">
        <v>85.412676125244616</v>
      </c>
      <c r="J378" s="41">
        <v>85.412676125244616</v>
      </c>
      <c r="K378" s="41">
        <v>85.412676125244616</v>
      </c>
      <c r="L378" s="41">
        <v>85.412676125244616</v>
      </c>
      <c r="M378" s="42">
        <v>85.412676125244616</v>
      </c>
      <c r="N378" s="42">
        <v>85.412676125244616</v>
      </c>
      <c r="O378" s="42">
        <v>85.412676125244616</v>
      </c>
      <c r="P378" s="42">
        <v>85.412676125244616</v>
      </c>
      <c r="Q378" s="42">
        <v>85.412676125244616</v>
      </c>
      <c r="R378" s="41">
        <v>85.412676125244616</v>
      </c>
    </row>
    <row r="379" spans="1:18" x14ac:dyDescent="0.25">
      <c r="A379" s="26" t="s">
        <v>16</v>
      </c>
      <c r="B379" s="27" t="s">
        <v>17</v>
      </c>
      <c r="C379" s="51">
        <v>608</v>
      </c>
      <c r="D379" s="51">
        <v>600</v>
      </c>
      <c r="E379" s="36">
        <v>580</v>
      </c>
      <c r="F379" s="36">
        <v>577.67999999999995</v>
      </c>
      <c r="G379" s="36">
        <v>578.77805923540927</v>
      </c>
      <c r="H379" s="36">
        <v>579.84629445512394</v>
      </c>
      <c r="I379" s="51">
        <f>H379+(H379*I$366)</f>
        <v>580.88470248075294</v>
      </c>
      <c r="J379" s="51">
        <f t="shared" ref="J379:R380" si="263">I379+(I379*J$366)</f>
        <v>581.88209296809305</v>
      </c>
      <c r="K379" s="51">
        <f t="shared" si="263"/>
        <v>582.8160811238921</v>
      </c>
      <c r="L379" s="51">
        <f t="shared" si="263"/>
        <v>583.7202280246189</v>
      </c>
      <c r="M379" s="51">
        <f t="shared" si="263"/>
        <v>584.59826125523409</v>
      </c>
      <c r="N379" s="51">
        <f t="shared" si="263"/>
        <v>585.48002516189842</v>
      </c>
      <c r="O379" s="51">
        <f t="shared" si="263"/>
        <v>586.34313516989096</v>
      </c>
      <c r="P379" s="51">
        <f t="shared" si="263"/>
        <v>587.22116842504715</v>
      </c>
      <c r="Q379" s="51">
        <f t="shared" si="263"/>
        <v>588.13277628313983</v>
      </c>
      <c r="R379" s="51">
        <f t="shared" si="263"/>
        <v>589.07795498324174</v>
      </c>
    </row>
    <row r="380" spans="1:18" x14ac:dyDescent="0.25">
      <c r="A380" s="26" t="s">
        <v>29</v>
      </c>
      <c r="B380" s="27" t="s">
        <v>17</v>
      </c>
      <c r="C380" s="51">
        <v>600.90666666666664</v>
      </c>
      <c r="D380" s="51">
        <v>560</v>
      </c>
      <c r="E380" s="36">
        <v>550</v>
      </c>
      <c r="F380" s="36">
        <v>547.79999999999995</v>
      </c>
      <c r="G380" s="36">
        <v>548.84126306806058</v>
      </c>
      <c r="H380" s="36">
        <f>549.854244741928+'[16]Uued liitujad'!H70</f>
        <v>574.85424474192803</v>
      </c>
      <c r="I380" s="51">
        <f>H380+(H380*I$366)</f>
        <v>575.88371283893105</v>
      </c>
      <c r="J380" s="51">
        <f t="shared" si="263"/>
        <v>576.87251652845271</v>
      </c>
      <c r="K380" s="51">
        <f t="shared" si="263"/>
        <v>577.79846373383123</v>
      </c>
      <c r="L380" s="51">
        <f t="shared" si="263"/>
        <v>578.69482659537459</v>
      </c>
      <c r="M380" s="51">
        <f t="shared" si="263"/>
        <v>579.56530060628108</v>
      </c>
      <c r="N380" s="51">
        <f t="shared" si="263"/>
        <v>580.43947317486243</v>
      </c>
      <c r="O380" s="51">
        <f t="shared" si="263"/>
        <v>581.29515244110655</v>
      </c>
      <c r="P380" s="51">
        <f t="shared" si="263"/>
        <v>582.16562647634282</v>
      </c>
      <c r="Q380" s="51">
        <f t="shared" si="263"/>
        <v>583.06938606190181</v>
      </c>
      <c r="R380" s="51">
        <f t="shared" si="263"/>
        <v>584.00642746923506</v>
      </c>
    </row>
    <row r="381" spans="1:18" x14ac:dyDescent="0.25">
      <c r="A381" s="39" t="s">
        <v>27</v>
      </c>
      <c r="B381" s="40" t="s">
        <v>10</v>
      </c>
      <c r="C381" s="43">
        <v>0.98833333333333329</v>
      </c>
      <c r="D381" s="43">
        <v>0.93333333333333335</v>
      </c>
      <c r="E381" s="43">
        <v>0.94827586206896552</v>
      </c>
      <c r="F381" s="43">
        <v>0.94827586206896552</v>
      </c>
      <c r="G381" s="43">
        <v>0.94827586206896564</v>
      </c>
      <c r="H381" s="43">
        <v>0.94827586206896564</v>
      </c>
      <c r="I381" s="43">
        <f>I380/I379</f>
        <v>0.99139073619865625</v>
      </c>
      <c r="J381" s="43">
        <f t="shared" ref="J381:R381" si="264">J380/J379</f>
        <v>0.99139073619865625</v>
      </c>
      <c r="K381" s="43">
        <f t="shared" si="264"/>
        <v>0.99139073619865636</v>
      </c>
      <c r="L381" s="43">
        <f t="shared" si="264"/>
        <v>0.99139073619865647</v>
      </c>
      <c r="M381" s="47">
        <f t="shared" si="264"/>
        <v>0.99139073619865659</v>
      </c>
      <c r="N381" s="47">
        <f t="shared" si="264"/>
        <v>0.99139073619865647</v>
      </c>
      <c r="O381" s="47">
        <f t="shared" si="264"/>
        <v>0.99139073619865647</v>
      </c>
      <c r="P381" s="47">
        <f t="shared" si="264"/>
        <v>0.99139073619865659</v>
      </c>
      <c r="Q381" s="47">
        <f t="shared" si="264"/>
        <v>0.99139073619865659</v>
      </c>
      <c r="R381" s="43">
        <f t="shared" si="264"/>
        <v>0.99139073619865647</v>
      </c>
    </row>
    <row r="383" spans="1:18" x14ac:dyDescent="0.25">
      <c r="A383" s="26" t="s">
        <v>2</v>
      </c>
      <c r="B383" s="27" t="s">
        <v>3</v>
      </c>
      <c r="C383" s="27">
        <v>2020</v>
      </c>
      <c r="D383" s="27">
        <v>2021</v>
      </c>
      <c r="E383" s="27">
        <v>2022</v>
      </c>
      <c r="F383" s="27">
        <v>2023</v>
      </c>
      <c r="G383" s="27">
        <v>2024</v>
      </c>
      <c r="H383" s="27">
        <v>2025</v>
      </c>
      <c r="I383" s="27">
        <v>2026</v>
      </c>
      <c r="J383" s="27">
        <v>2027</v>
      </c>
      <c r="K383" s="27">
        <v>2028</v>
      </c>
      <c r="L383" s="27">
        <v>2029</v>
      </c>
      <c r="M383" s="50">
        <v>2030</v>
      </c>
      <c r="N383" s="27">
        <v>2031</v>
      </c>
      <c r="O383" s="50">
        <v>2032</v>
      </c>
      <c r="P383" s="27">
        <v>2033</v>
      </c>
      <c r="Q383" s="50">
        <v>2034</v>
      </c>
      <c r="R383" s="27">
        <v>2035</v>
      </c>
    </row>
    <row r="384" spans="1:18" x14ac:dyDescent="0.25">
      <c r="A384" s="80" t="s">
        <v>66</v>
      </c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2"/>
    </row>
    <row r="385" spans="1:18" x14ac:dyDescent="0.25">
      <c r="A385" s="26" t="s">
        <v>5</v>
      </c>
      <c r="B385" s="27" t="s">
        <v>6</v>
      </c>
      <c r="C385" s="51">
        <v>2071</v>
      </c>
      <c r="D385" s="51">
        <v>2683</v>
      </c>
      <c r="E385" s="51">
        <v>2487.1250080000004</v>
      </c>
      <c r="F385" s="51">
        <v>2482.2695159680002</v>
      </c>
      <c r="G385" s="51">
        <v>2484.5676271180841</v>
      </c>
      <c r="H385" s="51">
        <v>2486.8033200480954</v>
      </c>
      <c r="I385" s="51">
        <v>2488.9765881060289</v>
      </c>
      <c r="J385" s="51">
        <v>2491.0640111939915</v>
      </c>
      <c r="K385" s="51">
        <v>2493.0187405252268</v>
      </c>
      <c r="L385" s="51">
        <v>2494.9110155563626</v>
      </c>
      <c r="M385" s="52">
        <v>2496.7486376921747</v>
      </c>
      <c r="N385" s="52">
        <v>2498.5940677020512</v>
      </c>
      <c r="O385" s="52">
        <v>2500.4004572565977</v>
      </c>
      <c r="P385" s="52">
        <v>2502.2380794437709</v>
      </c>
      <c r="Q385" s="52">
        <v>2504.1459693969077</v>
      </c>
      <c r="R385" s="51">
        <v>2506.1241192448219</v>
      </c>
    </row>
    <row r="386" spans="1:18" x14ac:dyDescent="0.25">
      <c r="A386" s="26" t="s">
        <v>7</v>
      </c>
      <c r="B386" s="27" t="s">
        <v>6</v>
      </c>
      <c r="C386" s="27">
        <v>0</v>
      </c>
      <c r="D386" s="51">
        <v>313.25199999999995</v>
      </c>
      <c r="E386" s="51">
        <v>313.25199999999995</v>
      </c>
      <c r="F386" s="51">
        <v>313.25199999999995</v>
      </c>
      <c r="G386" s="51">
        <v>313.25199999999995</v>
      </c>
      <c r="H386" s="51">
        <v>313.25199999999995</v>
      </c>
      <c r="I386" s="51">
        <v>313.25199999999995</v>
      </c>
      <c r="J386" s="51">
        <v>313.25199999999995</v>
      </c>
      <c r="K386" s="51">
        <v>313.25199999999995</v>
      </c>
      <c r="L386" s="51">
        <v>313.25199999999995</v>
      </c>
      <c r="M386" s="52">
        <v>313.25199999999995</v>
      </c>
      <c r="N386" s="52">
        <v>313.25199999999995</v>
      </c>
      <c r="O386" s="52">
        <v>313.25199999999995</v>
      </c>
      <c r="P386" s="52">
        <v>313.25199999999995</v>
      </c>
      <c r="Q386" s="52">
        <v>313.25199999999995</v>
      </c>
      <c r="R386" s="51">
        <v>313.25199999999995</v>
      </c>
    </row>
    <row r="387" spans="1:18" x14ac:dyDescent="0.25">
      <c r="A387" s="26" t="s">
        <v>8</v>
      </c>
      <c r="B387" s="27" t="s">
        <v>6</v>
      </c>
      <c r="C387" s="51">
        <v>2071</v>
      </c>
      <c r="D387" s="51">
        <v>2369.748</v>
      </c>
      <c r="E387" s="51">
        <v>2173.8730080000005</v>
      </c>
      <c r="F387" s="51">
        <v>2169.0175159680002</v>
      </c>
      <c r="G387" s="51">
        <v>2171.3156271180842</v>
      </c>
      <c r="H387" s="51">
        <v>2173.5513200480955</v>
      </c>
      <c r="I387" s="51">
        <v>2175.7245881060289</v>
      </c>
      <c r="J387" s="51">
        <v>2177.8120111939916</v>
      </c>
      <c r="K387" s="51">
        <v>2179.7667405252269</v>
      </c>
      <c r="L387" s="51">
        <v>2181.6590155563626</v>
      </c>
      <c r="M387" s="52">
        <v>2183.4966376921748</v>
      </c>
      <c r="N387" s="52">
        <v>2185.3420677020513</v>
      </c>
      <c r="O387" s="52">
        <v>2187.1484572565978</v>
      </c>
      <c r="P387" s="52">
        <v>2188.9860794437709</v>
      </c>
      <c r="Q387" s="52">
        <v>2190.8939693969078</v>
      </c>
      <c r="R387" s="51">
        <v>2192.872119244822</v>
      </c>
    </row>
    <row r="388" spans="1:18" x14ac:dyDescent="0.25">
      <c r="A388" s="26" t="s">
        <v>9</v>
      </c>
      <c r="B388" s="27" t="s">
        <v>6</v>
      </c>
      <c r="C388" s="51">
        <v>0</v>
      </c>
      <c r="D388" s="51">
        <v>0</v>
      </c>
      <c r="E388" s="51">
        <v>0</v>
      </c>
      <c r="F388" s="51">
        <v>0</v>
      </c>
      <c r="G388" s="51">
        <v>0</v>
      </c>
      <c r="H388" s="51">
        <v>0</v>
      </c>
      <c r="I388" s="51">
        <v>0</v>
      </c>
      <c r="J388" s="51">
        <v>0</v>
      </c>
      <c r="K388" s="51">
        <v>0</v>
      </c>
      <c r="L388" s="51">
        <v>0</v>
      </c>
      <c r="M388" s="52">
        <v>0</v>
      </c>
      <c r="N388" s="52">
        <v>0</v>
      </c>
      <c r="O388" s="52">
        <v>0</v>
      </c>
      <c r="P388" s="52">
        <v>0</v>
      </c>
      <c r="Q388" s="52">
        <v>0</v>
      </c>
      <c r="R388" s="51">
        <v>0</v>
      </c>
    </row>
    <row r="389" spans="1:18" x14ac:dyDescent="0.25">
      <c r="A389" s="26" t="s">
        <v>9</v>
      </c>
      <c r="B389" s="27" t="s">
        <v>10</v>
      </c>
      <c r="C389" s="53">
        <v>0</v>
      </c>
      <c r="D389" s="53">
        <v>0</v>
      </c>
      <c r="E389" s="53">
        <v>0</v>
      </c>
      <c r="F389" s="53">
        <v>0</v>
      </c>
      <c r="G389" s="53">
        <v>0</v>
      </c>
      <c r="H389" s="53">
        <v>0</v>
      </c>
      <c r="I389" s="53">
        <v>0</v>
      </c>
      <c r="J389" s="53">
        <v>0</v>
      </c>
      <c r="K389" s="53">
        <v>0</v>
      </c>
      <c r="L389" s="53">
        <v>0</v>
      </c>
      <c r="M389" s="54">
        <v>0</v>
      </c>
      <c r="N389" s="54">
        <v>0</v>
      </c>
      <c r="O389" s="54">
        <v>0</v>
      </c>
      <c r="P389" s="54">
        <v>0</v>
      </c>
      <c r="Q389" s="54">
        <v>0</v>
      </c>
      <c r="R389" s="53">
        <v>0</v>
      </c>
    </row>
    <row r="390" spans="1:18" x14ac:dyDescent="0.25">
      <c r="A390" s="26" t="s">
        <v>11</v>
      </c>
      <c r="B390" s="27" t="s">
        <v>6</v>
      </c>
      <c r="C390" s="51">
        <v>2071</v>
      </c>
      <c r="D390" s="51">
        <v>2369.748</v>
      </c>
      <c r="E390" s="51">
        <v>2173.8730080000005</v>
      </c>
      <c r="F390" s="51">
        <v>2169.0175159680002</v>
      </c>
      <c r="G390" s="51">
        <v>2171.3156271180842</v>
      </c>
      <c r="H390" s="51">
        <v>2173.5513200480955</v>
      </c>
      <c r="I390" s="51">
        <v>2175.7245881060289</v>
      </c>
      <c r="J390" s="51">
        <v>2177.8120111939916</v>
      </c>
      <c r="K390" s="51">
        <v>2179.7667405252269</v>
      </c>
      <c r="L390" s="51">
        <v>2181.6590155563626</v>
      </c>
      <c r="M390" s="52">
        <v>2183.4966376921748</v>
      </c>
      <c r="N390" s="52">
        <v>2185.3420677020513</v>
      </c>
      <c r="O390" s="52">
        <v>2187.1484572565978</v>
      </c>
      <c r="P390" s="52">
        <v>2188.9860794437709</v>
      </c>
      <c r="Q390" s="52">
        <v>2190.8939693969078</v>
      </c>
      <c r="R390" s="51">
        <v>2192.872119244822</v>
      </c>
    </row>
    <row r="391" spans="1:18" x14ac:dyDescent="0.25">
      <c r="A391" s="26" t="s">
        <v>12</v>
      </c>
      <c r="B391" s="27" t="s">
        <v>6</v>
      </c>
      <c r="C391" s="51">
        <v>2071</v>
      </c>
      <c r="D391" s="51">
        <v>1218.748</v>
      </c>
      <c r="E391" s="36">
        <v>1213.8730080000003</v>
      </c>
      <c r="F391" s="51">
        <v>1209.017515968</v>
      </c>
      <c r="G391" s="51">
        <v>1211.315627118084</v>
      </c>
      <c r="H391" s="51">
        <v>1213.5513200480952</v>
      </c>
      <c r="I391" s="51">
        <v>1215.7245881060292</v>
      </c>
      <c r="J391" s="51">
        <v>1217.8120111939913</v>
      </c>
      <c r="K391" s="51">
        <v>1219.7667405252266</v>
      </c>
      <c r="L391" s="51">
        <v>1221.6590155563629</v>
      </c>
      <c r="M391" s="52">
        <v>1223.4966376921748</v>
      </c>
      <c r="N391" s="52">
        <v>1225.3420677020515</v>
      </c>
      <c r="O391" s="52">
        <v>1227.1484572565978</v>
      </c>
      <c r="P391" s="52">
        <v>1228.9860794437709</v>
      </c>
      <c r="Q391" s="52">
        <v>1230.8939693969078</v>
      </c>
      <c r="R391" s="51">
        <v>1232.872119244822</v>
      </c>
    </row>
    <row r="392" spans="1:18" x14ac:dyDescent="0.25">
      <c r="A392" s="26" t="s">
        <v>13</v>
      </c>
      <c r="B392" s="27" t="s">
        <v>6</v>
      </c>
      <c r="C392" s="27">
        <v>0</v>
      </c>
      <c r="D392" s="34">
        <v>1151</v>
      </c>
      <c r="E392" s="34">
        <v>960</v>
      </c>
      <c r="F392" s="34">
        <v>960</v>
      </c>
      <c r="G392" s="34">
        <v>960</v>
      </c>
      <c r="H392" s="34">
        <v>960</v>
      </c>
      <c r="I392" s="34">
        <v>960</v>
      </c>
      <c r="J392" s="34">
        <v>960</v>
      </c>
      <c r="K392" s="34">
        <v>960</v>
      </c>
      <c r="L392" s="34">
        <v>960</v>
      </c>
      <c r="M392" s="35">
        <v>960</v>
      </c>
      <c r="N392" s="35">
        <v>960</v>
      </c>
      <c r="O392" s="35">
        <v>960</v>
      </c>
      <c r="P392" s="35">
        <v>960</v>
      </c>
      <c r="Q392" s="35">
        <v>960</v>
      </c>
      <c r="R392" s="34">
        <v>960</v>
      </c>
    </row>
    <row r="393" spans="1:18" x14ac:dyDescent="0.25">
      <c r="A393" s="39" t="s">
        <v>14</v>
      </c>
      <c r="B393" s="40" t="s">
        <v>15</v>
      </c>
      <c r="C393" s="41">
        <v>136.25</v>
      </c>
      <c r="D393" s="41">
        <v>69.563242009132424</v>
      </c>
      <c r="E393" s="41">
        <v>69.563242009132424</v>
      </c>
      <c r="F393" s="41">
        <v>69.563242009132424</v>
      </c>
      <c r="G393" s="41">
        <v>69.563242009132424</v>
      </c>
      <c r="H393" s="41">
        <v>69.563242009132424</v>
      </c>
      <c r="I393" s="41">
        <v>69.563242009132424</v>
      </c>
      <c r="J393" s="41">
        <v>69.563242009132424</v>
      </c>
      <c r="K393" s="41">
        <v>69.563242009132424</v>
      </c>
      <c r="L393" s="41">
        <v>69.563242009132424</v>
      </c>
      <c r="M393" s="42">
        <v>69.563242009132424</v>
      </c>
      <c r="N393" s="42">
        <v>69.563242009132424</v>
      </c>
      <c r="O393" s="42">
        <v>69.563242009132424</v>
      </c>
      <c r="P393" s="42">
        <v>69.563242009132424</v>
      </c>
      <c r="Q393" s="42">
        <v>69.563242009132424</v>
      </c>
      <c r="R393" s="41">
        <v>69.563242009132424</v>
      </c>
    </row>
    <row r="394" spans="1:18" x14ac:dyDescent="0.25">
      <c r="A394" s="26" t="s">
        <v>16</v>
      </c>
      <c r="B394" s="27" t="s">
        <v>17</v>
      </c>
      <c r="C394" s="51">
        <v>76</v>
      </c>
      <c r="D394" s="51">
        <v>73</v>
      </c>
      <c r="E394" s="36">
        <v>71</v>
      </c>
      <c r="F394" s="36">
        <v>70.715999999999994</v>
      </c>
      <c r="G394" s="36">
        <v>70.850417596058719</v>
      </c>
      <c r="H394" s="51">
        <v>70.981184321230685</v>
      </c>
      <c r="I394" s="51">
        <v>71.108299786437001</v>
      </c>
      <c r="J394" s="51">
        <v>71.2303941391976</v>
      </c>
      <c r="K394" s="51">
        <v>71.344727172062662</v>
      </c>
      <c r="L394" s="51">
        <v>71.455407223703361</v>
      </c>
      <c r="M394" s="51">
        <v>71.562890601933844</v>
      </c>
      <c r="N394" s="51">
        <v>71.670830666370335</v>
      </c>
      <c r="O394" s="51">
        <v>71.776487236314253</v>
      </c>
      <c r="P394" s="51">
        <v>71.883970617548897</v>
      </c>
      <c r="Q394" s="51">
        <v>71.995563993280925</v>
      </c>
      <c r="R394" s="51">
        <v>72.111266903120978</v>
      </c>
    </row>
    <row r="395" spans="1:18" x14ac:dyDescent="0.25">
      <c r="A395" s="26" t="s">
        <v>29</v>
      </c>
      <c r="B395" s="27" t="s">
        <v>17</v>
      </c>
      <c r="C395" s="51">
        <v>41.643835616438352</v>
      </c>
      <c r="D395" s="51">
        <v>48</v>
      </c>
      <c r="E395" s="36">
        <v>47.808</v>
      </c>
      <c r="F395" s="36">
        <v>47.616768</v>
      </c>
      <c r="G395" s="36">
        <v>47.707278372286986</v>
      </c>
      <c r="H395" s="51">
        <v>47.795330422949263</v>
      </c>
      <c r="I395" s="51">
        <v>47.880923889999735</v>
      </c>
      <c r="J395" s="51">
        <v>47.963136380376902</v>
      </c>
      <c r="K395" s="51">
        <v>48.040122769605254</v>
      </c>
      <c r="L395" s="51">
        <v>48.114649416208614</v>
      </c>
      <c r="M395" s="51">
        <v>48.187023576017673</v>
      </c>
      <c r="N395" s="51">
        <v>48.259705246448377</v>
      </c>
      <c r="O395" s="51">
        <v>48.330849321038215</v>
      </c>
      <c r="P395" s="51">
        <v>48.403223482870132</v>
      </c>
      <c r="Q395" s="51">
        <v>48.478365118179951</v>
      </c>
      <c r="R395" s="51">
        <v>48.556273916963519</v>
      </c>
    </row>
    <row r="396" spans="1:18" x14ac:dyDescent="0.25">
      <c r="A396" s="39" t="s">
        <v>27</v>
      </c>
      <c r="B396" s="40" t="s">
        <v>10</v>
      </c>
      <c r="C396" s="43">
        <v>0.54794520547945202</v>
      </c>
      <c r="D396" s="43">
        <v>0.65753424657534243</v>
      </c>
      <c r="E396" s="43">
        <v>0.67335211267605632</v>
      </c>
      <c r="F396" s="43">
        <v>0.67335211267605644</v>
      </c>
      <c r="G396" s="43">
        <v>0.67335211267605644</v>
      </c>
      <c r="H396" s="43">
        <v>0.67335211267605655</v>
      </c>
      <c r="I396" s="43">
        <v>0.67335211267605655</v>
      </c>
      <c r="J396" s="43">
        <v>0.67335211267605655</v>
      </c>
      <c r="K396" s="43">
        <v>0.67335211267605655</v>
      </c>
      <c r="L396" s="43">
        <v>0.67335211267605655</v>
      </c>
      <c r="M396" s="47">
        <v>0.67335211267605666</v>
      </c>
      <c r="N396" s="47">
        <v>0.67335211267605666</v>
      </c>
      <c r="O396" s="47">
        <v>0.67335211267605666</v>
      </c>
      <c r="P396" s="47">
        <v>0.67335211267605666</v>
      </c>
      <c r="Q396" s="47">
        <v>0.67335211267605677</v>
      </c>
      <c r="R396" s="43">
        <v>0.67335211267605677</v>
      </c>
    </row>
    <row r="398" spans="1:18" x14ac:dyDescent="0.25">
      <c r="A398" s="26" t="s">
        <v>2</v>
      </c>
      <c r="B398" s="27" t="s">
        <v>3</v>
      </c>
      <c r="C398" s="27">
        <v>2020</v>
      </c>
      <c r="D398" s="27">
        <v>2021</v>
      </c>
      <c r="E398" s="27">
        <v>2022</v>
      </c>
      <c r="F398" s="27">
        <v>2023</v>
      </c>
      <c r="G398" s="27">
        <v>2024</v>
      </c>
      <c r="H398" s="27">
        <v>2025</v>
      </c>
      <c r="I398" s="27">
        <v>2026</v>
      </c>
      <c r="J398" s="27">
        <v>2027</v>
      </c>
      <c r="K398" s="27">
        <v>2028</v>
      </c>
      <c r="L398" s="27">
        <v>2029</v>
      </c>
      <c r="M398" s="50">
        <v>2030</v>
      </c>
      <c r="N398" s="27">
        <v>2031</v>
      </c>
      <c r="O398" s="50">
        <v>2032</v>
      </c>
      <c r="P398" s="27">
        <v>2033</v>
      </c>
      <c r="Q398" s="50">
        <v>2034</v>
      </c>
      <c r="R398" s="27">
        <v>2035</v>
      </c>
    </row>
    <row r="399" spans="1:18" x14ac:dyDescent="0.25">
      <c r="A399" s="80" t="s">
        <v>67</v>
      </c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2"/>
    </row>
    <row r="400" spans="1:18" x14ac:dyDescent="0.25">
      <c r="A400" s="26" t="s">
        <v>5</v>
      </c>
      <c r="B400" s="27" t="s">
        <v>6</v>
      </c>
      <c r="C400" s="51">
        <v>1806</v>
      </c>
      <c r="D400" s="51">
        <v>1794.2305531259256</v>
      </c>
      <c r="E400" s="51">
        <v>1486.5625004118663</v>
      </c>
      <c r="F400" s="51">
        <v>1480.7435418686641</v>
      </c>
      <c r="G400" s="51">
        <v>1483.4976630621243</v>
      </c>
      <c r="H400" s="51">
        <v>1486.1769805008776</v>
      </c>
      <c r="I400" s="51">
        <v>1488.781486212974</v>
      </c>
      <c r="J400" s="51">
        <v>1491.2831128928087</v>
      </c>
      <c r="K400" s="51">
        <f>K401+K402</f>
        <v>1460.2191275041412</v>
      </c>
      <c r="L400" s="51">
        <f t="shared" ref="L400:R400" si="265">L401+L402</f>
        <v>1462.4361623898878</v>
      </c>
      <c r="M400" s="52">
        <f t="shared" si="265"/>
        <v>1464.5891646305124</v>
      </c>
      <c r="N400" s="52">
        <f t="shared" si="265"/>
        <v>1466.7513147639643</v>
      </c>
      <c r="O400" s="52">
        <f t="shared" si="265"/>
        <v>1468.8677241620585</v>
      </c>
      <c r="P400" s="52">
        <f t="shared" si="265"/>
        <v>1471.0207264628596</v>
      </c>
      <c r="Q400" s="52">
        <f t="shared" si="265"/>
        <v>1473.2560561663483</v>
      </c>
      <c r="R400" s="51">
        <f t="shared" si="265"/>
        <v>1475.5737040504537</v>
      </c>
    </row>
    <row r="401" spans="1:18" x14ac:dyDescent="0.25">
      <c r="A401" s="26" t="s">
        <v>7</v>
      </c>
      <c r="B401" s="27" t="s">
        <v>6</v>
      </c>
      <c r="C401" s="27">
        <v>0</v>
      </c>
      <c r="D401" s="27">
        <v>0</v>
      </c>
      <c r="E401" s="27">
        <v>0</v>
      </c>
      <c r="F401" s="27">
        <v>0</v>
      </c>
      <c r="G401" s="27">
        <v>0</v>
      </c>
      <c r="H401" s="27">
        <v>0</v>
      </c>
      <c r="I401" s="27">
        <v>0</v>
      </c>
      <c r="J401" s="27">
        <v>0</v>
      </c>
      <c r="K401" s="27">
        <f t="shared" ref="K401:R401" si="266">J401</f>
        <v>0</v>
      </c>
      <c r="L401" s="27">
        <f t="shared" si="266"/>
        <v>0</v>
      </c>
      <c r="M401" s="50">
        <f t="shared" si="266"/>
        <v>0</v>
      </c>
      <c r="N401" s="50">
        <f t="shared" si="266"/>
        <v>0</v>
      </c>
      <c r="O401" s="50">
        <f t="shared" si="266"/>
        <v>0</v>
      </c>
      <c r="P401" s="50">
        <f t="shared" si="266"/>
        <v>0</v>
      </c>
      <c r="Q401" s="50">
        <f t="shared" si="266"/>
        <v>0</v>
      </c>
      <c r="R401" s="27">
        <f t="shared" si="266"/>
        <v>0</v>
      </c>
    </row>
    <row r="402" spans="1:18" x14ac:dyDescent="0.25">
      <c r="A402" s="26" t="s">
        <v>8</v>
      </c>
      <c r="B402" s="27" t="s">
        <v>6</v>
      </c>
      <c r="C402" s="51">
        <v>1806</v>
      </c>
      <c r="D402" s="51">
        <v>1794.2305531259256</v>
      </c>
      <c r="E402" s="51">
        <v>1486.5625004118663</v>
      </c>
      <c r="F402" s="51">
        <v>1480.7435418686641</v>
      </c>
      <c r="G402" s="51">
        <v>1483.4976630621243</v>
      </c>
      <c r="H402" s="51">
        <v>1486.1769805008776</v>
      </c>
      <c r="I402" s="51">
        <v>1488.781486212974</v>
      </c>
      <c r="J402" s="51">
        <v>1491.2831128928087</v>
      </c>
      <c r="K402" s="36">
        <f t="shared" ref="K402:R402" si="267">K405/(1-K404)</f>
        <v>1460.2191275041412</v>
      </c>
      <c r="L402" s="36">
        <f t="shared" si="267"/>
        <v>1462.4361623898878</v>
      </c>
      <c r="M402" s="37">
        <f t="shared" si="267"/>
        <v>1464.5891646305124</v>
      </c>
      <c r="N402" s="37">
        <f t="shared" si="267"/>
        <v>1466.7513147639643</v>
      </c>
      <c r="O402" s="37">
        <f t="shared" si="267"/>
        <v>1468.8677241620585</v>
      </c>
      <c r="P402" s="37">
        <f t="shared" si="267"/>
        <v>1471.0207264628596</v>
      </c>
      <c r="Q402" s="37">
        <f t="shared" si="267"/>
        <v>1473.2560561663483</v>
      </c>
      <c r="R402" s="36">
        <f t="shared" si="267"/>
        <v>1475.5737040504537</v>
      </c>
    </row>
    <row r="403" spans="1:18" x14ac:dyDescent="0.25">
      <c r="A403" s="26" t="s">
        <v>9</v>
      </c>
      <c r="B403" s="27" t="s">
        <v>6</v>
      </c>
      <c r="C403" s="51">
        <v>0</v>
      </c>
      <c r="D403" s="51">
        <v>230.25155312592551</v>
      </c>
      <c r="E403" s="51">
        <v>178.58000041186619</v>
      </c>
      <c r="F403" s="51">
        <v>177.88097186866435</v>
      </c>
      <c r="G403" s="51">
        <v>178.21182305300817</v>
      </c>
      <c r="H403" s="51">
        <v>178.5336881001781</v>
      </c>
      <c r="I403" s="51">
        <v>178.84656605250757</v>
      </c>
      <c r="J403" s="51">
        <v>179.14708519878741</v>
      </c>
      <c r="K403" s="36">
        <f t="shared" ref="K403:R403" si="268">K402-K405</f>
        <v>146.021912750414</v>
      </c>
      <c r="L403" s="36">
        <f t="shared" si="268"/>
        <v>146.24361623898881</v>
      </c>
      <c r="M403" s="37">
        <f t="shared" si="268"/>
        <v>146.45891646305131</v>
      </c>
      <c r="N403" s="37">
        <f t="shared" si="268"/>
        <v>146.67513147639647</v>
      </c>
      <c r="O403" s="37">
        <f t="shared" si="268"/>
        <v>146.88677241620576</v>
      </c>
      <c r="P403" s="37">
        <f t="shared" si="268"/>
        <v>147.10207264628593</v>
      </c>
      <c r="Q403" s="37">
        <f t="shared" si="268"/>
        <v>147.3256056166349</v>
      </c>
      <c r="R403" s="36">
        <f t="shared" si="268"/>
        <v>147.55737040504528</v>
      </c>
    </row>
    <row r="404" spans="1:18" x14ac:dyDescent="0.25">
      <c r="A404" s="26" t="s">
        <v>9</v>
      </c>
      <c r="B404" s="27" t="s">
        <v>10</v>
      </c>
      <c r="C404" s="53">
        <v>0</v>
      </c>
      <c r="D404" s="53">
        <v>0.12832885535517113</v>
      </c>
      <c r="E404" s="53">
        <v>0.12012949362195602</v>
      </c>
      <c r="F404" s="53">
        <v>0.12012949362195602</v>
      </c>
      <c r="G404" s="53">
        <v>0.12012949362195602</v>
      </c>
      <c r="H404" s="53">
        <v>0.12012949362195602</v>
      </c>
      <c r="I404" s="53">
        <v>0.12012949362195602</v>
      </c>
      <c r="J404" s="53">
        <v>0.12012949362195602</v>
      </c>
      <c r="K404" s="38">
        <v>0.1</v>
      </c>
      <c r="L404" s="38">
        <f t="shared" ref="L404:R404" si="269">K404</f>
        <v>0.1</v>
      </c>
      <c r="M404" s="46">
        <f t="shared" si="269"/>
        <v>0.1</v>
      </c>
      <c r="N404" s="46">
        <f t="shared" si="269"/>
        <v>0.1</v>
      </c>
      <c r="O404" s="46">
        <f t="shared" si="269"/>
        <v>0.1</v>
      </c>
      <c r="P404" s="46">
        <f t="shared" si="269"/>
        <v>0.1</v>
      </c>
      <c r="Q404" s="46">
        <f t="shared" si="269"/>
        <v>0.1</v>
      </c>
      <c r="R404" s="38">
        <f t="shared" si="269"/>
        <v>0.1</v>
      </c>
    </row>
    <row r="405" spans="1:18" x14ac:dyDescent="0.25">
      <c r="A405" s="26" t="s">
        <v>11</v>
      </c>
      <c r="B405" s="27" t="s">
        <v>6</v>
      </c>
      <c r="C405" s="51">
        <v>1806</v>
      </c>
      <c r="D405" s="51">
        <v>1563.979</v>
      </c>
      <c r="E405" s="51">
        <v>1307.9825000000001</v>
      </c>
      <c r="F405" s="51">
        <v>1302.8625699999998</v>
      </c>
      <c r="G405" s="51">
        <v>1305.2858400091161</v>
      </c>
      <c r="H405" s="51">
        <v>1307.6432924006995</v>
      </c>
      <c r="I405" s="51">
        <v>1309.9349201604664</v>
      </c>
      <c r="J405" s="51">
        <v>1312.1360276940213</v>
      </c>
      <c r="K405" s="36">
        <f t="shared" ref="K405:R405" si="270">K406+K407</f>
        <v>1314.1972147537272</v>
      </c>
      <c r="L405" s="36">
        <f t="shared" si="270"/>
        <v>1316.192546150899</v>
      </c>
      <c r="M405" s="37">
        <f t="shared" si="270"/>
        <v>1318.1302481674611</v>
      </c>
      <c r="N405" s="37">
        <f t="shared" si="270"/>
        <v>1320.0761832875678</v>
      </c>
      <c r="O405" s="37">
        <f t="shared" si="270"/>
        <v>1321.9809517458527</v>
      </c>
      <c r="P405" s="37">
        <f t="shared" si="270"/>
        <v>1323.9186538165736</v>
      </c>
      <c r="Q405" s="37">
        <f t="shared" si="270"/>
        <v>1325.9304505497134</v>
      </c>
      <c r="R405" s="36">
        <f t="shared" si="270"/>
        <v>1328.0163336454084</v>
      </c>
    </row>
    <row r="406" spans="1:18" x14ac:dyDescent="0.25">
      <c r="A406" s="26" t="s">
        <v>12</v>
      </c>
      <c r="B406" s="27" t="s">
        <v>6</v>
      </c>
      <c r="C406" s="51">
        <v>1772</v>
      </c>
      <c r="D406" s="51">
        <v>1535.979</v>
      </c>
      <c r="E406" s="51">
        <v>1279.9825000000001</v>
      </c>
      <c r="F406" s="51">
        <v>1274.8625699999998</v>
      </c>
      <c r="G406" s="51">
        <v>1277.2858400091161</v>
      </c>
      <c r="H406" s="51">
        <v>1279.6432924006995</v>
      </c>
      <c r="I406" s="51">
        <v>1281.9349201604664</v>
      </c>
      <c r="J406" s="51">
        <v>1284.1360276940213</v>
      </c>
      <c r="K406" s="36">
        <f t="shared" ref="K406:R406" si="271">(K408*K410*365)/1000</f>
        <v>1286.1972147537272</v>
      </c>
      <c r="L406" s="36">
        <f t="shared" si="271"/>
        <v>1288.192546150899</v>
      </c>
      <c r="M406" s="37">
        <f t="shared" si="271"/>
        <v>1290.1302481674611</v>
      </c>
      <c r="N406" s="37">
        <f t="shared" si="271"/>
        <v>1292.0761832875678</v>
      </c>
      <c r="O406" s="37">
        <f t="shared" si="271"/>
        <v>1293.9809517458527</v>
      </c>
      <c r="P406" s="37">
        <f t="shared" si="271"/>
        <v>1295.9186538165736</v>
      </c>
      <c r="Q406" s="37">
        <f t="shared" si="271"/>
        <v>1297.9304505497134</v>
      </c>
      <c r="R406" s="36">
        <f t="shared" si="271"/>
        <v>1300.0163336454084</v>
      </c>
    </row>
    <row r="407" spans="1:18" x14ac:dyDescent="0.25">
      <c r="A407" s="26" t="s">
        <v>13</v>
      </c>
      <c r="B407" s="27" t="s">
        <v>6</v>
      </c>
      <c r="C407" s="27">
        <v>34</v>
      </c>
      <c r="D407" s="27">
        <v>28</v>
      </c>
      <c r="E407" s="27">
        <v>28</v>
      </c>
      <c r="F407" s="27">
        <v>28</v>
      </c>
      <c r="G407" s="27">
        <v>28</v>
      </c>
      <c r="H407" s="27">
        <v>28</v>
      </c>
      <c r="I407" s="27">
        <v>28</v>
      </c>
      <c r="J407" s="27">
        <v>28</v>
      </c>
      <c r="K407" s="27">
        <f t="shared" ref="K407:R408" si="272">J407</f>
        <v>28</v>
      </c>
      <c r="L407" s="27">
        <f t="shared" si="272"/>
        <v>28</v>
      </c>
      <c r="M407" s="50">
        <f t="shared" si="272"/>
        <v>28</v>
      </c>
      <c r="N407" s="50">
        <f t="shared" si="272"/>
        <v>28</v>
      </c>
      <c r="O407" s="50">
        <f t="shared" si="272"/>
        <v>28</v>
      </c>
      <c r="P407" s="50">
        <f t="shared" si="272"/>
        <v>28</v>
      </c>
      <c r="Q407" s="50">
        <f t="shared" si="272"/>
        <v>28</v>
      </c>
      <c r="R407" s="27">
        <f t="shared" si="272"/>
        <v>28</v>
      </c>
    </row>
    <row r="408" spans="1:18" x14ac:dyDescent="0.25">
      <c r="A408" s="39" t="s">
        <v>14</v>
      </c>
      <c r="B408" s="40" t="s">
        <v>15</v>
      </c>
      <c r="C408" s="41">
        <v>56.994878477233556</v>
      </c>
      <c r="D408" s="41">
        <v>70.136027397260264</v>
      </c>
      <c r="E408" s="41">
        <v>70.136027397260264</v>
      </c>
      <c r="F408" s="41">
        <v>70.136027397260264</v>
      </c>
      <c r="G408" s="41">
        <v>70.136027397260264</v>
      </c>
      <c r="H408" s="41">
        <v>70.136027397260264</v>
      </c>
      <c r="I408" s="41">
        <v>70.136027397260264</v>
      </c>
      <c r="J408" s="41">
        <v>70.136027397260264</v>
      </c>
      <c r="K408" s="41">
        <f>J408</f>
        <v>70.136027397260264</v>
      </c>
      <c r="L408" s="41">
        <f t="shared" si="272"/>
        <v>70.136027397260264</v>
      </c>
      <c r="M408" s="41">
        <f t="shared" si="272"/>
        <v>70.136027397260264</v>
      </c>
      <c r="N408" s="41">
        <f t="shared" si="272"/>
        <v>70.136027397260264</v>
      </c>
      <c r="O408" s="41">
        <f t="shared" si="272"/>
        <v>70.136027397260264</v>
      </c>
      <c r="P408" s="41">
        <f t="shared" si="272"/>
        <v>70.136027397260264</v>
      </c>
      <c r="Q408" s="41">
        <f t="shared" si="272"/>
        <v>70.136027397260264</v>
      </c>
      <c r="R408" s="41">
        <f t="shared" si="272"/>
        <v>70.136027397260264</v>
      </c>
    </row>
    <row r="409" spans="1:18" x14ac:dyDescent="0.25">
      <c r="A409" s="26" t="s">
        <v>16</v>
      </c>
      <c r="B409" s="27" t="s">
        <v>17</v>
      </c>
      <c r="C409" s="51">
        <v>132</v>
      </c>
      <c r="D409" s="51">
        <v>131</v>
      </c>
      <c r="E409" s="36">
        <v>103</v>
      </c>
      <c r="F409" s="36">
        <v>102.58799999999999</v>
      </c>
      <c r="G409" s="51">
        <v>102.78300017456407</v>
      </c>
      <c r="H409" s="51">
        <v>102.9727040153065</v>
      </c>
      <c r="I409" s="51">
        <v>103.1571109577889</v>
      </c>
      <c r="J409" s="51">
        <v>103.33423375123</v>
      </c>
      <c r="K409" s="51">
        <f>J409+(J409*K$366)</f>
        <v>103.50009716510468</v>
      </c>
      <c r="L409" s="51">
        <f>K409+(K409*L$366)</f>
        <v>103.66066118368202</v>
      </c>
      <c r="M409" s="51">
        <f t="shared" ref="M409:R410" si="273">L409+(L409*M$366)</f>
        <v>103.8165877746361</v>
      </c>
      <c r="N409" s="51">
        <f t="shared" si="273"/>
        <v>103.97317688219891</v>
      </c>
      <c r="O409" s="51">
        <f t="shared" si="273"/>
        <v>104.12645331465276</v>
      </c>
      <c r="P409" s="51">
        <f t="shared" si="273"/>
        <v>104.28237990996499</v>
      </c>
      <c r="Q409" s="51">
        <f t="shared" si="273"/>
        <v>104.44426889166076</v>
      </c>
      <c r="R409" s="51">
        <f t="shared" si="273"/>
        <v>104.61211959185125</v>
      </c>
    </row>
    <row r="410" spans="1:18" x14ac:dyDescent="0.25">
      <c r="A410" s="26" t="s">
        <v>29</v>
      </c>
      <c r="B410" s="27" t="s">
        <v>17</v>
      </c>
      <c r="C410" s="51">
        <v>85.179487179487182</v>
      </c>
      <c r="D410" s="51">
        <v>60</v>
      </c>
      <c r="E410" s="51">
        <v>50</v>
      </c>
      <c r="F410" s="51">
        <v>49.8</v>
      </c>
      <c r="G410" s="51">
        <v>49.8946602789146</v>
      </c>
      <c r="H410" s="51">
        <v>49.986749521993453</v>
      </c>
      <c r="I410" s="51">
        <v>50.076267455237335</v>
      </c>
      <c r="J410" s="51">
        <v>50.162249393801098</v>
      </c>
      <c r="K410" s="51">
        <f t="shared" ref="K410:L410" si="274">J410+(J410*K$366)</f>
        <v>50.242765614128608</v>
      </c>
      <c r="L410" s="51">
        <f t="shared" si="274"/>
        <v>50.32070931246713</v>
      </c>
      <c r="M410" s="51">
        <f t="shared" si="273"/>
        <v>50.396401832347756</v>
      </c>
      <c r="N410" s="51">
        <f t="shared" si="273"/>
        <v>50.47241596223261</v>
      </c>
      <c r="O410" s="51">
        <f t="shared" si="273"/>
        <v>50.546821997404379</v>
      </c>
      <c r="P410" s="51">
        <f t="shared" si="273"/>
        <v>50.62251451940061</v>
      </c>
      <c r="Q410" s="51">
        <f t="shared" si="273"/>
        <v>50.701101403718944</v>
      </c>
      <c r="R410" s="51">
        <f t="shared" si="273"/>
        <v>50.782582326141515</v>
      </c>
    </row>
    <row r="411" spans="1:18" x14ac:dyDescent="0.25">
      <c r="A411" s="39" t="s">
        <v>27</v>
      </c>
      <c r="B411" s="40" t="s">
        <v>10</v>
      </c>
      <c r="C411" s="43">
        <v>0.64529914529914534</v>
      </c>
      <c r="D411" s="43">
        <v>0.4580152671755725</v>
      </c>
      <c r="E411" s="43">
        <v>0.4854368932038835</v>
      </c>
      <c r="F411" s="43">
        <v>0.4854368932038835</v>
      </c>
      <c r="G411" s="43">
        <v>0.48543689320388356</v>
      </c>
      <c r="H411" s="43">
        <v>0.48543689320388356</v>
      </c>
      <c r="I411" s="43">
        <v>0.48543689320388356</v>
      </c>
      <c r="J411" s="43">
        <v>0.48543689320388361</v>
      </c>
      <c r="K411" s="43">
        <f t="shared" ref="K411:R411" si="275">K410/K409</f>
        <v>0.48543689320388467</v>
      </c>
      <c r="L411" s="43">
        <f t="shared" si="275"/>
        <v>0.48543689320388472</v>
      </c>
      <c r="M411" s="47">
        <f t="shared" si="275"/>
        <v>0.48543689320388478</v>
      </c>
      <c r="N411" s="47">
        <f t="shared" si="275"/>
        <v>0.48543689320388472</v>
      </c>
      <c r="O411" s="47">
        <f t="shared" si="275"/>
        <v>0.48543689320388467</v>
      </c>
      <c r="P411" s="47">
        <f t="shared" si="275"/>
        <v>0.48543689320388478</v>
      </c>
      <c r="Q411" s="47">
        <f t="shared" si="275"/>
        <v>0.48543689320388472</v>
      </c>
      <c r="R411" s="43">
        <f t="shared" si="275"/>
        <v>0.48543689320388472</v>
      </c>
    </row>
    <row r="413" spans="1:18" x14ac:dyDescent="0.25">
      <c r="A413" s="26" t="s">
        <v>2</v>
      </c>
      <c r="B413" s="27" t="s">
        <v>3</v>
      </c>
      <c r="C413" s="27">
        <v>2020</v>
      </c>
      <c r="D413" s="27">
        <v>2021</v>
      </c>
      <c r="E413" s="27">
        <v>2022</v>
      </c>
      <c r="F413" s="27">
        <v>2023</v>
      </c>
      <c r="G413" s="27">
        <v>2024</v>
      </c>
      <c r="H413" s="27">
        <v>2025</v>
      </c>
      <c r="I413" s="27">
        <v>2026</v>
      </c>
      <c r="J413" s="27">
        <v>2027</v>
      </c>
      <c r="K413" s="27">
        <v>2028</v>
      </c>
      <c r="L413" s="27">
        <v>2029</v>
      </c>
      <c r="M413" s="50">
        <v>2030</v>
      </c>
      <c r="N413" s="27">
        <v>2031</v>
      </c>
      <c r="O413" s="50">
        <v>2032</v>
      </c>
      <c r="P413" s="27">
        <v>2033</v>
      </c>
      <c r="Q413" s="50">
        <v>2034</v>
      </c>
      <c r="R413" s="27">
        <v>2035</v>
      </c>
    </row>
    <row r="414" spans="1:18" x14ac:dyDescent="0.25">
      <c r="A414" s="80" t="s">
        <v>68</v>
      </c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2"/>
    </row>
    <row r="415" spans="1:18" x14ac:dyDescent="0.25">
      <c r="A415" s="26" t="s">
        <v>5</v>
      </c>
      <c r="B415" s="27" t="s">
        <v>6</v>
      </c>
      <c r="C415" s="51">
        <v>3480.4850000000001</v>
      </c>
      <c r="D415" s="51">
        <v>3670.261</v>
      </c>
      <c r="E415" s="51">
        <v>3667.8039559999997</v>
      </c>
      <c r="F415" s="51">
        <v>3665.3567401760001</v>
      </c>
      <c r="G415" s="51">
        <v>3666.5150108383204</v>
      </c>
      <c r="H415" s="51">
        <v>3667.6418221027343</v>
      </c>
      <c r="I415" s="51">
        <v>3668.737170616565</v>
      </c>
      <c r="J415" s="51">
        <v>3669.7892524197227</v>
      </c>
      <c r="K415" s="51">
        <v>3670.7744552620934</v>
      </c>
      <c r="L415" s="51">
        <v>3671.728180521869</v>
      </c>
      <c r="M415" s="52">
        <v>3672.6543601839203</v>
      </c>
      <c r="N415" s="52">
        <v>3673.5844750914293</v>
      </c>
      <c r="O415" s="52">
        <v>3674.4949132247966</v>
      </c>
      <c r="P415" s="52">
        <v>3675.4210929127348</v>
      </c>
      <c r="Q415" s="52">
        <v>3676.3826882470485</v>
      </c>
      <c r="R415" s="51">
        <v>3677.3796952605817</v>
      </c>
    </row>
    <row r="416" spans="1:18" x14ac:dyDescent="0.25">
      <c r="A416" s="26" t="s">
        <v>7</v>
      </c>
      <c r="B416" s="27" t="s">
        <v>6</v>
      </c>
      <c r="C416" s="27">
        <v>0</v>
      </c>
      <c r="D416" s="27">
        <v>624</v>
      </c>
      <c r="E416" s="27">
        <v>624</v>
      </c>
      <c r="F416" s="27">
        <v>624</v>
      </c>
      <c r="G416" s="27">
        <v>624</v>
      </c>
      <c r="H416" s="27">
        <v>624</v>
      </c>
      <c r="I416" s="27">
        <v>624</v>
      </c>
      <c r="J416" s="27">
        <v>624</v>
      </c>
      <c r="K416" s="27">
        <v>624</v>
      </c>
      <c r="L416" s="27">
        <v>624</v>
      </c>
      <c r="M416" s="50">
        <v>624</v>
      </c>
      <c r="N416" s="50">
        <v>624</v>
      </c>
      <c r="O416" s="50">
        <v>624</v>
      </c>
      <c r="P416" s="50">
        <v>624</v>
      </c>
      <c r="Q416" s="50">
        <v>624</v>
      </c>
      <c r="R416" s="27">
        <v>624</v>
      </c>
    </row>
    <row r="417" spans="1:18" x14ac:dyDescent="0.25">
      <c r="A417" s="26" t="s">
        <v>8</v>
      </c>
      <c r="B417" s="27" t="s">
        <v>6</v>
      </c>
      <c r="C417" s="51">
        <v>3480.4850000000001</v>
      </c>
      <c r="D417" s="51">
        <v>3046.261</v>
      </c>
      <c r="E417" s="51">
        <v>3043.8039559999997</v>
      </c>
      <c r="F417" s="51">
        <v>3041.3567401760001</v>
      </c>
      <c r="G417" s="51">
        <v>3042.5150108383204</v>
      </c>
      <c r="H417" s="51">
        <v>3043.6418221027343</v>
      </c>
      <c r="I417" s="51">
        <v>3044.737170616565</v>
      </c>
      <c r="J417" s="51">
        <v>3045.7892524197227</v>
      </c>
      <c r="K417" s="51">
        <v>3046.7744552620934</v>
      </c>
      <c r="L417" s="51">
        <v>3047.728180521869</v>
      </c>
      <c r="M417" s="52">
        <v>3048.6543601839203</v>
      </c>
      <c r="N417" s="52">
        <v>3049.5844750914293</v>
      </c>
      <c r="O417" s="52">
        <v>3050.4949132247966</v>
      </c>
      <c r="P417" s="52">
        <v>3051.4210929127348</v>
      </c>
      <c r="Q417" s="52">
        <v>3052.3826882470485</v>
      </c>
      <c r="R417" s="51">
        <v>3053.3796952605817</v>
      </c>
    </row>
    <row r="418" spans="1:18" x14ac:dyDescent="0.25">
      <c r="A418" s="26" t="s">
        <v>9</v>
      </c>
      <c r="B418" s="27" t="s">
        <v>6</v>
      </c>
      <c r="C418" s="51">
        <v>0</v>
      </c>
      <c r="D418" s="51">
        <v>0</v>
      </c>
      <c r="E418" s="51">
        <v>0</v>
      </c>
      <c r="F418" s="51">
        <v>0</v>
      </c>
      <c r="G418" s="51">
        <v>0</v>
      </c>
      <c r="H418" s="51">
        <v>0</v>
      </c>
      <c r="I418" s="51">
        <v>0</v>
      </c>
      <c r="J418" s="51">
        <v>0</v>
      </c>
      <c r="K418" s="51">
        <v>0</v>
      </c>
      <c r="L418" s="51">
        <v>0</v>
      </c>
      <c r="M418" s="52">
        <v>0</v>
      </c>
      <c r="N418" s="52">
        <v>0</v>
      </c>
      <c r="O418" s="52">
        <v>0</v>
      </c>
      <c r="P418" s="52">
        <v>0</v>
      </c>
      <c r="Q418" s="52">
        <v>0</v>
      </c>
      <c r="R418" s="51">
        <v>0</v>
      </c>
    </row>
    <row r="419" spans="1:18" x14ac:dyDescent="0.25">
      <c r="A419" s="26" t="s">
        <v>9</v>
      </c>
      <c r="B419" s="27" t="s">
        <v>10</v>
      </c>
      <c r="C419" s="53">
        <v>0</v>
      </c>
      <c r="D419" s="53">
        <v>0</v>
      </c>
      <c r="E419" s="53">
        <v>0</v>
      </c>
      <c r="F419" s="53">
        <v>0</v>
      </c>
      <c r="G419" s="53">
        <v>0</v>
      </c>
      <c r="H419" s="53">
        <v>0</v>
      </c>
      <c r="I419" s="53">
        <v>0</v>
      </c>
      <c r="J419" s="53">
        <v>0</v>
      </c>
      <c r="K419" s="53">
        <v>0</v>
      </c>
      <c r="L419" s="53">
        <v>0</v>
      </c>
      <c r="M419" s="54">
        <v>0</v>
      </c>
      <c r="N419" s="54">
        <v>0</v>
      </c>
      <c r="O419" s="54">
        <v>0</v>
      </c>
      <c r="P419" s="54">
        <v>0</v>
      </c>
      <c r="Q419" s="54">
        <v>0</v>
      </c>
      <c r="R419" s="53">
        <v>0</v>
      </c>
    </row>
    <row r="420" spans="1:18" x14ac:dyDescent="0.25">
      <c r="A420" s="26" t="s">
        <v>11</v>
      </c>
      <c r="B420" s="27" t="s">
        <v>6</v>
      </c>
      <c r="C420" s="51">
        <v>3480.4850000000001</v>
      </c>
      <c r="D420" s="51">
        <v>3046.261</v>
      </c>
      <c r="E420" s="51">
        <v>3043.8039559999997</v>
      </c>
      <c r="F420" s="51">
        <v>3041.3567401760001</v>
      </c>
      <c r="G420" s="51">
        <v>3042.5150108383204</v>
      </c>
      <c r="H420" s="51">
        <v>3043.6418221027343</v>
      </c>
      <c r="I420" s="51">
        <v>3044.737170616565</v>
      </c>
      <c r="J420" s="51">
        <v>3045.7892524197227</v>
      </c>
      <c r="K420" s="51">
        <v>3046.7744552620934</v>
      </c>
      <c r="L420" s="51">
        <v>3047.728180521869</v>
      </c>
      <c r="M420" s="52">
        <v>3048.6543601839203</v>
      </c>
      <c r="N420" s="52">
        <v>3049.5844750914293</v>
      </c>
      <c r="O420" s="52">
        <v>3050.4949132247966</v>
      </c>
      <c r="P420" s="52">
        <v>3051.4210929127348</v>
      </c>
      <c r="Q420" s="52">
        <v>3052.3826882470485</v>
      </c>
      <c r="R420" s="51">
        <v>3053.3796952605817</v>
      </c>
    </row>
    <row r="421" spans="1:18" x14ac:dyDescent="0.25">
      <c r="A421" s="26" t="s">
        <v>12</v>
      </c>
      <c r="B421" s="27" t="s">
        <v>6</v>
      </c>
      <c r="C421" s="51">
        <v>636.48500000000013</v>
      </c>
      <c r="D421" s="51">
        <v>614.26099999999997</v>
      </c>
      <c r="E421" s="51">
        <v>611.80395599999997</v>
      </c>
      <c r="F421" s="51">
        <v>609.35674017600002</v>
      </c>
      <c r="G421" s="51">
        <v>610.51501083832022</v>
      </c>
      <c r="H421" s="51">
        <v>611.64182210273407</v>
      </c>
      <c r="I421" s="51">
        <v>612.73717061656521</v>
      </c>
      <c r="J421" s="51">
        <v>613.78925241972274</v>
      </c>
      <c r="K421" s="51">
        <v>614.77445526209351</v>
      </c>
      <c r="L421" s="51">
        <v>615.72818052186904</v>
      </c>
      <c r="M421" s="52">
        <v>616.65436018392052</v>
      </c>
      <c r="N421" s="52">
        <v>617.58447509142957</v>
      </c>
      <c r="O421" s="52">
        <v>618.49491322479685</v>
      </c>
      <c r="P421" s="52">
        <v>619.42109291273505</v>
      </c>
      <c r="Q421" s="52">
        <v>620.38268824704846</v>
      </c>
      <c r="R421" s="51">
        <v>621.37969526058157</v>
      </c>
    </row>
    <row r="422" spans="1:18" x14ac:dyDescent="0.25">
      <c r="A422" s="26" t="s">
        <v>13</v>
      </c>
      <c r="B422" s="27" t="s">
        <v>6</v>
      </c>
      <c r="C422" s="27">
        <v>2844</v>
      </c>
      <c r="D422" s="27">
        <v>2432</v>
      </c>
      <c r="E422" s="27">
        <v>2432</v>
      </c>
      <c r="F422" s="27">
        <v>2432</v>
      </c>
      <c r="G422" s="27">
        <v>2432</v>
      </c>
      <c r="H422" s="27">
        <v>2432</v>
      </c>
      <c r="I422" s="27">
        <v>2432</v>
      </c>
      <c r="J422" s="27">
        <v>2432</v>
      </c>
      <c r="K422" s="27">
        <v>2432</v>
      </c>
      <c r="L422" s="27">
        <v>2432</v>
      </c>
      <c r="M422" s="50">
        <v>2432</v>
      </c>
      <c r="N422" s="50">
        <v>2432</v>
      </c>
      <c r="O422" s="50">
        <v>2432</v>
      </c>
      <c r="P422" s="50">
        <v>2432</v>
      </c>
      <c r="Q422" s="50">
        <v>2432</v>
      </c>
      <c r="R422" s="27">
        <v>2432</v>
      </c>
    </row>
    <row r="423" spans="1:18" x14ac:dyDescent="0.25">
      <c r="A423" s="39" t="s">
        <v>14</v>
      </c>
      <c r="B423" s="40" t="s">
        <v>15</v>
      </c>
      <c r="C423" s="41">
        <v>70.727330204042545</v>
      </c>
      <c r="D423" s="41">
        <v>56.096894977168951</v>
      </c>
      <c r="E423" s="41">
        <v>56.096894977168951</v>
      </c>
      <c r="F423" s="41">
        <v>56.096894977168951</v>
      </c>
      <c r="G423" s="41">
        <v>56.096894977168951</v>
      </c>
      <c r="H423" s="41">
        <v>56.096894977168951</v>
      </c>
      <c r="I423" s="41">
        <v>56.096894977168951</v>
      </c>
      <c r="J423" s="41">
        <v>56.096894977168951</v>
      </c>
      <c r="K423" s="41">
        <v>56.096894977168951</v>
      </c>
      <c r="L423" s="41">
        <v>56.096894977168951</v>
      </c>
      <c r="M423" s="42">
        <v>56.096894977168951</v>
      </c>
      <c r="N423" s="42">
        <v>56.096894977168951</v>
      </c>
      <c r="O423" s="42">
        <v>56.096894977168951</v>
      </c>
      <c r="P423" s="42">
        <v>56.096894977168951</v>
      </c>
      <c r="Q423" s="42">
        <v>56.096894977168951</v>
      </c>
      <c r="R423" s="41">
        <v>56.096894977168951</v>
      </c>
    </row>
    <row r="424" spans="1:18" x14ac:dyDescent="0.25">
      <c r="A424" s="26" t="s">
        <v>16</v>
      </c>
      <c r="B424" s="27" t="s">
        <v>17</v>
      </c>
      <c r="C424" s="51">
        <v>110</v>
      </c>
      <c r="D424" s="51">
        <v>116</v>
      </c>
      <c r="E424" s="36">
        <v>109</v>
      </c>
      <c r="F424" s="51">
        <v>108.56399999999999</v>
      </c>
      <c r="G424" s="51">
        <v>108.77035940803383</v>
      </c>
      <c r="H424" s="51">
        <v>108.97111395794572</v>
      </c>
      <c r="I424" s="51">
        <v>109.16626305241738</v>
      </c>
      <c r="J424" s="51">
        <v>109.35370367848647</v>
      </c>
      <c r="K424" s="51">
        <v>109.52922903880044</v>
      </c>
      <c r="L424" s="51">
        <v>109.69914630117842</v>
      </c>
      <c r="M424" s="51">
        <v>109.86415599451817</v>
      </c>
      <c r="N424" s="51">
        <v>110.02986679766715</v>
      </c>
      <c r="O424" s="51">
        <v>110.19207195434161</v>
      </c>
      <c r="P424" s="51">
        <v>110.35708165229339</v>
      </c>
      <c r="Q424" s="51">
        <v>110.52840106010736</v>
      </c>
      <c r="R424" s="51">
        <v>110.70602947098857</v>
      </c>
    </row>
    <row r="425" spans="1:18" x14ac:dyDescent="0.25">
      <c r="A425" s="26" t="s">
        <v>29</v>
      </c>
      <c r="B425" s="27" t="s">
        <v>17</v>
      </c>
      <c r="C425" s="51">
        <v>24.655172413793103</v>
      </c>
      <c r="D425" s="51">
        <v>30</v>
      </c>
      <c r="E425" s="51">
        <v>29.88</v>
      </c>
      <c r="F425" s="51">
        <v>29.760479999999998</v>
      </c>
      <c r="G425" s="51">
        <v>29.817048982679363</v>
      </c>
      <c r="H425" s="51">
        <v>29.872081514343286</v>
      </c>
      <c r="I425" s="51">
        <v>29.925577431249831</v>
      </c>
      <c r="J425" s="51">
        <v>29.976960237735558</v>
      </c>
      <c r="K425" s="51">
        <v>30.025076731003278</v>
      </c>
      <c r="L425" s="51">
        <v>30.071655885130376</v>
      </c>
      <c r="M425" s="51">
        <v>30.116889735011036</v>
      </c>
      <c r="N425" s="51">
        <v>30.162315779030227</v>
      </c>
      <c r="O425" s="51">
        <v>30.206780825648877</v>
      </c>
      <c r="P425" s="51">
        <v>30.252014676793824</v>
      </c>
      <c r="Q425" s="51">
        <v>30.298978198862457</v>
      </c>
      <c r="R425" s="51">
        <v>30.347671198102187</v>
      </c>
    </row>
    <row r="426" spans="1:18" x14ac:dyDescent="0.25">
      <c r="A426" s="39" t="s">
        <v>27</v>
      </c>
      <c r="B426" s="40" t="s">
        <v>10</v>
      </c>
      <c r="C426" s="43">
        <v>0.22413793103448276</v>
      </c>
      <c r="D426" s="43">
        <v>0.25862068965517243</v>
      </c>
      <c r="E426" s="43">
        <v>0.27412844036697248</v>
      </c>
      <c r="F426" s="43">
        <v>0.27412844036697248</v>
      </c>
      <c r="G426" s="43">
        <v>0.27412844036697248</v>
      </c>
      <c r="H426" s="43">
        <v>0.27412844036697248</v>
      </c>
      <c r="I426" s="43">
        <v>0.27412844036697248</v>
      </c>
      <c r="J426" s="43">
        <v>0.27412844036697248</v>
      </c>
      <c r="K426" s="43">
        <v>0.27412844036697248</v>
      </c>
      <c r="L426" s="43">
        <v>0.27412844036697248</v>
      </c>
      <c r="M426" s="47">
        <v>0.27412844036697248</v>
      </c>
      <c r="N426" s="47">
        <v>0.27412844036697248</v>
      </c>
      <c r="O426" s="47">
        <v>0.27412844036697248</v>
      </c>
      <c r="P426" s="47">
        <v>0.27412844036697248</v>
      </c>
      <c r="Q426" s="47">
        <v>0.27412844036697248</v>
      </c>
      <c r="R426" s="43">
        <v>0.27412844036697248</v>
      </c>
    </row>
    <row r="428" spans="1:18" x14ac:dyDescent="0.25">
      <c r="A428" s="26" t="s">
        <v>2</v>
      </c>
      <c r="B428" s="27" t="s">
        <v>3</v>
      </c>
      <c r="C428" s="27">
        <v>2020</v>
      </c>
      <c r="D428" s="27">
        <v>2021</v>
      </c>
      <c r="E428" s="27">
        <v>2022</v>
      </c>
      <c r="F428" s="27">
        <v>2023</v>
      </c>
      <c r="G428" s="27">
        <v>2024</v>
      </c>
      <c r="H428" s="27">
        <v>2025</v>
      </c>
      <c r="I428" s="27">
        <v>2026</v>
      </c>
      <c r="J428" s="27">
        <v>2027</v>
      </c>
      <c r="K428" s="27">
        <v>2028</v>
      </c>
      <c r="L428" s="27">
        <v>2029</v>
      </c>
      <c r="M428" s="50">
        <v>2030</v>
      </c>
      <c r="N428" s="27">
        <v>2031</v>
      </c>
      <c r="O428" s="50">
        <v>2032</v>
      </c>
      <c r="P428" s="27">
        <v>2033</v>
      </c>
      <c r="Q428" s="50">
        <v>2034</v>
      </c>
      <c r="R428" s="27">
        <v>2035</v>
      </c>
    </row>
    <row r="429" spans="1:18" x14ac:dyDescent="0.25">
      <c r="A429" s="80" t="s">
        <v>69</v>
      </c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2"/>
    </row>
    <row r="430" spans="1:18" x14ac:dyDescent="0.25">
      <c r="A430" s="26" t="s">
        <v>5</v>
      </c>
      <c r="B430" s="27" t="s">
        <v>6</v>
      </c>
      <c r="C430" s="51">
        <v>3253.1469999999999</v>
      </c>
      <c r="D430" s="51">
        <v>4022.7694468740747</v>
      </c>
      <c r="E430" s="51">
        <v>3845.3312263084717</v>
      </c>
      <c r="F430" s="51">
        <v>3831.0752126916109</v>
      </c>
      <c r="G430" s="51">
        <v>3837.8226038175221</v>
      </c>
      <c r="H430" s="51">
        <v>3844.3867313340156</v>
      </c>
      <c r="I430" s="51">
        <v>3850.7675757104057</v>
      </c>
      <c r="J430" s="51">
        <v>3856.8963741452553</v>
      </c>
      <c r="K430" s="51">
        <f>K431+K432</f>
        <v>4235.5073516129787</v>
      </c>
      <c r="L430" s="51">
        <f t="shared" ref="L430:R430" si="276">L431+L432</f>
        <v>4241.6454998838008</v>
      </c>
      <c r="M430" s="52">
        <f t="shared" si="276"/>
        <v>4247.6063654819591</v>
      </c>
      <c r="N430" s="52">
        <f t="shared" si="276"/>
        <v>4253.5925582064083</v>
      </c>
      <c r="O430" s="52">
        <f t="shared" si="276"/>
        <v>4259.4521117798704</v>
      </c>
      <c r="P430" s="52">
        <f t="shared" si="276"/>
        <v>4265.4129775446354</v>
      </c>
      <c r="Q430" s="52">
        <f t="shared" si="276"/>
        <v>4271.601777388245</v>
      </c>
      <c r="R430" s="51">
        <f t="shared" si="276"/>
        <v>4278.0184857782015</v>
      </c>
    </row>
    <row r="431" spans="1:18" x14ac:dyDescent="0.25">
      <c r="A431" s="26" t="s">
        <v>7</v>
      </c>
      <c r="B431" s="27" t="s">
        <v>6</v>
      </c>
      <c r="C431" s="27">
        <v>0</v>
      </c>
      <c r="D431" s="51">
        <v>383.35334426508507</v>
      </c>
      <c r="E431" s="51">
        <v>169.94779595338787</v>
      </c>
      <c r="F431" s="51">
        <v>169.94779595338787</v>
      </c>
      <c r="G431" s="51">
        <v>169.94779595338787</v>
      </c>
      <c r="H431" s="51">
        <v>169.94779595338787</v>
      </c>
      <c r="I431" s="51">
        <v>169.94779595338787</v>
      </c>
      <c r="J431" s="51">
        <v>169.94779595338787</v>
      </c>
      <c r="K431" s="51">
        <f t="shared" ref="K431:R431" si="277">J431</f>
        <v>169.94779595338787</v>
      </c>
      <c r="L431" s="51">
        <f t="shared" si="277"/>
        <v>169.94779595338787</v>
      </c>
      <c r="M431" s="52">
        <f t="shared" si="277"/>
        <v>169.94779595338787</v>
      </c>
      <c r="N431" s="52">
        <f t="shared" si="277"/>
        <v>169.94779595338787</v>
      </c>
      <c r="O431" s="52">
        <f t="shared" si="277"/>
        <v>169.94779595338787</v>
      </c>
      <c r="P431" s="52">
        <f t="shared" si="277"/>
        <v>169.94779595338787</v>
      </c>
      <c r="Q431" s="52">
        <f t="shared" si="277"/>
        <v>169.94779595338787</v>
      </c>
      <c r="R431" s="51">
        <f t="shared" si="277"/>
        <v>169.94779595338787</v>
      </c>
    </row>
    <row r="432" spans="1:18" x14ac:dyDescent="0.25">
      <c r="A432" s="26" t="s">
        <v>8</v>
      </c>
      <c r="B432" s="27" t="s">
        <v>6</v>
      </c>
      <c r="C432" s="51">
        <v>3253.1469999999999</v>
      </c>
      <c r="D432" s="51">
        <v>3639.4161026089896</v>
      </c>
      <c r="E432" s="51">
        <v>3675.3834303550839</v>
      </c>
      <c r="F432" s="51">
        <v>3661.127416738223</v>
      </c>
      <c r="G432" s="51">
        <v>3667.8748078641343</v>
      </c>
      <c r="H432" s="51">
        <v>3674.4389353806278</v>
      </c>
      <c r="I432" s="36">
        <v>3680.8197797570178</v>
      </c>
      <c r="J432" s="36">
        <v>3686.9485781918675</v>
      </c>
      <c r="K432" s="36">
        <f t="shared" ref="K432:R432" si="278">K435/(1-K434)</f>
        <v>4065.5595556595908</v>
      </c>
      <c r="L432" s="36">
        <f t="shared" si="278"/>
        <v>4071.6977039304129</v>
      </c>
      <c r="M432" s="37">
        <f t="shared" si="278"/>
        <v>4077.6585695285717</v>
      </c>
      <c r="N432" s="37">
        <f t="shared" si="278"/>
        <v>4083.6447622530209</v>
      </c>
      <c r="O432" s="37">
        <f t="shared" si="278"/>
        <v>4089.5043158264821</v>
      </c>
      <c r="P432" s="37">
        <f t="shared" si="278"/>
        <v>4095.4651815912475</v>
      </c>
      <c r="Q432" s="37">
        <f t="shared" si="278"/>
        <v>4101.6539814348571</v>
      </c>
      <c r="R432" s="36">
        <f t="shared" si="278"/>
        <v>4108.0706898248136</v>
      </c>
    </row>
    <row r="433" spans="1:18" x14ac:dyDescent="0.25">
      <c r="A433" s="26" t="s">
        <v>9</v>
      </c>
      <c r="B433" s="27" t="s">
        <v>6</v>
      </c>
      <c r="C433" s="51">
        <v>0</v>
      </c>
      <c r="D433" s="51">
        <v>467.04210260898981</v>
      </c>
      <c r="E433" s="51">
        <v>441.52195035508385</v>
      </c>
      <c r="F433" s="51">
        <v>439.8093826582226</v>
      </c>
      <c r="G433" s="51">
        <v>440.61994333744769</v>
      </c>
      <c r="H433" s="51">
        <v>441.40848865207408</v>
      </c>
      <c r="I433" s="36">
        <v>442.17501625589011</v>
      </c>
      <c r="J433" s="36">
        <v>442.91126570837969</v>
      </c>
      <c r="K433" s="36">
        <f t="shared" ref="K433:R433" si="279">K432-K435</f>
        <v>406.55595556595881</v>
      </c>
      <c r="L433" s="36">
        <f t="shared" si="279"/>
        <v>407.16977039304129</v>
      </c>
      <c r="M433" s="37">
        <f t="shared" si="279"/>
        <v>407.76585695285712</v>
      </c>
      <c r="N433" s="37">
        <f t="shared" si="279"/>
        <v>408.36447622530204</v>
      </c>
      <c r="O433" s="37">
        <f t="shared" si="279"/>
        <v>408.95043158264798</v>
      </c>
      <c r="P433" s="37">
        <f t="shared" si="279"/>
        <v>409.54651815912484</v>
      </c>
      <c r="Q433" s="37">
        <f t="shared" si="279"/>
        <v>410.16539814348562</v>
      </c>
      <c r="R433" s="36">
        <f t="shared" si="279"/>
        <v>410.80706898248127</v>
      </c>
    </row>
    <row r="434" spans="1:18" x14ac:dyDescent="0.25">
      <c r="A434" s="26" t="s">
        <v>9</v>
      </c>
      <c r="B434" s="27" t="s">
        <v>10</v>
      </c>
      <c r="C434" s="53">
        <v>0</v>
      </c>
      <c r="D434" s="53">
        <v>0.12832885535517113</v>
      </c>
      <c r="E434" s="53">
        <v>0.12012949362195602</v>
      </c>
      <c r="F434" s="53">
        <v>0.12012949362195602</v>
      </c>
      <c r="G434" s="53">
        <v>0.12012949362195602</v>
      </c>
      <c r="H434" s="53">
        <v>0.12012949362195602</v>
      </c>
      <c r="I434" s="38">
        <v>0.12012949362195602</v>
      </c>
      <c r="J434" s="38">
        <v>0.12012949362195602</v>
      </c>
      <c r="K434" s="38">
        <v>0.1</v>
      </c>
      <c r="L434" s="38">
        <f t="shared" ref="L434:R434" si="280">K434</f>
        <v>0.1</v>
      </c>
      <c r="M434" s="46">
        <f t="shared" si="280"/>
        <v>0.1</v>
      </c>
      <c r="N434" s="46">
        <f t="shared" si="280"/>
        <v>0.1</v>
      </c>
      <c r="O434" s="46">
        <f t="shared" si="280"/>
        <v>0.1</v>
      </c>
      <c r="P434" s="46">
        <f t="shared" si="280"/>
        <v>0.1</v>
      </c>
      <c r="Q434" s="46">
        <f t="shared" si="280"/>
        <v>0.1</v>
      </c>
      <c r="R434" s="38">
        <f t="shared" si="280"/>
        <v>0.1</v>
      </c>
    </row>
    <row r="435" spans="1:18" x14ac:dyDescent="0.25">
      <c r="A435" s="26" t="s">
        <v>11</v>
      </c>
      <c r="B435" s="27" t="s">
        <v>6</v>
      </c>
      <c r="C435" s="51">
        <v>3253.1469999999999</v>
      </c>
      <c r="D435" s="51">
        <v>3172.3739999999998</v>
      </c>
      <c r="E435" s="51">
        <v>3233.86148</v>
      </c>
      <c r="F435" s="51">
        <v>3221.3180340800004</v>
      </c>
      <c r="G435" s="51">
        <v>3227.2548645266866</v>
      </c>
      <c r="H435" s="51">
        <v>3233.0304467285537</v>
      </c>
      <c r="I435" s="36">
        <v>3238.6447635011277</v>
      </c>
      <c r="J435" s="36">
        <v>3244.0373124834878</v>
      </c>
      <c r="K435" s="36">
        <f t="shared" ref="K435:R435" si="281">K436+K437</f>
        <v>3659.003600093632</v>
      </c>
      <c r="L435" s="36">
        <f t="shared" si="281"/>
        <v>3664.5279335373716</v>
      </c>
      <c r="M435" s="37">
        <f t="shared" si="281"/>
        <v>3669.8927125757145</v>
      </c>
      <c r="N435" s="37">
        <f t="shared" si="281"/>
        <v>3675.2802860277188</v>
      </c>
      <c r="O435" s="37">
        <f t="shared" si="281"/>
        <v>3680.5538842438341</v>
      </c>
      <c r="P435" s="37">
        <f t="shared" si="281"/>
        <v>3685.9186634321227</v>
      </c>
      <c r="Q435" s="37">
        <f t="shared" si="281"/>
        <v>3691.4885832913715</v>
      </c>
      <c r="R435" s="36">
        <f t="shared" si="281"/>
        <v>3697.2636208423323</v>
      </c>
    </row>
    <row r="436" spans="1:18" x14ac:dyDescent="0.25">
      <c r="A436" s="26" t="s">
        <v>12</v>
      </c>
      <c r="B436" s="27" t="s">
        <v>6</v>
      </c>
      <c r="C436" s="51">
        <v>3170.1469999999999</v>
      </c>
      <c r="D436" s="51">
        <v>3074.3739999999998</v>
      </c>
      <c r="E436" s="51">
        <v>3135.86148</v>
      </c>
      <c r="F436" s="51">
        <v>3123.3180340800004</v>
      </c>
      <c r="G436" s="51">
        <v>3129.2548645266866</v>
      </c>
      <c r="H436" s="51">
        <v>3135.0304467285537</v>
      </c>
      <c r="I436" s="36">
        <v>3140.6447635011277</v>
      </c>
      <c r="J436" s="36">
        <v>3146.0373124834878</v>
      </c>
      <c r="K436" s="36">
        <f t="shared" ref="K436:R436" si="282">(K438*K440*365)/1000</f>
        <v>3561.003600093632</v>
      </c>
      <c r="L436" s="36">
        <f t="shared" si="282"/>
        <v>3566.5279335373716</v>
      </c>
      <c r="M436" s="37">
        <f t="shared" si="282"/>
        <v>3571.8927125757145</v>
      </c>
      <c r="N436" s="37">
        <f t="shared" si="282"/>
        <v>3577.2802860277188</v>
      </c>
      <c r="O436" s="37">
        <f t="shared" si="282"/>
        <v>3582.5538842438341</v>
      </c>
      <c r="P436" s="37">
        <f t="shared" si="282"/>
        <v>3587.9186634321227</v>
      </c>
      <c r="Q436" s="37">
        <f t="shared" si="282"/>
        <v>3593.4885832913715</v>
      </c>
      <c r="R436" s="36">
        <f t="shared" si="282"/>
        <v>3599.2636208423323</v>
      </c>
    </row>
    <row r="437" spans="1:18" x14ac:dyDescent="0.25">
      <c r="A437" s="26" t="s">
        <v>13</v>
      </c>
      <c r="B437" s="27" t="s">
        <v>6</v>
      </c>
      <c r="C437" s="27">
        <v>83</v>
      </c>
      <c r="D437" s="27">
        <v>98</v>
      </c>
      <c r="E437" s="27">
        <v>98</v>
      </c>
      <c r="F437" s="27">
        <v>98</v>
      </c>
      <c r="G437" s="27">
        <v>98</v>
      </c>
      <c r="H437" s="27">
        <v>98</v>
      </c>
      <c r="I437" s="27">
        <v>98</v>
      </c>
      <c r="J437" s="27">
        <v>98</v>
      </c>
      <c r="K437" s="27">
        <f t="shared" ref="K437:R437" si="283">J437</f>
        <v>98</v>
      </c>
      <c r="L437" s="27">
        <f t="shared" si="283"/>
        <v>98</v>
      </c>
      <c r="M437" s="50">
        <f t="shared" si="283"/>
        <v>98</v>
      </c>
      <c r="N437" s="50">
        <f t="shared" si="283"/>
        <v>98</v>
      </c>
      <c r="O437" s="50">
        <f t="shared" si="283"/>
        <v>98</v>
      </c>
      <c r="P437" s="50">
        <f t="shared" si="283"/>
        <v>98</v>
      </c>
      <c r="Q437" s="50">
        <f t="shared" si="283"/>
        <v>98</v>
      </c>
      <c r="R437" s="27">
        <f t="shared" si="283"/>
        <v>98</v>
      </c>
    </row>
    <row r="438" spans="1:18" x14ac:dyDescent="0.25">
      <c r="A438" s="39" t="s">
        <v>14</v>
      </c>
      <c r="B438" s="40" t="s">
        <v>15</v>
      </c>
      <c r="C438" s="41">
        <v>54.49146616882404</v>
      </c>
      <c r="D438" s="41">
        <v>56.152949771689499</v>
      </c>
      <c r="E438" s="41">
        <v>56.152949771689499</v>
      </c>
      <c r="F438" s="41">
        <v>56.152949771689499</v>
      </c>
      <c r="G438" s="41">
        <v>56.152949771689499</v>
      </c>
      <c r="H438" s="41">
        <v>56.152949771689499</v>
      </c>
      <c r="I438" s="41">
        <v>56.152949771689499</v>
      </c>
      <c r="J438" s="41">
        <v>56.152949771689499</v>
      </c>
      <c r="K438" s="41">
        <v>56.152949771689499</v>
      </c>
      <c r="L438" s="41">
        <v>56.152949771689499</v>
      </c>
      <c r="M438" s="42">
        <v>56.152949771689499</v>
      </c>
      <c r="N438" s="42">
        <v>56.152949771689499</v>
      </c>
      <c r="O438" s="42">
        <v>56.152949771689499</v>
      </c>
      <c r="P438" s="42">
        <v>56.152949771689499</v>
      </c>
      <c r="Q438" s="42">
        <v>56.152949771689499</v>
      </c>
      <c r="R438" s="41">
        <v>56.152949771689499</v>
      </c>
    </row>
    <row r="439" spans="1:18" x14ac:dyDescent="0.25">
      <c r="A439" s="26" t="s">
        <v>16</v>
      </c>
      <c r="B439" s="27" t="s">
        <v>17</v>
      </c>
      <c r="C439" s="51">
        <v>247</v>
      </c>
      <c r="D439" s="51">
        <v>234</v>
      </c>
      <c r="E439" s="36">
        <v>253</v>
      </c>
      <c r="F439" s="36">
        <v>251.988</v>
      </c>
      <c r="G439" s="36">
        <v>252.46698101130787</v>
      </c>
      <c r="H439" s="36">
        <v>252.93295258128686</v>
      </c>
      <c r="I439" s="36">
        <v>253.38591332350092</v>
      </c>
      <c r="J439" s="36">
        <v>253.82098193263374</v>
      </c>
      <c r="K439" s="36">
        <v>254.228394007491</v>
      </c>
      <c r="L439" s="36">
        <f>K439+(K439*L$366)</f>
        <v>254.62278912108391</v>
      </c>
      <c r="M439" s="51">
        <f t="shared" ref="M439:R439" si="284">L439+(L439*M$366)</f>
        <v>255.00579327167986</v>
      </c>
      <c r="N439" s="51">
        <f t="shared" si="284"/>
        <v>255.39042476889725</v>
      </c>
      <c r="O439" s="51">
        <f t="shared" si="284"/>
        <v>255.76691930686641</v>
      </c>
      <c r="P439" s="51">
        <f t="shared" si="284"/>
        <v>256.14992346816734</v>
      </c>
      <c r="Q439" s="51">
        <f t="shared" si="284"/>
        <v>256.54757310281809</v>
      </c>
      <c r="R439" s="51">
        <f t="shared" si="284"/>
        <v>256.95986657027629</v>
      </c>
    </row>
    <row r="440" spans="1:18" x14ac:dyDescent="0.25">
      <c r="A440" s="26" t="s">
        <v>29</v>
      </c>
      <c r="B440" s="27" t="s">
        <v>17</v>
      </c>
      <c r="C440" s="51">
        <v>159.38888888888889</v>
      </c>
      <c r="D440" s="51">
        <v>150</v>
      </c>
      <c r="E440" s="36">
        <v>153</v>
      </c>
      <c r="F440" s="36">
        <v>152.38800000000001</v>
      </c>
      <c r="G440" s="36">
        <v>152.67766045347867</v>
      </c>
      <c r="H440" s="36">
        <v>152.95945353729996</v>
      </c>
      <c r="I440" s="36">
        <v>153.23337841302626</v>
      </c>
      <c r="J440" s="36">
        <v>153.4964831450315</v>
      </c>
      <c r="K440" s="36">
        <f>153.742862779234+'[16]Uued liitujad'!H71</f>
        <v>173.742862779234</v>
      </c>
      <c r="L440" s="36">
        <f t="shared" ref="L440:R440" si="285">K440+(K440*L$366)</f>
        <v>174.01239733051531</v>
      </c>
      <c r="M440" s="51">
        <f t="shared" si="285"/>
        <v>174.27414715527686</v>
      </c>
      <c r="N440" s="51">
        <f t="shared" si="285"/>
        <v>174.53700912906427</v>
      </c>
      <c r="O440" s="51">
        <f t="shared" si="285"/>
        <v>174.79431020317475</v>
      </c>
      <c r="P440" s="51">
        <f t="shared" si="285"/>
        <v>175.05606003525219</v>
      </c>
      <c r="Q440" s="51">
        <f t="shared" si="285"/>
        <v>175.3278187669118</v>
      </c>
      <c r="R440" s="51">
        <f t="shared" si="285"/>
        <v>175.60958527698642</v>
      </c>
    </row>
    <row r="441" spans="1:18" x14ac:dyDescent="0.25">
      <c r="A441" s="39" t="s">
        <v>27</v>
      </c>
      <c r="B441" s="40" t="s">
        <v>10</v>
      </c>
      <c r="C441" s="43">
        <v>0.64529914529914534</v>
      </c>
      <c r="D441" s="43">
        <v>0.64102564102564108</v>
      </c>
      <c r="E441" s="43">
        <v>0.60474308300395252</v>
      </c>
      <c r="F441" s="43">
        <v>0.60474308300395263</v>
      </c>
      <c r="G441" s="43">
        <v>0.60474308300395252</v>
      </c>
      <c r="H441" s="43">
        <v>0.60474308300395263</v>
      </c>
      <c r="I441" s="43">
        <v>0.60474308300395263</v>
      </c>
      <c r="J441" s="43">
        <v>0.60474308300395274</v>
      </c>
      <c r="K441" s="43">
        <f t="shared" ref="K441:R441" si="286">K440/K439</f>
        <v>0.68341250180778212</v>
      </c>
      <c r="L441" s="43">
        <f t="shared" si="286"/>
        <v>0.68341250180778224</v>
      </c>
      <c r="M441" s="47">
        <f t="shared" si="286"/>
        <v>0.68341250180778224</v>
      </c>
      <c r="N441" s="47">
        <f t="shared" si="286"/>
        <v>0.68341250180778224</v>
      </c>
      <c r="O441" s="47">
        <f t="shared" si="286"/>
        <v>0.68341250180778224</v>
      </c>
      <c r="P441" s="47">
        <f t="shared" si="286"/>
        <v>0.68341250180778224</v>
      </c>
      <c r="Q441" s="47">
        <f t="shared" si="286"/>
        <v>0.68341250180778224</v>
      </c>
      <c r="R441" s="43">
        <f t="shared" si="286"/>
        <v>0.68341250180778224</v>
      </c>
    </row>
    <row r="442" spans="1:18" x14ac:dyDescent="0.25">
      <c r="A442" s="86" t="s">
        <v>70</v>
      </c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</row>
    <row r="443" spans="1:18" x14ac:dyDescent="0.25">
      <c r="A443" s="33" t="s">
        <v>1</v>
      </c>
      <c r="B443" s="34"/>
      <c r="C443" s="55">
        <v>-4.0000000000000001E-3</v>
      </c>
      <c r="D443" s="55">
        <v>-4.0000000000000001E-3</v>
      </c>
      <c r="E443" s="55">
        <v>-4.0000000000000001E-3</v>
      </c>
      <c r="F443" s="55">
        <v>-4.0000000000000001E-3</v>
      </c>
      <c r="G443" s="56">
        <v>1.9008088135461722E-3</v>
      </c>
      <c r="H443" s="56">
        <v>1.8456733158230994E-3</v>
      </c>
      <c r="I443" s="56">
        <v>1.7908332528102555E-3</v>
      </c>
      <c r="J443" s="56">
        <v>1.7170197167882086E-3</v>
      </c>
      <c r="K443" s="56">
        <v>1.6051158251579433E-3</v>
      </c>
      <c r="L443" s="56">
        <v>1.5513417182712156E-3</v>
      </c>
      <c r="M443" s="57">
        <v>1.5042021647709452E-3</v>
      </c>
      <c r="N443" s="56">
        <v>1.5083245454254946E-3</v>
      </c>
      <c r="O443" s="57">
        <v>1.4741920661663348E-3</v>
      </c>
      <c r="P443" s="56">
        <v>1.4974734118816549E-3</v>
      </c>
      <c r="Q443" s="57">
        <v>1.5524097343725147E-3</v>
      </c>
      <c r="R443" s="56">
        <v>1.6070838732626979E-3</v>
      </c>
    </row>
    <row r="444" spans="1:18" x14ac:dyDescent="0.2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2"/>
    </row>
    <row r="445" spans="1:18" x14ac:dyDescent="0.25">
      <c r="A445" s="33" t="s">
        <v>2</v>
      </c>
      <c r="B445" s="34" t="s">
        <v>3</v>
      </c>
      <c r="C445" s="34">
        <v>2020</v>
      </c>
      <c r="D445" s="34">
        <v>2021</v>
      </c>
      <c r="E445" s="34">
        <v>2022</v>
      </c>
      <c r="F445" s="34">
        <v>2023</v>
      </c>
      <c r="G445" s="34">
        <v>2024</v>
      </c>
      <c r="H445" s="34">
        <v>2025</v>
      </c>
      <c r="I445" s="34">
        <v>2026</v>
      </c>
      <c r="J445" s="34">
        <v>2027</v>
      </c>
      <c r="K445" s="34">
        <v>2028</v>
      </c>
      <c r="L445" s="34">
        <v>2029</v>
      </c>
      <c r="M445" s="35">
        <v>2030</v>
      </c>
      <c r="N445" s="34">
        <v>2031</v>
      </c>
      <c r="O445" s="35">
        <v>2032</v>
      </c>
      <c r="P445" s="34">
        <v>2033</v>
      </c>
      <c r="Q445" s="35">
        <v>2034</v>
      </c>
      <c r="R445" s="34">
        <v>2035</v>
      </c>
    </row>
    <row r="446" spans="1:18" x14ac:dyDescent="0.25">
      <c r="A446" s="80" t="s">
        <v>71</v>
      </c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2"/>
    </row>
    <row r="447" spans="1:18" x14ac:dyDescent="0.25">
      <c r="A447" s="33" t="s">
        <v>5</v>
      </c>
      <c r="B447" s="34" t="s">
        <v>6</v>
      </c>
      <c r="C447" s="36">
        <v>3050</v>
      </c>
      <c r="D447" s="36">
        <v>2680</v>
      </c>
      <c r="E447" s="36">
        <v>2669.52</v>
      </c>
      <c r="F447" s="36">
        <v>2659.0819200000001</v>
      </c>
      <c r="G447" s="36">
        <v>2664.0222778206639</v>
      </c>
      <c r="H447" s="36">
        <v>2668.8284522526465</v>
      </c>
      <c r="I447" s="36">
        <v>2673.5004289958183</v>
      </c>
      <c r="J447" s="36">
        <v>2677.9878607622386</v>
      </c>
      <c r="K447" s="36">
        <v>2682.1900345076192</v>
      </c>
      <c r="L447" s="36">
        <v>2686.2579473013861</v>
      </c>
      <c r="M447" s="37">
        <v>2690.2083701909633</v>
      </c>
      <c r="N447" s="37">
        <v>2694.175578035306</v>
      </c>
      <c r="O447" s="37">
        <v>2698.0588587733346</v>
      </c>
      <c r="P447" s="37">
        <v>2702.0092817733266</v>
      </c>
      <c r="Q447" s="37">
        <v>2706.1107627006536</v>
      </c>
      <c r="R447" s="36">
        <v>2710.3632846342571</v>
      </c>
    </row>
    <row r="448" spans="1:18" x14ac:dyDescent="0.25">
      <c r="A448" s="33" t="s">
        <v>7</v>
      </c>
      <c r="B448" s="34" t="s">
        <v>6</v>
      </c>
      <c r="C448" s="34">
        <v>0</v>
      </c>
      <c r="D448" s="36">
        <v>37</v>
      </c>
      <c r="E448" s="34">
        <v>37</v>
      </c>
      <c r="F448" s="34">
        <v>37</v>
      </c>
      <c r="G448" s="34">
        <v>37</v>
      </c>
      <c r="H448" s="34">
        <v>37</v>
      </c>
      <c r="I448" s="34">
        <v>37</v>
      </c>
      <c r="J448" s="34">
        <v>37</v>
      </c>
      <c r="K448" s="34">
        <v>37</v>
      </c>
      <c r="L448" s="34">
        <v>37</v>
      </c>
      <c r="M448" s="35">
        <v>37</v>
      </c>
      <c r="N448" s="35">
        <v>37</v>
      </c>
      <c r="O448" s="35">
        <v>37</v>
      </c>
      <c r="P448" s="35">
        <v>37</v>
      </c>
      <c r="Q448" s="35">
        <v>37</v>
      </c>
      <c r="R448" s="34">
        <v>37</v>
      </c>
    </row>
    <row r="449" spans="1:18" x14ac:dyDescent="0.25">
      <c r="A449" s="33" t="s">
        <v>8</v>
      </c>
      <c r="B449" s="34" t="s">
        <v>6</v>
      </c>
      <c r="C449" s="36">
        <v>3050</v>
      </c>
      <c r="D449" s="36">
        <v>2643</v>
      </c>
      <c r="E449" s="36">
        <v>2632.52</v>
      </c>
      <c r="F449" s="36">
        <v>2622.0819200000001</v>
      </c>
      <c r="G449" s="36">
        <v>2627.0222778206639</v>
      </c>
      <c r="H449" s="36">
        <v>2631.8284522526465</v>
      </c>
      <c r="I449" s="36">
        <v>2636.5004289958183</v>
      </c>
      <c r="J449" s="36">
        <v>2640.9878607622386</v>
      </c>
      <c r="K449" s="36">
        <v>2645.1900345076192</v>
      </c>
      <c r="L449" s="36">
        <v>2649.2579473013861</v>
      </c>
      <c r="M449" s="37">
        <v>2653.2083701909633</v>
      </c>
      <c r="N449" s="37">
        <v>2657.175578035306</v>
      </c>
      <c r="O449" s="37">
        <v>2661.0588587733346</v>
      </c>
      <c r="P449" s="37">
        <v>2665.0092817733266</v>
      </c>
      <c r="Q449" s="37">
        <v>2669.1107627006536</v>
      </c>
      <c r="R449" s="36">
        <v>2673.3632846342571</v>
      </c>
    </row>
    <row r="450" spans="1:18" x14ac:dyDescent="0.25">
      <c r="A450" s="33" t="s">
        <v>9</v>
      </c>
      <c r="B450" s="34" t="s">
        <v>6</v>
      </c>
      <c r="C450" s="36">
        <v>0</v>
      </c>
      <c r="D450" s="36">
        <v>0</v>
      </c>
      <c r="E450" s="36">
        <v>0</v>
      </c>
      <c r="F450" s="36">
        <v>0</v>
      </c>
      <c r="G450" s="36">
        <v>0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37">
        <v>0</v>
      </c>
      <c r="N450" s="37">
        <v>0</v>
      </c>
      <c r="O450" s="37">
        <v>0</v>
      </c>
      <c r="P450" s="37">
        <v>0</v>
      </c>
      <c r="Q450" s="37">
        <v>0</v>
      </c>
      <c r="R450" s="36">
        <v>0</v>
      </c>
    </row>
    <row r="451" spans="1:18" x14ac:dyDescent="0.25">
      <c r="A451" s="33" t="s">
        <v>9</v>
      </c>
      <c r="B451" s="34" t="s">
        <v>10</v>
      </c>
      <c r="C451" s="38">
        <v>0</v>
      </c>
      <c r="D451" s="38">
        <v>0</v>
      </c>
      <c r="E451" s="38">
        <v>0</v>
      </c>
      <c r="F451" s="38">
        <v>0</v>
      </c>
      <c r="G451" s="38">
        <v>0</v>
      </c>
      <c r="H451" s="38">
        <v>0</v>
      </c>
      <c r="I451" s="38">
        <v>0</v>
      </c>
      <c r="J451" s="38">
        <v>0</v>
      </c>
      <c r="K451" s="38">
        <v>0</v>
      </c>
      <c r="L451" s="38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38">
        <v>0</v>
      </c>
    </row>
    <row r="452" spans="1:18" x14ac:dyDescent="0.25">
      <c r="A452" s="33" t="s">
        <v>11</v>
      </c>
      <c r="B452" s="34" t="s">
        <v>6</v>
      </c>
      <c r="C452" s="36">
        <v>3050</v>
      </c>
      <c r="D452" s="36">
        <v>2643</v>
      </c>
      <c r="E452" s="36">
        <v>2632.52</v>
      </c>
      <c r="F452" s="36">
        <v>2622.0819200000001</v>
      </c>
      <c r="G452" s="36">
        <v>2627.0222778206639</v>
      </c>
      <c r="H452" s="36">
        <v>2631.8284522526465</v>
      </c>
      <c r="I452" s="36">
        <v>2636.5004289958183</v>
      </c>
      <c r="J452" s="36">
        <v>2640.9878607622386</v>
      </c>
      <c r="K452" s="36">
        <v>2645.1900345076192</v>
      </c>
      <c r="L452" s="36">
        <v>2649.2579473013861</v>
      </c>
      <c r="M452" s="37">
        <v>2653.2083701909633</v>
      </c>
      <c r="N452" s="37">
        <v>2657.175578035306</v>
      </c>
      <c r="O452" s="37">
        <v>2661.0588587733346</v>
      </c>
      <c r="P452" s="37">
        <v>2665.0092817733266</v>
      </c>
      <c r="Q452" s="37">
        <v>2669.1107627006536</v>
      </c>
      <c r="R452" s="36">
        <v>2673.3632846342571</v>
      </c>
    </row>
    <row r="453" spans="1:18" x14ac:dyDescent="0.25">
      <c r="A453" s="33" t="s">
        <v>12</v>
      </c>
      <c r="B453" s="34" t="s">
        <v>6</v>
      </c>
      <c r="C453" s="36">
        <v>2984</v>
      </c>
      <c r="D453" s="36">
        <v>2620</v>
      </c>
      <c r="E453" s="36">
        <v>2609.52</v>
      </c>
      <c r="F453" s="36">
        <v>2599.0819200000001</v>
      </c>
      <c r="G453" s="36">
        <v>2604.0222778206639</v>
      </c>
      <c r="H453" s="36">
        <v>2608.8284522526465</v>
      </c>
      <c r="I453" s="36">
        <v>2613.5004289958183</v>
      </c>
      <c r="J453" s="36">
        <v>2617.9878607622386</v>
      </c>
      <c r="K453" s="36">
        <v>2622.1900345076192</v>
      </c>
      <c r="L453" s="36">
        <v>2626.2579473013861</v>
      </c>
      <c r="M453" s="37">
        <v>2630.2083701909633</v>
      </c>
      <c r="N453" s="37">
        <v>2634.175578035306</v>
      </c>
      <c r="O453" s="37">
        <v>2638.0588587733346</v>
      </c>
      <c r="P453" s="37">
        <v>2642.0092817733266</v>
      </c>
      <c r="Q453" s="37">
        <v>2646.1107627006536</v>
      </c>
      <c r="R453" s="36">
        <v>2650.3632846342571</v>
      </c>
    </row>
    <row r="454" spans="1:18" x14ac:dyDescent="0.25">
      <c r="A454" s="33" t="s">
        <v>13</v>
      </c>
      <c r="B454" s="34" t="s">
        <v>6</v>
      </c>
      <c r="C454" s="34">
        <v>66</v>
      </c>
      <c r="D454" s="34">
        <v>23</v>
      </c>
      <c r="E454" s="34">
        <v>23</v>
      </c>
      <c r="F454" s="34">
        <v>23</v>
      </c>
      <c r="G454" s="34">
        <v>23</v>
      </c>
      <c r="H454" s="34">
        <v>23</v>
      </c>
      <c r="I454" s="34">
        <v>23</v>
      </c>
      <c r="J454" s="34">
        <v>23</v>
      </c>
      <c r="K454" s="34">
        <v>23</v>
      </c>
      <c r="L454" s="34">
        <v>23</v>
      </c>
      <c r="M454" s="35">
        <v>23</v>
      </c>
      <c r="N454" s="35">
        <v>23</v>
      </c>
      <c r="O454" s="35">
        <v>23</v>
      </c>
      <c r="P454" s="35">
        <v>23</v>
      </c>
      <c r="Q454" s="35">
        <v>23</v>
      </c>
      <c r="R454" s="34">
        <v>23</v>
      </c>
    </row>
    <row r="455" spans="1:18" x14ac:dyDescent="0.25">
      <c r="A455" s="39" t="s">
        <v>14</v>
      </c>
      <c r="B455" s="40" t="s">
        <v>15</v>
      </c>
      <c r="C455" s="41">
        <v>84.499663728717579</v>
      </c>
      <c r="D455" s="41">
        <v>74.490024094111035</v>
      </c>
      <c r="E455" s="41">
        <v>74.490024094111035</v>
      </c>
      <c r="F455" s="41">
        <v>74.490024094111035</v>
      </c>
      <c r="G455" s="41">
        <v>74.490024094111035</v>
      </c>
      <c r="H455" s="41">
        <v>74.490024094111035</v>
      </c>
      <c r="I455" s="41">
        <v>74.490024094111035</v>
      </c>
      <c r="J455" s="41">
        <v>74.490024094111035</v>
      </c>
      <c r="K455" s="41">
        <v>74.490024094111035</v>
      </c>
      <c r="L455" s="41">
        <v>74.490024094111035</v>
      </c>
      <c r="M455" s="42">
        <v>74.490024094111035</v>
      </c>
      <c r="N455" s="42">
        <v>74.490024094111035</v>
      </c>
      <c r="O455" s="42">
        <v>74.490024094111035</v>
      </c>
      <c r="P455" s="42">
        <v>74.490024094111035</v>
      </c>
      <c r="Q455" s="42">
        <v>74.490024094111035</v>
      </c>
      <c r="R455" s="41">
        <v>74.490024094111035</v>
      </c>
    </row>
    <row r="456" spans="1:18" x14ac:dyDescent="0.25">
      <c r="A456" s="33" t="s">
        <v>16</v>
      </c>
      <c r="B456" s="34" t="s">
        <v>17</v>
      </c>
      <c r="C456" s="36">
        <v>129</v>
      </c>
      <c r="D456" s="36">
        <v>121</v>
      </c>
      <c r="E456" s="36">
        <v>126</v>
      </c>
      <c r="F456" s="36">
        <f>E456+(E456*F$443)</f>
        <v>125.496</v>
      </c>
      <c r="G456" s="36">
        <f t="shared" ref="G456:R457" si="287">F456+(F456*G$443)</f>
        <v>125.73454390286479</v>
      </c>
      <c r="H456" s="36">
        <f t="shared" si="287"/>
        <v>125.9666087954235</v>
      </c>
      <c r="I456" s="36">
        <f t="shared" si="287"/>
        <v>126.19219398719808</v>
      </c>
      <c r="J456" s="36">
        <f t="shared" si="287"/>
        <v>126.40886847237886</v>
      </c>
      <c r="K456" s="36">
        <f t="shared" si="287"/>
        <v>126.61176934760418</v>
      </c>
      <c r="L456" s="36">
        <f t="shared" si="287"/>
        <v>126.80818746741726</v>
      </c>
      <c r="M456" s="36">
        <f t="shared" si="287"/>
        <v>126.99893261751643</v>
      </c>
      <c r="N456" s="36">
        <f t="shared" si="287"/>
        <v>127.19048822482627</v>
      </c>
      <c r="O456" s="36">
        <f t="shared" si="287"/>
        <v>127.37799143345913</v>
      </c>
      <c r="P456" s="36">
        <f t="shared" si="287"/>
        <v>127.56873658888962</v>
      </c>
      <c r="Q456" s="36">
        <f t="shared" si="287"/>
        <v>127.76677553737181</v>
      </c>
      <c r="R456" s="36">
        <f t="shared" si="287"/>
        <v>127.9721074618767</v>
      </c>
    </row>
    <row r="457" spans="1:18" x14ac:dyDescent="0.25">
      <c r="A457" s="33" t="s">
        <v>29</v>
      </c>
      <c r="B457" s="34" t="s">
        <v>17</v>
      </c>
      <c r="C457" s="36">
        <v>96.75</v>
      </c>
      <c r="D457" s="36">
        <v>96.363</v>
      </c>
      <c r="E457" s="36">
        <f>D457+(D457*E$443)</f>
        <v>95.977547999999999</v>
      </c>
      <c r="F457" s="36">
        <f>E457+(E457*F$443)</f>
        <v>95.593637807999997</v>
      </c>
      <c r="G457" s="36">
        <f t="shared" si="287"/>
        <v>95.775343037264378</v>
      </c>
      <c r="H457" s="36">
        <f t="shared" si="287"/>
        <v>95.952113032222059</v>
      </c>
      <c r="I457" s="36">
        <f t="shared" si="287"/>
        <v>96.123947266917568</v>
      </c>
      <c r="J457" s="36">
        <f t="shared" si="287"/>
        <v>96.288993979630376</v>
      </c>
      <c r="K457" s="36">
        <f t="shared" si="287"/>
        <v>96.443548967655616</v>
      </c>
      <c r="L457" s="36">
        <f t="shared" si="287"/>
        <v>96.593165868627267</v>
      </c>
      <c r="M457" s="36">
        <f t="shared" si="287"/>
        <v>96.738461517828938</v>
      </c>
      <c r="N457" s="36">
        <f t="shared" si="287"/>
        <v>96.884374513822976</v>
      </c>
      <c r="O457" s="36">
        <f t="shared" si="287"/>
        <v>97.027200690066735</v>
      </c>
      <c r="P457" s="36">
        <f t="shared" si="287"/>
        <v>97.172496343329414</v>
      </c>
      <c r="Q457" s="36">
        <f t="shared" si="287"/>
        <v>97.323347872566075</v>
      </c>
      <c r="R457" s="36">
        <f t="shared" si="287"/>
        <v>97.479754655424017</v>
      </c>
    </row>
    <row r="458" spans="1:18" x14ac:dyDescent="0.25">
      <c r="A458" s="39" t="s">
        <v>27</v>
      </c>
      <c r="B458" s="40" t="s">
        <v>10</v>
      </c>
      <c r="C458" s="43">
        <v>0.75</v>
      </c>
      <c r="D458" s="43">
        <f>D457/D456</f>
        <v>0.79638842975206614</v>
      </c>
      <c r="E458" s="43">
        <f>E457/E456</f>
        <v>0.76172657142857136</v>
      </c>
      <c r="F458" s="43">
        <f>F457/F456</f>
        <v>0.76172657142857148</v>
      </c>
      <c r="G458" s="43">
        <f t="shared" ref="G458:R458" si="288">G457/G456</f>
        <v>0.76172657142857136</v>
      </c>
      <c r="H458" s="43">
        <f t="shared" si="288"/>
        <v>0.76172657142857136</v>
      </c>
      <c r="I458" s="43">
        <f t="shared" si="288"/>
        <v>0.76172657142857136</v>
      </c>
      <c r="J458" s="43">
        <f t="shared" si="288"/>
        <v>0.76172657142857136</v>
      </c>
      <c r="K458" s="43">
        <f t="shared" si="288"/>
        <v>0.76172657142857136</v>
      </c>
      <c r="L458" s="43">
        <f t="shared" si="288"/>
        <v>0.76172657142857125</v>
      </c>
      <c r="M458" s="47">
        <f t="shared" si="288"/>
        <v>0.76172657142857125</v>
      </c>
      <c r="N458" s="47">
        <f t="shared" si="288"/>
        <v>0.76172657142857125</v>
      </c>
      <c r="O458" s="47">
        <f t="shared" si="288"/>
        <v>0.76172657142857114</v>
      </c>
      <c r="P458" s="47">
        <f t="shared" si="288"/>
        <v>0.76172657142857114</v>
      </c>
      <c r="Q458" s="47">
        <f t="shared" si="288"/>
        <v>0.76172657142857125</v>
      </c>
      <c r="R458" s="43">
        <f t="shared" si="288"/>
        <v>0.76172657142857125</v>
      </c>
    </row>
    <row r="459" spans="1:18" x14ac:dyDescent="0.2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2"/>
    </row>
    <row r="460" spans="1:18" x14ac:dyDescent="0.25">
      <c r="A460" s="33" t="s">
        <v>2</v>
      </c>
      <c r="B460" s="34" t="s">
        <v>3</v>
      </c>
      <c r="C460" s="34">
        <v>2020</v>
      </c>
      <c r="D460" s="34">
        <v>2021</v>
      </c>
      <c r="E460" s="34">
        <v>2022</v>
      </c>
      <c r="F460" s="34">
        <v>2023</v>
      </c>
      <c r="G460" s="34">
        <v>2024</v>
      </c>
      <c r="H460" s="34">
        <v>2025</v>
      </c>
      <c r="I460" s="34">
        <v>2026</v>
      </c>
      <c r="J460" s="34">
        <v>2027</v>
      </c>
      <c r="K460" s="34">
        <v>2028</v>
      </c>
      <c r="L460" s="34">
        <v>2029</v>
      </c>
      <c r="M460" s="35">
        <v>2030</v>
      </c>
      <c r="N460" s="34">
        <v>2031</v>
      </c>
      <c r="O460" s="35">
        <v>2032</v>
      </c>
      <c r="P460" s="34">
        <v>2033</v>
      </c>
      <c r="Q460" s="35">
        <v>2034</v>
      </c>
      <c r="R460" s="34">
        <v>2035</v>
      </c>
    </row>
    <row r="461" spans="1:18" x14ac:dyDescent="0.25">
      <c r="A461" s="80" t="s">
        <v>72</v>
      </c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2"/>
    </row>
    <row r="462" spans="1:18" x14ac:dyDescent="0.25">
      <c r="A462" s="33" t="s">
        <v>5</v>
      </c>
      <c r="B462" s="34" t="s">
        <v>6</v>
      </c>
      <c r="C462" s="36">
        <v>92</v>
      </c>
      <c r="D462" s="36">
        <v>754.68758089429866</v>
      </c>
      <c r="E462" s="36">
        <v>751.81561411266318</v>
      </c>
      <c r="F462" s="36">
        <v>748.95513519815449</v>
      </c>
      <c r="G462" s="36">
        <v>750.30900385753807</v>
      </c>
      <c r="H462" s="36">
        <v>751.62610054793879</v>
      </c>
      <c r="I462" s="36">
        <v>752.90642135051144</v>
      </c>
      <c r="J462" s="36">
        <v>754.13616896196322</v>
      </c>
      <c r="K462" s="36">
        <v>755.28774371457712</v>
      </c>
      <c r="L462" s="36">
        <v>756.40252524265793</v>
      </c>
      <c r="M462" s="37">
        <v>757.48510952818083</v>
      </c>
      <c r="N462" s="37">
        <v>758.57229360688245</v>
      </c>
      <c r="O462" s="37">
        <v>759.63647808048768</v>
      </c>
      <c r="P462" s="37">
        <v>760.71906239626867</v>
      </c>
      <c r="Q462" s="37">
        <v>761.84304302401631</v>
      </c>
      <c r="R462" s="36">
        <v>763.00841532663878</v>
      </c>
    </row>
    <row r="463" spans="1:18" x14ac:dyDescent="0.25">
      <c r="A463" s="33" t="s">
        <v>7</v>
      </c>
      <c r="B463" s="34" t="s">
        <v>6</v>
      </c>
      <c r="C463" s="34">
        <v>0</v>
      </c>
      <c r="D463" s="34">
        <v>0</v>
      </c>
      <c r="E463" s="34">
        <v>0</v>
      </c>
      <c r="F463" s="34">
        <v>0</v>
      </c>
      <c r="G463" s="34">
        <v>0</v>
      </c>
      <c r="H463" s="34">
        <v>0</v>
      </c>
      <c r="I463" s="34">
        <v>0</v>
      </c>
      <c r="J463" s="34">
        <v>0</v>
      </c>
      <c r="K463" s="34">
        <v>0</v>
      </c>
      <c r="L463" s="34">
        <v>0</v>
      </c>
      <c r="M463" s="35">
        <v>0</v>
      </c>
      <c r="N463" s="35">
        <v>0</v>
      </c>
      <c r="O463" s="35">
        <v>0</v>
      </c>
      <c r="P463" s="35">
        <v>0</v>
      </c>
      <c r="Q463" s="35">
        <v>0</v>
      </c>
      <c r="R463" s="34">
        <v>0</v>
      </c>
    </row>
    <row r="464" spans="1:18" x14ac:dyDescent="0.25">
      <c r="A464" s="33" t="s">
        <v>8</v>
      </c>
      <c r="B464" s="34" t="s">
        <v>6</v>
      </c>
      <c r="C464" s="36">
        <v>92</v>
      </c>
      <c r="D464" s="36">
        <v>754.68758089429866</v>
      </c>
      <c r="E464" s="36">
        <v>751.81561411266318</v>
      </c>
      <c r="F464" s="36">
        <v>748.95513519815449</v>
      </c>
      <c r="G464" s="36">
        <v>750.30900385753807</v>
      </c>
      <c r="H464" s="36">
        <v>751.62610054793879</v>
      </c>
      <c r="I464" s="36">
        <v>752.90642135051144</v>
      </c>
      <c r="J464" s="36">
        <v>754.13616896196322</v>
      </c>
      <c r="K464" s="36">
        <v>755.28774371457712</v>
      </c>
      <c r="L464" s="36">
        <v>756.40252524265793</v>
      </c>
      <c r="M464" s="37">
        <v>757.48510952818083</v>
      </c>
      <c r="N464" s="37">
        <v>758.57229360688245</v>
      </c>
      <c r="O464" s="37">
        <v>759.63647808048768</v>
      </c>
      <c r="P464" s="37">
        <v>760.71906239626867</v>
      </c>
      <c r="Q464" s="37">
        <v>761.84304302401631</v>
      </c>
      <c r="R464" s="36">
        <v>763.00841532663878</v>
      </c>
    </row>
    <row r="465" spans="1:18" x14ac:dyDescent="0.25">
      <c r="A465" s="33" t="s">
        <v>9</v>
      </c>
      <c r="B465" s="34" t="s">
        <v>6</v>
      </c>
      <c r="C465" s="36">
        <v>0</v>
      </c>
      <c r="D465" s="36">
        <v>34.877580894298717</v>
      </c>
      <c r="E465" s="36">
        <v>34.744854112663347</v>
      </c>
      <c r="F465" s="36">
        <v>34.612658238154609</v>
      </c>
      <c r="G465" s="36">
        <v>34.675226729916403</v>
      </c>
      <c r="H465" s="36">
        <v>34.73609582002473</v>
      </c>
      <c r="I465" s="36">
        <v>34.795265327371681</v>
      </c>
      <c r="J465" s="36">
        <v>34.852097615173648</v>
      </c>
      <c r="K465" s="36">
        <v>34.905317175965365</v>
      </c>
      <c r="L465" s="36">
        <v>34.956836352786922</v>
      </c>
      <c r="M465" s="37">
        <v>35.006867547083857</v>
      </c>
      <c r="N465" s="37">
        <v>35.057111318959528</v>
      </c>
      <c r="O465" s="37">
        <v>35.106292173400902</v>
      </c>
      <c r="P465" s="37">
        <v>35.156323369096185</v>
      </c>
      <c r="Q465" s="37">
        <v>35.20826767858307</v>
      </c>
      <c r="R465" s="36">
        <v>35.262124887560276</v>
      </c>
    </row>
    <row r="466" spans="1:18" x14ac:dyDescent="0.25">
      <c r="A466" s="33" t="s">
        <v>9</v>
      </c>
      <c r="B466" s="34" t="s">
        <v>10</v>
      </c>
      <c r="C466" s="38">
        <v>0</v>
      </c>
      <c r="D466" s="38">
        <v>4.621459498905367E-2</v>
      </c>
      <c r="E466" s="38">
        <v>4.621459498905367E-2</v>
      </c>
      <c r="F466" s="38">
        <v>4.621459498905367E-2</v>
      </c>
      <c r="G466" s="38">
        <v>4.621459498905367E-2</v>
      </c>
      <c r="H466" s="38">
        <v>4.621459498905367E-2</v>
      </c>
      <c r="I466" s="38">
        <v>4.621459498905367E-2</v>
      </c>
      <c r="J466" s="38">
        <v>4.621459498905367E-2</v>
      </c>
      <c r="K466" s="38">
        <v>4.621459498905367E-2</v>
      </c>
      <c r="L466" s="38">
        <v>4.621459498905367E-2</v>
      </c>
      <c r="M466" s="46">
        <v>4.621459498905367E-2</v>
      </c>
      <c r="N466" s="46">
        <v>4.621459498905367E-2</v>
      </c>
      <c r="O466" s="46">
        <v>4.621459498905367E-2</v>
      </c>
      <c r="P466" s="46">
        <v>4.621459498905367E-2</v>
      </c>
      <c r="Q466" s="46">
        <v>4.621459498905367E-2</v>
      </c>
      <c r="R466" s="38">
        <v>4.621459498905367E-2</v>
      </c>
    </row>
    <row r="467" spans="1:18" x14ac:dyDescent="0.25">
      <c r="A467" s="33" t="s">
        <v>11</v>
      </c>
      <c r="B467" s="34" t="s">
        <v>6</v>
      </c>
      <c r="C467" s="36">
        <v>92</v>
      </c>
      <c r="D467" s="36">
        <v>719.81</v>
      </c>
      <c r="E467" s="36">
        <v>717.07075999999984</v>
      </c>
      <c r="F467" s="36">
        <v>714.34247695999989</v>
      </c>
      <c r="G467" s="36">
        <v>715.63377712762167</v>
      </c>
      <c r="H467" s="36">
        <v>716.89000472791406</v>
      </c>
      <c r="I467" s="36">
        <v>718.11115602313976</v>
      </c>
      <c r="J467" s="36">
        <v>719.28407134678957</v>
      </c>
      <c r="K467" s="36">
        <v>720.38242653861175</v>
      </c>
      <c r="L467" s="36">
        <v>721.44568888987101</v>
      </c>
      <c r="M467" s="37">
        <v>722.47824198109697</v>
      </c>
      <c r="N467" s="37">
        <v>723.51518228792293</v>
      </c>
      <c r="O467" s="37">
        <v>724.53018590708677</v>
      </c>
      <c r="P467" s="37">
        <v>725.56273902717248</v>
      </c>
      <c r="Q467" s="37">
        <v>726.63477534543324</v>
      </c>
      <c r="R467" s="36">
        <v>727.74629043907851</v>
      </c>
    </row>
    <row r="468" spans="1:18" x14ac:dyDescent="0.25">
      <c r="A468" s="33" t="s">
        <v>12</v>
      </c>
      <c r="B468" s="34" t="s">
        <v>6</v>
      </c>
      <c r="C468" s="36">
        <v>61</v>
      </c>
      <c r="D468" s="36">
        <v>684.81</v>
      </c>
      <c r="E468" s="36">
        <v>682.07075999999984</v>
      </c>
      <c r="F468" s="36">
        <v>679.34247695999989</v>
      </c>
      <c r="G468" s="36">
        <v>680.63377712762167</v>
      </c>
      <c r="H468" s="36">
        <v>681.89000472791406</v>
      </c>
      <c r="I468" s="36">
        <v>683.11115602313976</v>
      </c>
      <c r="J468" s="36">
        <v>684.28407134678957</v>
      </c>
      <c r="K468" s="36">
        <v>685.38242653861175</v>
      </c>
      <c r="L468" s="36">
        <v>686.44568888987101</v>
      </c>
      <c r="M468" s="37">
        <v>687.47824198109697</v>
      </c>
      <c r="N468" s="37">
        <v>688.51518228792293</v>
      </c>
      <c r="O468" s="37">
        <v>689.53018590708677</v>
      </c>
      <c r="P468" s="37">
        <v>690.56273902717248</v>
      </c>
      <c r="Q468" s="37">
        <v>691.63477534543324</v>
      </c>
      <c r="R468" s="36">
        <v>692.74629043907851</v>
      </c>
    </row>
    <row r="469" spans="1:18" x14ac:dyDescent="0.25">
      <c r="A469" s="33" t="s">
        <v>13</v>
      </c>
      <c r="B469" s="34" t="s">
        <v>6</v>
      </c>
      <c r="C469" s="34">
        <v>31</v>
      </c>
      <c r="D469" s="34">
        <v>35</v>
      </c>
      <c r="E469" s="34">
        <v>35</v>
      </c>
      <c r="F469" s="34">
        <v>35</v>
      </c>
      <c r="G469" s="34">
        <v>35</v>
      </c>
      <c r="H469" s="34">
        <v>35</v>
      </c>
      <c r="I469" s="34">
        <v>35</v>
      </c>
      <c r="J469" s="34">
        <v>35</v>
      </c>
      <c r="K469" s="34">
        <v>35</v>
      </c>
      <c r="L469" s="34">
        <v>35</v>
      </c>
      <c r="M469" s="35">
        <v>35</v>
      </c>
      <c r="N469" s="35">
        <v>35</v>
      </c>
      <c r="O469" s="35">
        <v>35</v>
      </c>
      <c r="P469" s="35">
        <v>35</v>
      </c>
      <c r="Q469" s="35">
        <v>35</v>
      </c>
      <c r="R469" s="34">
        <v>35</v>
      </c>
    </row>
    <row r="470" spans="1:18" x14ac:dyDescent="0.25">
      <c r="A470" s="39" t="s">
        <v>14</v>
      </c>
      <c r="B470" s="40" t="s">
        <v>15</v>
      </c>
      <c r="C470" s="41">
        <v>67.936295801314174</v>
      </c>
      <c r="D470" s="41">
        <v>71.067870485678696</v>
      </c>
      <c r="E470" s="41">
        <v>71.067870485678696</v>
      </c>
      <c r="F470" s="41">
        <v>71.067870485678696</v>
      </c>
      <c r="G470" s="41">
        <v>71.067870485678696</v>
      </c>
      <c r="H470" s="41">
        <v>71.067870485678696</v>
      </c>
      <c r="I470" s="41">
        <v>71.067870485678696</v>
      </c>
      <c r="J470" s="41">
        <v>71.067870485678696</v>
      </c>
      <c r="K470" s="41">
        <v>71.067870485678696</v>
      </c>
      <c r="L470" s="41">
        <v>71.067870485678696</v>
      </c>
      <c r="M470" s="42">
        <v>71.067870485678696</v>
      </c>
      <c r="N470" s="42">
        <v>71.067870485678696</v>
      </c>
      <c r="O470" s="42">
        <v>71.067870485678696</v>
      </c>
      <c r="P470" s="42">
        <v>71.067870485678696</v>
      </c>
      <c r="Q470" s="42">
        <v>71.067870485678696</v>
      </c>
      <c r="R470" s="41">
        <v>71.067870485678696</v>
      </c>
    </row>
    <row r="471" spans="1:18" x14ac:dyDescent="0.25">
      <c r="A471" s="33" t="s">
        <v>16</v>
      </c>
      <c r="B471" s="34" t="s">
        <v>17</v>
      </c>
      <c r="C471" s="36">
        <v>82</v>
      </c>
      <c r="D471" s="36">
        <v>88</v>
      </c>
      <c r="E471" s="36">
        <v>75</v>
      </c>
      <c r="F471" s="36">
        <f>E471+(E471*F$443)</f>
        <v>74.7</v>
      </c>
      <c r="G471" s="36">
        <f t="shared" ref="G471:R472" si="289">F471+(F471*G$443)</f>
        <v>74.841990418371907</v>
      </c>
      <c r="H471" s="36">
        <f t="shared" si="289"/>
        <v>74.980124282990189</v>
      </c>
      <c r="I471" s="36">
        <f t="shared" si="289"/>
        <v>75.114401182856014</v>
      </c>
      <c r="J471" s="36">
        <f t="shared" si="289"/>
        <v>75.243374090701721</v>
      </c>
      <c r="K471" s="36">
        <f t="shared" si="289"/>
        <v>75.364148421192979</v>
      </c>
      <c r="L471" s="36">
        <f t="shared" si="289"/>
        <v>75.481063968700767</v>
      </c>
      <c r="M471" s="36">
        <f t="shared" si="289"/>
        <v>75.594602748521694</v>
      </c>
      <c r="N471" s="36">
        <f t="shared" si="289"/>
        <v>75.708623943348982</v>
      </c>
      <c r="O471" s="36">
        <f t="shared" si="289"/>
        <v>75.82023299610664</v>
      </c>
      <c r="P471" s="36">
        <f t="shared" si="289"/>
        <v>75.933771779100979</v>
      </c>
      <c r="Q471" s="36">
        <f t="shared" si="289"/>
        <v>76.051652105578484</v>
      </c>
      <c r="R471" s="36">
        <f t="shared" si="289"/>
        <v>76.17387348921234</v>
      </c>
    </row>
    <row r="472" spans="1:18" x14ac:dyDescent="0.25">
      <c r="A472" s="33" t="s">
        <v>29</v>
      </c>
      <c r="B472" s="34" t="s">
        <v>17</v>
      </c>
      <c r="C472" s="36">
        <v>2.46</v>
      </c>
      <c r="D472" s="36">
        <v>26.4</v>
      </c>
      <c r="E472" s="36">
        <f>D472+(D472*E$443)</f>
        <v>26.2944</v>
      </c>
      <c r="F472" s="36">
        <f>E472+(E472*F$443)</f>
        <v>26.189222399999998</v>
      </c>
      <c r="G472" s="36">
        <f t="shared" si="289"/>
        <v>26.239003104757838</v>
      </c>
      <c r="H472" s="36">
        <f t="shared" si="289"/>
        <v>26.287431732622089</v>
      </c>
      <c r="I472" s="36">
        <f t="shared" si="289"/>
        <v>26.334508139499849</v>
      </c>
      <c r="J472" s="36">
        <f t="shared" si="289"/>
        <v>26.379725009207291</v>
      </c>
      <c r="K472" s="36">
        <f t="shared" si="289"/>
        <v>26.422067523282884</v>
      </c>
      <c r="L472" s="36">
        <f t="shared" si="289"/>
        <v>26.463057178914731</v>
      </c>
      <c r="M472" s="36">
        <f t="shared" si="289"/>
        <v>26.502862966809712</v>
      </c>
      <c r="N472" s="36">
        <f t="shared" si="289"/>
        <v>26.5428378855466</v>
      </c>
      <c r="O472" s="36">
        <f t="shared" si="289"/>
        <v>26.581967126571012</v>
      </c>
      <c r="P472" s="36">
        <f t="shared" si="289"/>
        <v>26.621772915578564</v>
      </c>
      <c r="Q472" s="36">
        <f t="shared" si="289"/>
        <v>26.663100814998963</v>
      </c>
      <c r="R472" s="36">
        <f t="shared" si="289"/>
        <v>26.705950654329925</v>
      </c>
    </row>
    <row r="473" spans="1:18" x14ac:dyDescent="0.25">
      <c r="A473" s="39" t="s">
        <v>27</v>
      </c>
      <c r="B473" s="40" t="s">
        <v>10</v>
      </c>
      <c r="C473" s="43">
        <v>0.03</v>
      </c>
      <c r="D473" s="43">
        <f>D472/D471</f>
        <v>0.3</v>
      </c>
      <c r="E473" s="43">
        <f>E472/E471</f>
        <v>0.35059200000000001</v>
      </c>
      <c r="F473" s="43">
        <f>F472/F471</f>
        <v>0.35059199999999996</v>
      </c>
      <c r="G473" s="43">
        <f t="shared" ref="G473:R473" si="290">G472/G471</f>
        <v>0.3505919999999999</v>
      </c>
      <c r="H473" s="43">
        <f t="shared" si="290"/>
        <v>0.3505919999999999</v>
      </c>
      <c r="I473" s="43">
        <f t="shared" si="290"/>
        <v>0.3505919999999999</v>
      </c>
      <c r="J473" s="43">
        <f t="shared" si="290"/>
        <v>0.3505919999999999</v>
      </c>
      <c r="K473" s="43">
        <f t="shared" si="290"/>
        <v>0.35059199999999996</v>
      </c>
      <c r="L473" s="43">
        <f t="shared" si="290"/>
        <v>0.3505919999999999</v>
      </c>
      <c r="M473" s="47">
        <f t="shared" si="290"/>
        <v>0.3505919999999999</v>
      </c>
      <c r="N473" s="47">
        <f t="shared" si="290"/>
        <v>0.3505919999999999</v>
      </c>
      <c r="O473" s="47">
        <f t="shared" si="290"/>
        <v>0.3505919999999999</v>
      </c>
      <c r="P473" s="47">
        <f t="shared" si="290"/>
        <v>0.3505919999999999</v>
      </c>
      <c r="Q473" s="47">
        <f t="shared" si="290"/>
        <v>0.3505919999999999</v>
      </c>
      <c r="R473" s="43">
        <f t="shared" si="290"/>
        <v>0.3505919999999999</v>
      </c>
    </row>
    <row r="474" spans="1:18" x14ac:dyDescent="0.2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2"/>
    </row>
    <row r="475" spans="1:18" x14ac:dyDescent="0.25">
      <c r="A475" s="33" t="s">
        <v>2</v>
      </c>
      <c r="B475" s="34" t="s">
        <v>3</v>
      </c>
      <c r="C475" s="34">
        <v>2020</v>
      </c>
      <c r="D475" s="34">
        <v>2021</v>
      </c>
      <c r="E475" s="34">
        <v>2022</v>
      </c>
      <c r="F475" s="34">
        <v>2023</v>
      </c>
      <c r="G475" s="34">
        <v>2024</v>
      </c>
      <c r="H475" s="34">
        <v>2025</v>
      </c>
      <c r="I475" s="34">
        <v>2026</v>
      </c>
      <c r="J475" s="34">
        <v>2027</v>
      </c>
      <c r="K475" s="34">
        <v>2028</v>
      </c>
      <c r="L475" s="34">
        <v>2029</v>
      </c>
      <c r="M475" s="35">
        <v>2030</v>
      </c>
      <c r="N475" s="34">
        <v>2031</v>
      </c>
      <c r="O475" s="35">
        <v>2032</v>
      </c>
      <c r="P475" s="34">
        <v>2033</v>
      </c>
      <c r="Q475" s="35">
        <v>2034</v>
      </c>
      <c r="R475" s="34">
        <v>2035</v>
      </c>
    </row>
    <row r="476" spans="1:18" x14ac:dyDescent="0.25">
      <c r="A476" s="80" t="s">
        <v>73</v>
      </c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2"/>
    </row>
    <row r="477" spans="1:18" x14ac:dyDescent="0.25">
      <c r="A477" s="33" t="s">
        <v>5</v>
      </c>
      <c r="B477" s="34" t="s">
        <v>6</v>
      </c>
      <c r="C477" s="36">
        <v>16511</v>
      </c>
      <c r="D477" s="36">
        <v>31186.608577204483</v>
      </c>
      <c r="E477" s="36">
        <v>40062.300252747373</v>
      </c>
      <c r="F477" s="36">
        <v>44248.69347130703</v>
      </c>
      <c r="G477" s="36">
        <v>48668.362768608356</v>
      </c>
      <c r="H477" s="36">
        <v>53093.853199612022</v>
      </c>
      <c r="I477" s="36">
        <v>57524.702956900408</v>
      </c>
      <c r="J477" s="36">
        <v>61959.380143729693</v>
      </c>
      <c r="K477" s="36">
        <v>66394.948412971411</v>
      </c>
      <c r="L477" s="36">
        <v>70834.166939111616</v>
      </c>
      <c r="M477" s="37">
        <v>75277.021644909473</v>
      </c>
      <c r="N477" s="37">
        <v>79726.861881283156</v>
      </c>
      <c r="O477" s="37">
        <v>84180.756744566752</v>
      </c>
      <c r="P477" s="37">
        <v>88643.133624399168</v>
      </c>
      <c r="Q477" s="37">
        <v>93116.959355025945</v>
      </c>
      <c r="R477" s="36">
        <v>97602.718710491128</v>
      </c>
    </row>
    <row r="478" spans="1:18" x14ac:dyDescent="0.25">
      <c r="A478" s="33" t="s">
        <v>7</v>
      </c>
      <c r="B478" s="34" t="s">
        <v>6</v>
      </c>
      <c r="C478" s="34">
        <v>0</v>
      </c>
      <c r="D478" s="34">
        <v>624</v>
      </c>
      <c r="E478" s="34">
        <v>624</v>
      </c>
      <c r="F478" s="34">
        <v>624</v>
      </c>
      <c r="G478" s="34">
        <v>624</v>
      </c>
      <c r="H478" s="34">
        <v>624</v>
      </c>
      <c r="I478" s="34">
        <v>624</v>
      </c>
      <c r="J478" s="34">
        <v>624</v>
      </c>
      <c r="K478" s="34">
        <v>624</v>
      </c>
      <c r="L478" s="34">
        <v>624</v>
      </c>
      <c r="M478" s="35">
        <v>624</v>
      </c>
      <c r="N478" s="35">
        <v>624</v>
      </c>
      <c r="O478" s="35">
        <v>624</v>
      </c>
      <c r="P478" s="35">
        <v>624</v>
      </c>
      <c r="Q478" s="35">
        <v>624</v>
      </c>
      <c r="R478" s="34">
        <v>624</v>
      </c>
    </row>
    <row r="479" spans="1:18" x14ac:dyDescent="0.25">
      <c r="A479" s="33" t="s">
        <v>8</v>
      </c>
      <c r="B479" s="34" t="s">
        <v>6</v>
      </c>
      <c r="C479" s="36">
        <v>16511</v>
      </c>
      <c r="D479" s="36">
        <v>30562.608577204483</v>
      </c>
      <c r="E479" s="36">
        <v>39438.300252747373</v>
      </c>
      <c r="F479" s="36">
        <v>43624.69347130703</v>
      </c>
      <c r="G479" s="36">
        <v>48044.362768608356</v>
      </c>
      <c r="H479" s="36">
        <v>52469.853199612022</v>
      </c>
      <c r="I479" s="36">
        <v>56900.702956900408</v>
      </c>
      <c r="J479" s="36">
        <v>61335.380143729693</v>
      </c>
      <c r="K479" s="36">
        <v>65770.948412971411</v>
      </c>
      <c r="L479" s="36">
        <v>70210.166939111616</v>
      </c>
      <c r="M479" s="37">
        <v>74653.021644909473</v>
      </c>
      <c r="N479" s="37">
        <v>79102.861881283156</v>
      </c>
      <c r="O479" s="37">
        <v>83556.756744566752</v>
      </c>
      <c r="P479" s="37">
        <v>88019.133624399168</v>
      </c>
      <c r="Q479" s="37">
        <v>92492.959355025945</v>
      </c>
      <c r="R479" s="36">
        <v>96978.718710491128</v>
      </c>
    </row>
    <row r="480" spans="1:18" x14ac:dyDescent="0.25">
      <c r="A480" s="33" t="s">
        <v>9</v>
      </c>
      <c r="B480" s="34" t="s">
        <v>6</v>
      </c>
      <c r="C480" s="36">
        <v>0</v>
      </c>
      <c r="D480" s="36">
        <v>1412.4385772044843</v>
      </c>
      <c r="E480" s="36">
        <v>1822.6250732374101</v>
      </c>
      <c r="F480" s="36">
        <v>2016.0975402980694</v>
      </c>
      <c r="G480" s="36">
        <v>2220.3507668584061</v>
      </c>
      <c r="H480" s="36">
        <v>2424.8730147551687</v>
      </c>
      <c r="I480" s="36">
        <v>2629.642941745602</v>
      </c>
      <c r="J480" s="36">
        <v>2834.5897518421116</v>
      </c>
      <c r="K480" s="36">
        <v>3039.5777429514128</v>
      </c>
      <c r="L480" s="36">
        <v>3244.7344292048947</v>
      </c>
      <c r="M480" s="37">
        <v>3450.0591600285552</v>
      </c>
      <c r="N480" s="37">
        <v>3655.7067243185593</v>
      </c>
      <c r="O480" s="37">
        <v>3861.5416715490283</v>
      </c>
      <c r="P480" s="37">
        <v>4067.7686117389967</v>
      </c>
      <c r="Q480" s="37">
        <v>4274.5246559315274</v>
      </c>
      <c r="R480" s="36">
        <v>4481.832207762709</v>
      </c>
    </row>
    <row r="481" spans="1:18" x14ac:dyDescent="0.25">
      <c r="A481" s="33" t="s">
        <v>9</v>
      </c>
      <c r="B481" s="34" t="s">
        <v>10</v>
      </c>
      <c r="C481" s="38">
        <v>0</v>
      </c>
      <c r="D481" s="38">
        <v>4.621459498905367E-2</v>
      </c>
      <c r="E481" s="38">
        <v>4.621459498905367E-2</v>
      </c>
      <c r="F481" s="38">
        <v>4.621459498905367E-2</v>
      </c>
      <c r="G481" s="38">
        <v>4.621459498905367E-2</v>
      </c>
      <c r="H481" s="38">
        <v>4.621459498905367E-2</v>
      </c>
      <c r="I481" s="38">
        <v>4.621459498905367E-2</v>
      </c>
      <c r="J481" s="38">
        <v>4.621459498905367E-2</v>
      </c>
      <c r="K481" s="38">
        <v>4.621459498905367E-2</v>
      </c>
      <c r="L481" s="38">
        <v>4.621459498905367E-2</v>
      </c>
      <c r="M481" s="46">
        <v>4.621459498905367E-2</v>
      </c>
      <c r="N481" s="46">
        <v>4.621459498905367E-2</v>
      </c>
      <c r="O481" s="46">
        <v>4.621459498905367E-2</v>
      </c>
      <c r="P481" s="46">
        <v>4.621459498905367E-2</v>
      </c>
      <c r="Q481" s="46">
        <v>4.621459498905367E-2</v>
      </c>
      <c r="R481" s="38">
        <v>4.621459498905367E-2</v>
      </c>
    </row>
    <row r="482" spans="1:18" x14ac:dyDescent="0.25">
      <c r="A482" s="33" t="s">
        <v>11</v>
      </c>
      <c r="B482" s="34" t="s">
        <v>6</v>
      </c>
      <c r="C482" s="36">
        <v>16511</v>
      </c>
      <c r="D482" s="36">
        <v>29150.17</v>
      </c>
      <c r="E482" s="36">
        <v>37615.675179509963</v>
      </c>
      <c r="F482" s="36">
        <v>41608.59593100896</v>
      </c>
      <c r="G482" s="36">
        <v>45824.01200174995</v>
      </c>
      <c r="H482" s="36">
        <v>50044.980184856853</v>
      </c>
      <c r="I482" s="36">
        <v>54271.060015154806</v>
      </c>
      <c r="J482" s="36">
        <v>58500.790391887582</v>
      </c>
      <c r="K482" s="36">
        <v>62731.370670019998</v>
      </c>
      <c r="L482" s="36">
        <v>66965.432509906721</v>
      </c>
      <c r="M482" s="37">
        <v>71202.962484880918</v>
      </c>
      <c r="N482" s="37">
        <v>75447.155156964596</v>
      </c>
      <c r="O482" s="37">
        <v>79695.215073017724</v>
      </c>
      <c r="P482" s="37">
        <v>83951.365012660171</v>
      </c>
      <c r="Q482" s="37">
        <v>88218.434699094418</v>
      </c>
      <c r="R482" s="36">
        <v>92496.886502728419</v>
      </c>
    </row>
    <row r="483" spans="1:18" x14ac:dyDescent="0.25">
      <c r="A483" s="33" t="s">
        <v>12</v>
      </c>
      <c r="B483" s="34" t="s">
        <v>6</v>
      </c>
      <c r="C483" s="36">
        <v>16173</v>
      </c>
      <c r="D483" s="36">
        <v>27954.17</v>
      </c>
      <c r="E483" s="36">
        <v>36419.675179509963</v>
      </c>
      <c r="F483" s="36">
        <v>40412.59593100896</v>
      </c>
      <c r="G483" s="36">
        <v>44628.01200174995</v>
      </c>
      <c r="H483" s="36">
        <v>48848.980184856853</v>
      </c>
      <c r="I483" s="36">
        <v>53075.060015154806</v>
      </c>
      <c r="J483" s="36">
        <v>57304.790391887582</v>
      </c>
      <c r="K483" s="36">
        <v>61535.370670019998</v>
      </c>
      <c r="L483" s="36">
        <v>65769.432509906721</v>
      </c>
      <c r="M483" s="37">
        <v>70006.962484880918</v>
      </c>
      <c r="N483" s="37">
        <v>74251.155156964596</v>
      </c>
      <c r="O483" s="37">
        <v>78499.215073017724</v>
      </c>
      <c r="P483" s="37">
        <v>82755.365012660171</v>
      </c>
      <c r="Q483" s="37">
        <v>87022.434699094418</v>
      </c>
      <c r="R483" s="36">
        <v>91300.886502728419</v>
      </c>
    </row>
    <row r="484" spans="1:18" x14ac:dyDescent="0.25">
      <c r="A484" s="33" t="s">
        <v>13</v>
      </c>
      <c r="B484" s="34" t="s">
        <v>6</v>
      </c>
      <c r="C484" s="34">
        <v>338</v>
      </c>
      <c r="D484" s="34">
        <v>1196</v>
      </c>
      <c r="E484" s="34">
        <v>1196</v>
      </c>
      <c r="F484" s="34">
        <v>1196</v>
      </c>
      <c r="G484" s="34">
        <v>1196</v>
      </c>
      <c r="H484" s="34">
        <v>1196</v>
      </c>
      <c r="I484" s="34">
        <v>1196</v>
      </c>
      <c r="J484" s="34">
        <v>1196</v>
      </c>
      <c r="K484" s="34">
        <v>1196</v>
      </c>
      <c r="L484" s="34">
        <v>1196</v>
      </c>
      <c r="M484" s="35">
        <v>1196</v>
      </c>
      <c r="N484" s="35">
        <v>1196</v>
      </c>
      <c r="O484" s="35">
        <v>1196</v>
      </c>
      <c r="P484" s="35">
        <v>1196</v>
      </c>
      <c r="Q484" s="35">
        <v>1196</v>
      </c>
      <c r="R484" s="34">
        <v>1196</v>
      </c>
    </row>
    <row r="485" spans="1:18" x14ac:dyDescent="0.25">
      <c r="A485" s="39" t="s">
        <v>14</v>
      </c>
      <c r="B485" s="40" t="s">
        <v>15</v>
      </c>
      <c r="C485" s="41">
        <v>99.623601054693168</v>
      </c>
      <c r="D485" s="41">
        <v>113.38628636211071</v>
      </c>
      <c r="E485" s="41">
        <v>113.38628636211071</v>
      </c>
      <c r="F485" s="41">
        <v>113.38628636211071</v>
      </c>
      <c r="G485" s="41">
        <v>113.38628636211071</v>
      </c>
      <c r="H485" s="41">
        <v>113.38628636211071</v>
      </c>
      <c r="I485" s="41">
        <v>113.38628636211071</v>
      </c>
      <c r="J485" s="41">
        <v>113.38628636211071</v>
      </c>
      <c r="K485" s="41">
        <v>113.38628636211071</v>
      </c>
      <c r="L485" s="41">
        <v>113.38628636211071</v>
      </c>
      <c r="M485" s="42">
        <v>113.38628636211071</v>
      </c>
      <c r="N485" s="42">
        <v>113.38628636211071</v>
      </c>
      <c r="O485" s="42">
        <v>113.38628636211071</v>
      </c>
      <c r="P485" s="42">
        <v>113.38628636211071</v>
      </c>
      <c r="Q485" s="42">
        <v>113.38628636211071</v>
      </c>
      <c r="R485" s="41">
        <v>113.38628636211071</v>
      </c>
    </row>
    <row r="486" spans="1:18" x14ac:dyDescent="0.25">
      <c r="A486" s="33" t="s">
        <v>16</v>
      </c>
      <c r="B486" s="34" t="s">
        <v>17</v>
      </c>
      <c r="C486" s="36">
        <v>563</v>
      </c>
      <c r="D486" s="36">
        <v>711</v>
      </c>
      <c r="E486" s="36">
        <f>D486+(D486*E$3)+200</f>
        <v>908.15599999999995</v>
      </c>
      <c r="F486" s="36">
        <f>E486+(E486*F$443)+100</f>
        <v>1004.523376</v>
      </c>
      <c r="G486" s="36">
        <f>F486+(F486*G$443)+100</f>
        <v>1106.4327828865139</v>
      </c>
      <c r="H486" s="36">
        <f>G486+(G486*H$443)+100</f>
        <v>1208.4748963496395</v>
      </c>
      <c r="I486" s="36">
        <f t="shared" ref="I486:Q486" si="291">H486+(H486*I$443)+100</f>
        <v>1310.6390733792089</v>
      </c>
      <c r="J486" s="36">
        <f t="shared" si="291"/>
        <v>1412.8894665097939</v>
      </c>
      <c r="K486" s="36">
        <f t="shared" si="291"/>
        <v>1515.1573177516877</v>
      </c>
      <c r="L486" s="36">
        <f t="shared" si="291"/>
        <v>1617.5078445084598</v>
      </c>
      <c r="M486" s="36">
        <f t="shared" si="291"/>
        <v>1719.9409033097033</v>
      </c>
      <c r="N486" s="36">
        <f t="shared" si="291"/>
        <v>1822.5351323908467</v>
      </c>
      <c r="O486" s="36">
        <f>N486+(N486*O$443)+100</f>
        <v>1925.2218992233268</v>
      </c>
      <c r="P486" s="36">
        <f t="shared" si="291"/>
        <v>2028.104867829386</v>
      </c>
      <c r="Q486" s="36">
        <f t="shared" si="291"/>
        <v>2131.2533175685326</v>
      </c>
      <c r="R486" s="36">
        <f>Q486+(Q486*R$443)+100</f>
        <v>2234.6784204050346</v>
      </c>
    </row>
    <row r="487" spans="1:18" x14ac:dyDescent="0.25">
      <c r="A487" s="33" t="s">
        <v>29</v>
      </c>
      <c r="B487" s="34" t="s">
        <v>17</v>
      </c>
      <c r="C487" s="36">
        <v>444.77000000000004</v>
      </c>
      <c r="D487" s="36">
        <v>675.44999999999993</v>
      </c>
      <c r="E487" s="36">
        <f>680+200</f>
        <v>880</v>
      </c>
      <c r="F487" s="36">
        <f>E487+(E487*F$443)+100</f>
        <v>976.48</v>
      </c>
      <c r="G487" s="36">
        <f>F487+(F487*G$443)+100</f>
        <v>1078.3361017902516</v>
      </c>
      <c r="H487" s="36">
        <f t="shared" ref="H487:Q487" si="292">G487+(G487*H$443)+100</f>
        <v>1180.3263579588147</v>
      </c>
      <c r="I487" s="36">
        <f t="shared" si="292"/>
        <v>1282.4401256498159</v>
      </c>
      <c r="J487" s="36">
        <f t="shared" si="292"/>
        <v>1384.6421006311568</v>
      </c>
      <c r="K487" s="36">
        <f t="shared" si="292"/>
        <v>1486.8646115790598</v>
      </c>
      <c r="L487" s="36">
        <f t="shared" si="292"/>
        <v>1589.1712466804236</v>
      </c>
      <c r="M487" s="36">
        <f>L487+(L487*M$443)+100</f>
        <v>1691.561681509872</v>
      </c>
      <c r="N487" s="36">
        <f t="shared" si="292"/>
        <v>1794.1131055141946</v>
      </c>
      <c r="O487" s="36">
        <f>N487+(N487*O$443)+100</f>
        <v>1896.7579728201486</v>
      </c>
      <c r="P487" s="36">
        <f t="shared" si="292"/>
        <v>1999.5983174532212</v>
      </c>
      <c r="Q487" s="36">
        <f t="shared" si="292"/>
        <v>2102.7025133460702</v>
      </c>
      <c r="R487" s="36">
        <f>Q487+(Q487*R$443)+100</f>
        <v>2206.0817326455376</v>
      </c>
    </row>
    <row r="488" spans="1:18" x14ac:dyDescent="0.25">
      <c r="A488" s="39" t="s">
        <v>27</v>
      </c>
      <c r="B488" s="40" t="s">
        <v>10</v>
      </c>
      <c r="C488" s="43">
        <v>0.79</v>
      </c>
      <c r="D488" s="43">
        <f>D487/D486</f>
        <v>0.95</v>
      </c>
      <c r="E488" s="43">
        <f>E487/E486</f>
        <v>0.96899651601707204</v>
      </c>
      <c r="F488" s="43">
        <f>F487/F486</f>
        <v>0.97208290352418836</v>
      </c>
      <c r="G488" s="43">
        <f>G487/G486</f>
        <v>0.97460606597089217</v>
      </c>
      <c r="H488" s="43">
        <f t="shared" ref="H488:R488" si="293">H487/H486</f>
        <v>0.97670738674352997</v>
      </c>
      <c r="I488" s="43">
        <f>I487/I486</f>
        <v>0.97848458183328235</v>
      </c>
      <c r="J488" s="43">
        <f t="shared" si="293"/>
        <v>0.98000737740057231</v>
      </c>
      <c r="K488" s="43">
        <f t="shared" si="293"/>
        <v>0.98132688543879332</v>
      </c>
      <c r="L488" s="43">
        <f t="shared" si="293"/>
        <v>0.98248132278044853</v>
      </c>
      <c r="M488" s="47">
        <f t="shared" si="293"/>
        <v>0.98349988552210088</v>
      </c>
      <c r="N488" s="47">
        <f t="shared" si="293"/>
        <v>0.98440522414546416</v>
      </c>
      <c r="O488" s="47">
        <f t="shared" si="293"/>
        <v>0.98521524899822654</v>
      </c>
      <c r="P488" s="47">
        <f t="shared" si="293"/>
        <v>0.98594424241648093</v>
      </c>
      <c r="Q488" s="47">
        <f t="shared" si="293"/>
        <v>0.98660374907707593</v>
      </c>
      <c r="R488" s="43">
        <f t="shared" si="293"/>
        <v>0.98720322015983231</v>
      </c>
    </row>
    <row r="489" spans="1:18" x14ac:dyDescent="0.25">
      <c r="A489" s="44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</row>
    <row r="490" spans="1:18" x14ac:dyDescent="0.25">
      <c r="A490" s="33" t="s">
        <v>2</v>
      </c>
      <c r="B490" s="34" t="s">
        <v>3</v>
      </c>
      <c r="C490" s="34">
        <v>2020</v>
      </c>
      <c r="D490" s="34">
        <v>2021</v>
      </c>
      <c r="E490" s="34">
        <v>2022</v>
      </c>
      <c r="F490" s="34">
        <v>2023</v>
      </c>
      <c r="G490" s="34">
        <v>2024</v>
      </c>
      <c r="H490" s="34">
        <v>2025</v>
      </c>
      <c r="I490" s="34">
        <v>2026</v>
      </c>
      <c r="J490" s="34">
        <v>2027</v>
      </c>
      <c r="K490" s="34">
        <v>2028</v>
      </c>
      <c r="L490" s="34">
        <v>2029</v>
      </c>
      <c r="M490" s="35">
        <v>2030</v>
      </c>
      <c r="N490" s="34">
        <v>2031</v>
      </c>
      <c r="O490" s="35">
        <v>2032</v>
      </c>
      <c r="P490" s="34">
        <v>2033</v>
      </c>
      <c r="Q490" s="35">
        <v>2034</v>
      </c>
      <c r="R490" s="34">
        <v>2035</v>
      </c>
    </row>
    <row r="491" spans="1:18" x14ac:dyDescent="0.25">
      <c r="A491" s="80" t="s">
        <v>74</v>
      </c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2"/>
    </row>
    <row r="492" spans="1:18" x14ac:dyDescent="0.25">
      <c r="A492" s="33" t="s">
        <v>5</v>
      </c>
      <c r="B492" s="34" t="s">
        <v>6</v>
      </c>
      <c r="C492" s="36">
        <v>2021.9999999999998</v>
      </c>
      <c r="D492" s="36">
        <v>3446</v>
      </c>
      <c r="E492" s="36">
        <v>3572.5407341092218</v>
      </c>
      <c r="F492" s="36">
        <v>3563.6905711727845</v>
      </c>
      <c r="G492" s="36">
        <v>3567.8793656327989</v>
      </c>
      <c r="H492" s="36">
        <v>3571.9543896625037</v>
      </c>
      <c r="I492" s="36">
        <v>3575.9156311372108</v>
      </c>
      <c r="J492" s="36">
        <v>3579.7204019666128</v>
      </c>
      <c r="K492" s="36">
        <v>3583.2833103112348</v>
      </c>
      <c r="L492" s="36">
        <v>3586.7323824620571</v>
      </c>
      <c r="M492" s="37">
        <v>3590.0818381321219</v>
      </c>
      <c r="N492" s="37">
        <v>3593.4455253068841</v>
      </c>
      <c r="O492" s="37">
        <v>3596.7380529805059</v>
      </c>
      <c r="P492" s="37">
        <v>3600.0875087441882</v>
      </c>
      <c r="Q492" s="37">
        <v>3603.565042398609</v>
      </c>
      <c r="R492" s="36">
        <v>3607.170639596864</v>
      </c>
    </row>
    <row r="493" spans="1:18" x14ac:dyDescent="0.25">
      <c r="A493" s="33" t="s">
        <v>7</v>
      </c>
      <c r="B493" s="34" t="s">
        <v>6</v>
      </c>
      <c r="C493" s="34">
        <v>0</v>
      </c>
      <c r="D493" s="36">
        <v>1360</v>
      </c>
      <c r="E493" s="34">
        <v>1360</v>
      </c>
      <c r="F493" s="34">
        <v>1360</v>
      </c>
      <c r="G493" s="34">
        <v>1360</v>
      </c>
      <c r="H493" s="34">
        <v>1360</v>
      </c>
      <c r="I493" s="34">
        <v>1360</v>
      </c>
      <c r="J493" s="34">
        <v>1360</v>
      </c>
      <c r="K493" s="34">
        <v>1360</v>
      </c>
      <c r="L493" s="34">
        <v>1360</v>
      </c>
      <c r="M493" s="35">
        <v>1360</v>
      </c>
      <c r="N493" s="35">
        <v>1360</v>
      </c>
      <c r="O493" s="35">
        <v>1360</v>
      </c>
      <c r="P493" s="35">
        <v>1360</v>
      </c>
      <c r="Q493" s="35">
        <v>1360</v>
      </c>
      <c r="R493" s="34">
        <v>1360</v>
      </c>
    </row>
    <row r="494" spans="1:18" x14ac:dyDescent="0.25">
      <c r="A494" s="33" t="s">
        <v>8</v>
      </c>
      <c r="B494" s="34" t="s">
        <v>6</v>
      </c>
      <c r="C494" s="36">
        <v>2021.9999999999998</v>
      </c>
      <c r="D494" s="36">
        <v>2086</v>
      </c>
      <c r="E494" s="36">
        <v>2212.5407341092218</v>
      </c>
      <c r="F494" s="36">
        <v>2203.6905711727845</v>
      </c>
      <c r="G494" s="36">
        <v>2207.8793656327989</v>
      </c>
      <c r="H494" s="36">
        <v>2211.9543896625037</v>
      </c>
      <c r="I494" s="36">
        <v>2215.9156311372108</v>
      </c>
      <c r="J494" s="36">
        <v>2219.7204019666128</v>
      </c>
      <c r="K494" s="36">
        <v>2223.2833103112348</v>
      </c>
      <c r="L494" s="36">
        <v>2226.7323824620571</v>
      </c>
      <c r="M494" s="37">
        <v>2230.0818381321219</v>
      </c>
      <c r="N494" s="37">
        <v>2233.4455253068841</v>
      </c>
      <c r="O494" s="37">
        <v>2236.7380529805059</v>
      </c>
      <c r="P494" s="37">
        <v>2240.0875087441882</v>
      </c>
      <c r="Q494" s="37">
        <v>2243.565042398609</v>
      </c>
      <c r="R494" s="36">
        <v>2247.170639596864</v>
      </c>
    </row>
    <row r="495" spans="1:18" x14ac:dyDescent="0.25">
      <c r="A495" s="33" t="s">
        <v>9</v>
      </c>
      <c r="B495" s="34" t="s">
        <v>6</v>
      </c>
      <c r="C495" s="36">
        <v>0</v>
      </c>
      <c r="D495" s="36">
        <v>1.6799999999998363</v>
      </c>
      <c r="E495" s="36">
        <v>136.5580141092214</v>
      </c>
      <c r="F495" s="36">
        <v>136.01178205278438</v>
      </c>
      <c r="G495" s="36">
        <v>136.27031444685645</v>
      </c>
      <c r="H495" s="36">
        <v>136.52182492997008</v>
      </c>
      <c r="I495" s="36">
        <v>136.76631275378895</v>
      </c>
      <c r="J495" s="36">
        <v>137.00114320937973</v>
      </c>
      <c r="K495" s="36">
        <v>137.22104591240986</v>
      </c>
      <c r="L495" s="36">
        <v>137.4339226455586</v>
      </c>
      <c r="M495" s="37">
        <v>137.64065104951487</v>
      </c>
      <c r="N495" s="37">
        <v>137.84825782194093</v>
      </c>
      <c r="O495" s="37">
        <v>138.05147262995706</v>
      </c>
      <c r="P495" s="37">
        <v>138.25820103969136</v>
      </c>
      <c r="Q495" s="37">
        <v>138.47283441684249</v>
      </c>
      <c r="R495" s="36">
        <v>138.69537187591868</v>
      </c>
    </row>
    <row r="496" spans="1:18" x14ac:dyDescent="0.25">
      <c r="A496" s="33" t="s">
        <v>9</v>
      </c>
      <c r="B496" s="34" t="s">
        <v>10</v>
      </c>
      <c r="C496" s="38">
        <v>0</v>
      </c>
      <c r="D496" s="55">
        <v>8.0536912751671963E-4</v>
      </c>
      <c r="E496" s="55">
        <v>6.1720000000000108E-2</v>
      </c>
      <c r="F496" s="55">
        <v>6.1720000000000108E-2</v>
      </c>
      <c r="G496" s="55">
        <v>6.1720000000000108E-2</v>
      </c>
      <c r="H496" s="55">
        <v>6.1720000000000108E-2</v>
      </c>
      <c r="I496" s="55">
        <v>6.1720000000000108E-2</v>
      </c>
      <c r="J496" s="55">
        <v>6.1720000000000108E-2</v>
      </c>
      <c r="K496" s="55">
        <v>6.1720000000000108E-2</v>
      </c>
      <c r="L496" s="55">
        <v>6.1720000000000108E-2</v>
      </c>
      <c r="M496" s="58">
        <v>6.1720000000000108E-2</v>
      </c>
      <c r="N496" s="58">
        <v>6.1720000000000108E-2</v>
      </c>
      <c r="O496" s="58">
        <v>6.1720000000000108E-2</v>
      </c>
      <c r="P496" s="58">
        <v>6.1720000000000108E-2</v>
      </c>
      <c r="Q496" s="58">
        <v>6.1720000000000108E-2</v>
      </c>
      <c r="R496" s="55">
        <v>6.1720000000000108E-2</v>
      </c>
    </row>
    <row r="497" spans="1:18" x14ac:dyDescent="0.25">
      <c r="A497" s="33" t="s">
        <v>11</v>
      </c>
      <c r="B497" s="34" t="s">
        <v>6</v>
      </c>
      <c r="C497" s="36">
        <v>2021.9999999999998</v>
      </c>
      <c r="D497" s="36">
        <v>2084.3200000000002</v>
      </c>
      <c r="E497" s="36">
        <v>2075.9827200000004</v>
      </c>
      <c r="F497" s="36">
        <v>2067.6787891200001</v>
      </c>
      <c r="G497" s="36">
        <v>2071.6090511859425</v>
      </c>
      <c r="H497" s="36">
        <v>2075.4325647325336</v>
      </c>
      <c r="I497" s="36">
        <v>2079.1493183834218</v>
      </c>
      <c r="J497" s="36">
        <v>2082.7192587572331</v>
      </c>
      <c r="K497" s="36">
        <v>2086.0622643988249</v>
      </c>
      <c r="L497" s="36">
        <v>2089.2984598164985</v>
      </c>
      <c r="M497" s="37">
        <v>2092.441187082607</v>
      </c>
      <c r="N497" s="37">
        <v>2095.5972674849431</v>
      </c>
      <c r="O497" s="37">
        <v>2098.6865803505489</v>
      </c>
      <c r="P497" s="37">
        <v>2101.8293077044968</v>
      </c>
      <c r="Q497" s="37">
        <v>2105.0922079817665</v>
      </c>
      <c r="R497" s="36">
        <v>2108.4752677209453</v>
      </c>
    </row>
    <row r="498" spans="1:18" x14ac:dyDescent="0.25">
      <c r="A498" s="33" t="s">
        <v>12</v>
      </c>
      <c r="B498" s="34" t="s">
        <v>6</v>
      </c>
      <c r="C498" s="36">
        <v>2021.9999999999998</v>
      </c>
      <c r="D498" s="36">
        <v>2084.3200000000002</v>
      </c>
      <c r="E498" s="36">
        <v>2075.9827200000004</v>
      </c>
      <c r="F498" s="36">
        <v>2067.6787891200001</v>
      </c>
      <c r="G498" s="36">
        <v>2071.6090511859425</v>
      </c>
      <c r="H498" s="36">
        <v>2075.4325647325336</v>
      </c>
      <c r="I498" s="36">
        <v>2079.1493183834218</v>
      </c>
      <c r="J498" s="36">
        <v>2082.7192587572331</v>
      </c>
      <c r="K498" s="36">
        <v>2086.0622643988249</v>
      </c>
      <c r="L498" s="36">
        <v>2089.2984598164985</v>
      </c>
      <c r="M498" s="37">
        <v>2092.441187082607</v>
      </c>
      <c r="N498" s="37">
        <v>2095.5972674849431</v>
      </c>
      <c r="O498" s="37">
        <v>2098.6865803505489</v>
      </c>
      <c r="P498" s="37">
        <v>2101.8293077044968</v>
      </c>
      <c r="Q498" s="37">
        <v>2105.0922079817665</v>
      </c>
      <c r="R498" s="36">
        <v>2108.4752677209453</v>
      </c>
    </row>
    <row r="499" spans="1:18" x14ac:dyDescent="0.25">
      <c r="A499" s="33" t="s">
        <v>13</v>
      </c>
      <c r="B499" s="34" t="s">
        <v>6</v>
      </c>
      <c r="C499" s="34">
        <v>0</v>
      </c>
      <c r="D499" s="34">
        <v>0</v>
      </c>
      <c r="E499" s="34">
        <v>0</v>
      </c>
      <c r="F499" s="34">
        <v>0</v>
      </c>
      <c r="G499" s="34">
        <v>0</v>
      </c>
      <c r="H499" s="34">
        <v>0</v>
      </c>
      <c r="I499" s="34">
        <v>0</v>
      </c>
      <c r="J499" s="34">
        <v>0</v>
      </c>
      <c r="K499" s="34">
        <v>0</v>
      </c>
      <c r="L499" s="34">
        <v>0</v>
      </c>
      <c r="M499" s="35">
        <v>0</v>
      </c>
      <c r="N499" s="35">
        <v>0</v>
      </c>
      <c r="O499" s="35">
        <v>0</v>
      </c>
      <c r="P499" s="35">
        <v>0</v>
      </c>
      <c r="Q499" s="35">
        <v>0</v>
      </c>
      <c r="R499" s="34">
        <v>0</v>
      </c>
    </row>
    <row r="500" spans="1:18" x14ac:dyDescent="0.25">
      <c r="A500" s="39" t="s">
        <v>14</v>
      </c>
      <c r="B500" s="40" t="s">
        <v>15</v>
      </c>
      <c r="C500" s="41">
        <v>67.229684798510419</v>
      </c>
      <c r="D500" s="41">
        <v>69.5800892090773</v>
      </c>
      <c r="E500" s="41">
        <v>69.5800892090773</v>
      </c>
      <c r="F500" s="41">
        <v>69.5800892090773</v>
      </c>
      <c r="G500" s="41">
        <v>69.5800892090773</v>
      </c>
      <c r="H500" s="41">
        <v>69.5800892090773</v>
      </c>
      <c r="I500" s="41">
        <v>69.5800892090773</v>
      </c>
      <c r="J500" s="41">
        <v>69.5800892090773</v>
      </c>
      <c r="K500" s="41">
        <v>69.5800892090773</v>
      </c>
      <c r="L500" s="41">
        <v>69.5800892090773</v>
      </c>
      <c r="M500" s="42">
        <v>69.5800892090773</v>
      </c>
      <c r="N500" s="42">
        <v>69.5800892090773</v>
      </c>
      <c r="O500" s="42">
        <v>69.5800892090773</v>
      </c>
      <c r="P500" s="42">
        <v>69.5800892090773</v>
      </c>
      <c r="Q500" s="42">
        <v>69.5800892090773</v>
      </c>
      <c r="R500" s="41">
        <v>69.5800892090773</v>
      </c>
    </row>
    <row r="501" spans="1:18" x14ac:dyDescent="0.25">
      <c r="A501" s="33" t="s">
        <v>16</v>
      </c>
      <c r="B501" s="34" t="s">
        <v>17</v>
      </c>
      <c r="C501" s="36">
        <v>103</v>
      </c>
      <c r="D501" s="36">
        <v>102</v>
      </c>
      <c r="E501" s="36">
        <v>98</v>
      </c>
      <c r="F501" s="36">
        <f>E501+(E501*F$443)</f>
        <v>97.608000000000004</v>
      </c>
      <c r="G501" s="36">
        <f t="shared" ref="G501:R502" si="294">F501+(F501*G$443)</f>
        <v>97.793534146672613</v>
      </c>
      <c r="H501" s="36">
        <f t="shared" si="294"/>
        <v>97.974029063107167</v>
      </c>
      <c r="I501" s="36">
        <f t="shared" si="294"/>
        <v>98.149484212265179</v>
      </c>
      <c r="J501" s="36">
        <f t="shared" si="294"/>
        <v>98.318008811850234</v>
      </c>
      <c r="K501" s="36">
        <f t="shared" si="294"/>
        <v>98.475820603692156</v>
      </c>
      <c r="L501" s="36">
        <f t="shared" si="294"/>
        <v>98.628590252435657</v>
      </c>
      <c r="M501" s="36">
        <f t="shared" si="294"/>
        <v>98.776947591401679</v>
      </c>
      <c r="N501" s="36">
        <f t="shared" si="294"/>
        <v>98.925935285975996</v>
      </c>
      <c r="O501" s="36">
        <f t="shared" si="294"/>
        <v>99.071771114912664</v>
      </c>
      <c r="P501" s="36">
        <f t="shared" si="294"/>
        <v>99.220128458025272</v>
      </c>
      <c r="Q501" s="36">
        <f t="shared" si="294"/>
        <v>99.374158751289201</v>
      </c>
      <c r="R501" s="36">
        <f t="shared" si="294"/>
        <v>99.533861359237449</v>
      </c>
    </row>
    <row r="502" spans="1:18" x14ac:dyDescent="0.25">
      <c r="A502" s="33" t="s">
        <v>29</v>
      </c>
      <c r="B502" s="34" t="s">
        <v>17</v>
      </c>
      <c r="C502" s="36">
        <v>82.4</v>
      </c>
      <c r="D502" s="36">
        <v>82.070400000000006</v>
      </c>
      <c r="E502" s="36">
        <f>D502+(D502*E$443)</f>
        <v>81.74211840000001</v>
      </c>
      <c r="F502" s="36">
        <f>E502+(E502*F$443)</f>
        <v>81.415149926400005</v>
      </c>
      <c r="G502" s="36">
        <f t="shared" si="294"/>
        <v>81.569904560936294</v>
      </c>
      <c r="H502" s="36">
        <f t="shared" si="294"/>
        <v>81.720455957158649</v>
      </c>
      <c r="I502" s="36">
        <f t="shared" si="294"/>
        <v>81.866803667121545</v>
      </c>
      <c r="J502" s="36">
        <f t="shared" si="294"/>
        <v>82.007370583168424</v>
      </c>
      <c r="K502" s="36">
        <f t="shared" si="294"/>
        <v>82.139001911471055</v>
      </c>
      <c r="L502" s="36">
        <f t="shared" si="294"/>
        <v>82.266427571833475</v>
      </c>
      <c r="M502" s="36">
        <f t="shared" si="294"/>
        <v>82.390172910274998</v>
      </c>
      <c r="N502" s="36">
        <f t="shared" si="294"/>
        <v>82.514444030377419</v>
      </c>
      <c r="O502" s="36">
        <f t="shared" si="294"/>
        <v>82.636086169111124</v>
      </c>
      <c r="P502" s="36">
        <f t="shared" si="294"/>
        <v>82.759831511011328</v>
      </c>
      <c r="Q502" s="36">
        <f t="shared" si="294"/>
        <v>82.888308679064053</v>
      </c>
      <c r="R502" s="36">
        <f t="shared" si="294"/>
        <v>83.021517143224202</v>
      </c>
    </row>
    <row r="503" spans="1:18" x14ac:dyDescent="0.25">
      <c r="A503" s="39" t="s">
        <v>27</v>
      </c>
      <c r="B503" s="40" t="s">
        <v>10</v>
      </c>
      <c r="C503" s="43">
        <v>0.8</v>
      </c>
      <c r="D503" s="43">
        <f>D502/D501</f>
        <v>0.80461176470588247</v>
      </c>
      <c r="E503" s="43">
        <f>E502/E501</f>
        <v>0.83410324897959198</v>
      </c>
      <c r="F503" s="43">
        <f>F502/F501</f>
        <v>0.83410324897959187</v>
      </c>
      <c r="G503" s="43">
        <f t="shared" ref="G503:R503" si="295">G502/G501</f>
        <v>0.83410324897959198</v>
      </c>
      <c r="H503" s="43">
        <f t="shared" si="295"/>
        <v>0.83410324897959187</v>
      </c>
      <c r="I503" s="43">
        <f t="shared" si="295"/>
        <v>0.83410324897959187</v>
      </c>
      <c r="J503" s="43">
        <f t="shared" si="295"/>
        <v>0.83410324897959187</v>
      </c>
      <c r="K503" s="43">
        <f t="shared" si="295"/>
        <v>0.83410324897959176</v>
      </c>
      <c r="L503" s="43">
        <f t="shared" si="295"/>
        <v>0.83410324897959176</v>
      </c>
      <c r="M503" s="47">
        <f t="shared" si="295"/>
        <v>0.83410324897959176</v>
      </c>
      <c r="N503" s="47">
        <f t="shared" si="295"/>
        <v>0.83410324897959176</v>
      </c>
      <c r="O503" s="47">
        <f t="shared" si="295"/>
        <v>0.83410324897959176</v>
      </c>
      <c r="P503" s="47">
        <f t="shared" si="295"/>
        <v>0.83410324897959176</v>
      </c>
      <c r="Q503" s="47">
        <f t="shared" si="295"/>
        <v>0.83410324897959176</v>
      </c>
      <c r="R503" s="43">
        <f t="shared" si="295"/>
        <v>0.83410324897959176</v>
      </c>
    </row>
    <row r="504" spans="1:18" x14ac:dyDescent="0.25">
      <c r="A504" s="44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</row>
    <row r="505" spans="1:18" x14ac:dyDescent="0.25">
      <c r="A505" s="33" t="s">
        <v>2</v>
      </c>
      <c r="B505" s="34" t="s">
        <v>3</v>
      </c>
      <c r="C505" s="34">
        <v>2020</v>
      </c>
      <c r="D505" s="34">
        <v>2021</v>
      </c>
      <c r="E505" s="34">
        <v>2022</v>
      </c>
      <c r="F505" s="34">
        <v>2023</v>
      </c>
      <c r="G505" s="34">
        <v>2024</v>
      </c>
      <c r="H505" s="34">
        <v>2025</v>
      </c>
      <c r="I505" s="34">
        <v>2026</v>
      </c>
      <c r="J505" s="34">
        <v>2027</v>
      </c>
      <c r="K505" s="34">
        <v>2028</v>
      </c>
      <c r="L505" s="34">
        <v>2029</v>
      </c>
      <c r="M505" s="35">
        <v>2030</v>
      </c>
      <c r="N505" s="34">
        <v>2031</v>
      </c>
      <c r="O505" s="35">
        <v>2032</v>
      </c>
      <c r="P505" s="34">
        <v>2033</v>
      </c>
      <c r="Q505" s="35">
        <v>2034</v>
      </c>
      <c r="R505" s="34">
        <v>2035</v>
      </c>
    </row>
    <row r="506" spans="1:18" x14ac:dyDescent="0.25">
      <c r="A506" s="80" t="s">
        <v>75</v>
      </c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2"/>
    </row>
    <row r="507" spans="1:18" x14ac:dyDescent="0.25">
      <c r="A507" s="33" t="s">
        <v>5</v>
      </c>
      <c r="B507" s="34" t="s">
        <v>6</v>
      </c>
      <c r="C507" s="36">
        <v>7842</v>
      </c>
      <c r="D507" s="36">
        <v>7817.0370000000003</v>
      </c>
      <c r="E507" s="36">
        <v>7832.3833441237593</v>
      </c>
      <c r="F507" s="36">
        <v>7811.0405729415215</v>
      </c>
      <c r="G507" s="36">
        <v>7821.1421363061272</v>
      </c>
      <c r="H507" s="36">
        <f t="shared" ref="H507:R507" si="296">H508+H509</f>
        <v>8184.6914395532012</v>
      </c>
      <c r="I507" s="36">
        <f t="shared" si="296"/>
        <v>8194.8777006907985</v>
      </c>
      <c r="J507" s="36">
        <f t="shared" si="296"/>
        <v>8204.6616003809486</v>
      </c>
      <c r="K507" s="36">
        <f t="shared" si="296"/>
        <v>8213.8235550457648</v>
      </c>
      <c r="L507" s="36">
        <f t="shared" si="296"/>
        <v>8222.6927819876237</v>
      </c>
      <c r="M507" s="37">
        <f t="shared" si="296"/>
        <v>8231.3058469426214</v>
      </c>
      <c r="N507" s="37">
        <f t="shared" si="296"/>
        <v>8239.9555079557376</v>
      </c>
      <c r="O507" s="37">
        <f t="shared" si="296"/>
        <v>8248.4221835927656</v>
      </c>
      <c r="P507" s="37">
        <f t="shared" si="296"/>
        <v>8257.0352487884975</v>
      </c>
      <c r="Q507" s="37">
        <f t="shared" si="296"/>
        <v>8265.9776639744669</v>
      </c>
      <c r="R507" s="36">
        <f t="shared" si="296"/>
        <v>8275.2493922578633</v>
      </c>
    </row>
    <row r="508" spans="1:18" x14ac:dyDescent="0.25">
      <c r="A508" s="33" t="s">
        <v>7</v>
      </c>
      <c r="B508" s="34" t="s">
        <v>6</v>
      </c>
      <c r="C508" s="34">
        <v>0</v>
      </c>
      <c r="D508" s="34">
        <v>0</v>
      </c>
      <c r="E508" s="34">
        <v>0</v>
      </c>
      <c r="F508" s="34">
        <v>0</v>
      </c>
      <c r="G508" s="34">
        <v>0</v>
      </c>
      <c r="H508" s="34">
        <f t="shared" ref="H508:R508" si="297">G508</f>
        <v>0</v>
      </c>
      <c r="I508" s="34">
        <f t="shared" si="297"/>
        <v>0</v>
      </c>
      <c r="J508" s="34">
        <f t="shared" si="297"/>
        <v>0</v>
      </c>
      <c r="K508" s="34">
        <f t="shared" si="297"/>
        <v>0</v>
      </c>
      <c r="L508" s="34">
        <f t="shared" si="297"/>
        <v>0</v>
      </c>
      <c r="M508" s="35">
        <f t="shared" si="297"/>
        <v>0</v>
      </c>
      <c r="N508" s="35">
        <f t="shared" si="297"/>
        <v>0</v>
      </c>
      <c r="O508" s="35">
        <f t="shared" si="297"/>
        <v>0</v>
      </c>
      <c r="P508" s="35">
        <f t="shared" si="297"/>
        <v>0</v>
      </c>
      <c r="Q508" s="35">
        <f t="shared" si="297"/>
        <v>0</v>
      </c>
      <c r="R508" s="34">
        <f t="shared" si="297"/>
        <v>0</v>
      </c>
    </row>
    <row r="509" spans="1:18" x14ac:dyDescent="0.25">
      <c r="A509" s="33" t="s">
        <v>8</v>
      </c>
      <c r="B509" s="34" t="s">
        <v>6</v>
      </c>
      <c r="C509" s="36">
        <v>7842</v>
      </c>
      <c r="D509" s="36">
        <v>7817.0370000000003</v>
      </c>
      <c r="E509" s="36">
        <v>7832.3833441237593</v>
      </c>
      <c r="F509" s="36">
        <v>7811.0405729415215</v>
      </c>
      <c r="G509" s="36">
        <v>7821.1421363061272</v>
      </c>
      <c r="H509" s="36">
        <f t="shared" ref="H509:R509" si="298">H512/(1-H511)</f>
        <v>8184.6914395532012</v>
      </c>
      <c r="I509" s="36">
        <f t="shared" si="298"/>
        <v>8194.8777006907985</v>
      </c>
      <c r="J509" s="36">
        <f t="shared" si="298"/>
        <v>8204.6616003809486</v>
      </c>
      <c r="K509" s="36">
        <f t="shared" si="298"/>
        <v>8213.8235550457648</v>
      </c>
      <c r="L509" s="36">
        <f t="shared" si="298"/>
        <v>8222.6927819876237</v>
      </c>
      <c r="M509" s="37">
        <f t="shared" si="298"/>
        <v>8231.3058469426214</v>
      </c>
      <c r="N509" s="37">
        <f t="shared" si="298"/>
        <v>8239.9555079557376</v>
      </c>
      <c r="O509" s="37">
        <f t="shared" si="298"/>
        <v>8248.4221835927656</v>
      </c>
      <c r="P509" s="37">
        <f t="shared" si="298"/>
        <v>8257.0352487884975</v>
      </c>
      <c r="Q509" s="37">
        <f t="shared" si="298"/>
        <v>8265.9776639744669</v>
      </c>
      <c r="R509" s="36">
        <f t="shared" si="298"/>
        <v>8275.2493922578633</v>
      </c>
    </row>
    <row r="510" spans="1:18" x14ac:dyDescent="0.25">
      <c r="A510" s="33" t="s">
        <v>9</v>
      </c>
      <c r="B510" s="34" t="s">
        <v>6</v>
      </c>
      <c r="C510" s="36">
        <v>0</v>
      </c>
      <c r="D510" s="36">
        <v>0</v>
      </c>
      <c r="E510" s="36">
        <v>36.674492123758682</v>
      </c>
      <c r="F510" s="36">
        <v>36.574556349521117</v>
      </c>
      <c r="G510" s="36">
        <v>36.621856090835536</v>
      </c>
      <c r="H510" s="36">
        <f t="shared" ref="H510:R510" si="299">H509-H512</f>
        <v>38.324145863020931</v>
      </c>
      <c r="I510" s="36">
        <f t="shared" si="299"/>
        <v>38.371842194705096</v>
      </c>
      <c r="J510" s="36">
        <f t="shared" si="299"/>
        <v>38.417654501938159</v>
      </c>
      <c r="K510" s="36">
        <f t="shared" si="299"/>
        <v>38.460554602639604</v>
      </c>
      <c r="L510" s="36">
        <f t="shared" si="299"/>
        <v>38.502084029804791</v>
      </c>
      <c r="M510" s="37">
        <f t="shared" si="299"/>
        <v>38.542413999492055</v>
      </c>
      <c r="N510" s="37">
        <f t="shared" si="299"/>
        <v>38.582915327218871</v>
      </c>
      <c r="O510" s="37">
        <f t="shared" si="299"/>
        <v>38.622559840941904</v>
      </c>
      <c r="P510" s="37">
        <f t="shared" si="299"/>
        <v>38.662889811756031</v>
      </c>
      <c r="Q510" s="37">
        <f t="shared" si="299"/>
        <v>38.704761936867726</v>
      </c>
      <c r="R510" s="36">
        <f t="shared" si="299"/>
        <v>38.748176043527565</v>
      </c>
    </row>
    <row r="511" spans="1:18" x14ac:dyDescent="0.25">
      <c r="A511" s="33" t="s">
        <v>9</v>
      </c>
      <c r="B511" s="34" t="s">
        <v>10</v>
      </c>
      <c r="C511" s="38">
        <v>0</v>
      </c>
      <c r="D511" s="55">
        <v>0</v>
      </c>
      <c r="E511" s="55">
        <v>4.682417919607329E-3</v>
      </c>
      <c r="F511" s="55">
        <v>4.682417919607329E-3</v>
      </c>
      <c r="G511" s="55">
        <v>4.682417919607329E-3</v>
      </c>
      <c r="H511" s="55">
        <f t="shared" ref="H511:R511" si="300">G511</f>
        <v>4.682417919607329E-3</v>
      </c>
      <c r="I511" s="55">
        <f t="shared" si="300"/>
        <v>4.682417919607329E-3</v>
      </c>
      <c r="J511" s="55">
        <f t="shared" si="300"/>
        <v>4.682417919607329E-3</v>
      </c>
      <c r="K511" s="55">
        <f t="shared" si="300"/>
        <v>4.682417919607329E-3</v>
      </c>
      <c r="L511" s="55">
        <f t="shared" si="300"/>
        <v>4.682417919607329E-3</v>
      </c>
      <c r="M511" s="58">
        <f t="shared" si="300"/>
        <v>4.682417919607329E-3</v>
      </c>
      <c r="N511" s="58">
        <f t="shared" si="300"/>
        <v>4.682417919607329E-3</v>
      </c>
      <c r="O511" s="58">
        <f t="shared" si="300"/>
        <v>4.682417919607329E-3</v>
      </c>
      <c r="P511" s="58">
        <f t="shared" si="300"/>
        <v>4.682417919607329E-3</v>
      </c>
      <c r="Q511" s="58">
        <f t="shared" si="300"/>
        <v>4.682417919607329E-3</v>
      </c>
      <c r="R511" s="55">
        <f t="shared" si="300"/>
        <v>4.682417919607329E-3</v>
      </c>
    </row>
    <row r="512" spans="1:18" x14ac:dyDescent="0.25">
      <c r="A512" s="33" t="s">
        <v>11</v>
      </c>
      <c r="B512" s="34" t="s">
        <v>6</v>
      </c>
      <c r="C512" s="36">
        <v>7842</v>
      </c>
      <c r="D512" s="36">
        <v>7817.0370000000003</v>
      </c>
      <c r="E512" s="36">
        <v>7795.7088520000007</v>
      </c>
      <c r="F512" s="36">
        <v>7774.4660165920004</v>
      </c>
      <c r="G512" s="36">
        <v>7784.5202802152917</v>
      </c>
      <c r="H512" s="36">
        <f t="shared" ref="H512:R512" si="301">H513+H514</f>
        <v>8146.3672936901803</v>
      </c>
      <c r="I512" s="36">
        <f t="shared" si="301"/>
        <v>8156.5058584960934</v>
      </c>
      <c r="J512" s="36">
        <f t="shared" si="301"/>
        <v>8166.2439458790104</v>
      </c>
      <c r="K512" s="36">
        <f t="shared" si="301"/>
        <v>8175.3630004431252</v>
      </c>
      <c r="L512" s="36">
        <f t="shared" si="301"/>
        <v>8184.1906979578189</v>
      </c>
      <c r="M512" s="37">
        <f t="shared" si="301"/>
        <v>8192.7634329431294</v>
      </c>
      <c r="N512" s="37">
        <f t="shared" si="301"/>
        <v>8201.3725926285188</v>
      </c>
      <c r="O512" s="37">
        <f t="shared" si="301"/>
        <v>8209.7996237518237</v>
      </c>
      <c r="P512" s="37">
        <f t="shared" si="301"/>
        <v>8218.3723589767415</v>
      </c>
      <c r="Q512" s="37">
        <f t="shared" si="301"/>
        <v>8227.2729020375991</v>
      </c>
      <c r="R512" s="36">
        <f t="shared" si="301"/>
        <v>8236.5012162143357</v>
      </c>
    </row>
    <row r="513" spans="1:18" x14ac:dyDescent="0.25">
      <c r="A513" s="33" t="s">
        <v>12</v>
      </c>
      <c r="B513" s="34" t="s">
        <v>6</v>
      </c>
      <c r="C513" s="36">
        <v>5263</v>
      </c>
      <c r="D513" s="36">
        <v>5332.0370000000003</v>
      </c>
      <c r="E513" s="36">
        <v>5310.7088520000007</v>
      </c>
      <c r="F513" s="36">
        <v>5289.4660165920004</v>
      </c>
      <c r="G513" s="36">
        <v>5299.5202802152917</v>
      </c>
      <c r="H513" s="36">
        <f>(H515*H517*365)/1000</f>
        <v>5661.3672936901803</v>
      </c>
      <c r="I513" s="36">
        <f t="shared" ref="I513:R513" si="302">(I515*I517*365)/1000</f>
        <v>5671.5058584960934</v>
      </c>
      <c r="J513" s="36">
        <f t="shared" si="302"/>
        <v>5681.2439458790104</v>
      </c>
      <c r="K513" s="36">
        <f t="shared" si="302"/>
        <v>5690.3630004431252</v>
      </c>
      <c r="L513" s="36">
        <f t="shared" si="302"/>
        <v>5699.1906979578189</v>
      </c>
      <c r="M513" s="37">
        <f t="shared" si="302"/>
        <v>5707.7634329431294</v>
      </c>
      <c r="N513" s="37">
        <f t="shared" si="302"/>
        <v>5716.3725926285197</v>
      </c>
      <c r="O513" s="37">
        <f t="shared" si="302"/>
        <v>5724.7996237518228</v>
      </c>
      <c r="P513" s="37">
        <f t="shared" si="302"/>
        <v>5733.3723589767415</v>
      </c>
      <c r="Q513" s="37">
        <f t="shared" si="302"/>
        <v>5742.2729020375991</v>
      </c>
      <c r="R513" s="36">
        <f t="shared" si="302"/>
        <v>5751.5012162143366</v>
      </c>
    </row>
    <row r="514" spans="1:18" x14ac:dyDescent="0.25">
      <c r="A514" s="33" t="s">
        <v>40</v>
      </c>
      <c r="B514" s="34" t="s">
        <v>6</v>
      </c>
      <c r="C514" s="34">
        <v>2579</v>
      </c>
      <c r="D514" s="34">
        <v>2485</v>
      </c>
      <c r="E514" s="34">
        <v>2485</v>
      </c>
      <c r="F514" s="34">
        <v>2485</v>
      </c>
      <c r="G514" s="34">
        <v>2485</v>
      </c>
      <c r="H514" s="34">
        <f t="shared" ref="H514:R514" si="303">G514</f>
        <v>2485</v>
      </c>
      <c r="I514" s="34">
        <f t="shared" si="303"/>
        <v>2485</v>
      </c>
      <c r="J514" s="34">
        <f t="shared" si="303"/>
        <v>2485</v>
      </c>
      <c r="K514" s="34">
        <f t="shared" si="303"/>
        <v>2485</v>
      </c>
      <c r="L514" s="34">
        <f t="shared" si="303"/>
        <v>2485</v>
      </c>
      <c r="M514" s="35">
        <f t="shared" si="303"/>
        <v>2485</v>
      </c>
      <c r="N514" s="35">
        <f t="shared" si="303"/>
        <v>2485</v>
      </c>
      <c r="O514" s="35">
        <f t="shared" si="303"/>
        <v>2485</v>
      </c>
      <c r="P514" s="35">
        <f t="shared" si="303"/>
        <v>2485</v>
      </c>
      <c r="Q514" s="35">
        <f t="shared" si="303"/>
        <v>2485</v>
      </c>
      <c r="R514" s="34">
        <f t="shared" si="303"/>
        <v>2485</v>
      </c>
    </row>
    <row r="515" spans="1:18" x14ac:dyDescent="0.25">
      <c r="A515" s="39" t="s">
        <v>14</v>
      </c>
      <c r="B515" s="40" t="s">
        <v>15</v>
      </c>
      <c r="C515" s="41">
        <v>97.724012756298066</v>
      </c>
      <c r="D515" s="41">
        <v>96.456391864940272</v>
      </c>
      <c r="E515" s="41">
        <v>96.456391864940272</v>
      </c>
      <c r="F515" s="41">
        <v>96.456391864940272</v>
      </c>
      <c r="G515" s="41">
        <v>96.456391864940272</v>
      </c>
      <c r="H515" s="41">
        <v>96.456391864940272</v>
      </c>
      <c r="I515" s="41">
        <v>96.456391864940272</v>
      </c>
      <c r="J515" s="41">
        <v>96.456391864940272</v>
      </c>
      <c r="K515" s="41">
        <v>96.456391864940272</v>
      </c>
      <c r="L515" s="41">
        <v>96.456391864940272</v>
      </c>
      <c r="M515" s="42">
        <v>96.456391864940272</v>
      </c>
      <c r="N515" s="42">
        <v>96.456391864940272</v>
      </c>
      <c r="O515" s="42">
        <v>96.456391864940272</v>
      </c>
      <c r="P515" s="42">
        <v>96.456391864940272</v>
      </c>
      <c r="Q515" s="42">
        <v>96.456391864940272</v>
      </c>
      <c r="R515" s="41">
        <v>96.456391864940272</v>
      </c>
    </row>
    <row r="516" spans="1:18" x14ac:dyDescent="0.25">
      <c r="A516" s="33" t="s">
        <v>16</v>
      </c>
      <c r="B516" s="34" t="s">
        <v>17</v>
      </c>
      <c r="C516" s="36">
        <v>227</v>
      </c>
      <c r="D516" s="36">
        <v>233</v>
      </c>
      <c r="E516" s="36">
        <v>237</v>
      </c>
      <c r="F516" s="36">
        <f>E516+(E516*F$443)</f>
        <v>236.05199999999999</v>
      </c>
      <c r="G516" s="36">
        <f t="shared" ref="G516:R517" si="304">F516+(F516*G$443)</f>
        <v>236.5006897220552</v>
      </c>
      <c r="H516" s="36">
        <f t="shared" si="304"/>
        <v>236.93719273424895</v>
      </c>
      <c r="I516" s="36">
        <f>H516+(H516*I$443)</f>
        <v>237.36150773782495</v>
      </c>
      <c r="J516" s="36">
        <f t="shared" si="304"/>
        <v>237.76906212661737</v>
      </c>
      <c r="K516" s="36">
        <f t="shared" si="304"/>
        <v>238.15070901096976</v>
      </c>
      <c r="L516" s="36">
        <f t="shared" si="304"/>
        <v>238.52016214109435</v>
      </c>
      <c r="M516" s="36">
        <f t="shared" si="304"/>
        <v>238.87894468532849</v>
      </c>
      <c r="N516" s="36">
        <f t="shared" si="304"/>
        <v>239.23925166098272</v>
      </c>
      <c r="O516" s="36">
        <f t="shared" si="304"/>
        <v>239.59193626769692</v>
      </c>
      <c r="P516" s="36">
        <f t="shared" si="304"/>
        <v>239.95071882195904</v>
      </c>
      <c r="Q516" s="36">
        <f t="shared" si="304"/>
        <v>240.32322065362794</v>
      </c>
      <c r="R516" s="36">
        <f t="shared" si="304"/>
        <v>240.70944022591095</v>
      </c>
    </row>
    <row r="517" spans="1:18" x14ac:dyDescent="0.25">
      <c r="A517" s="33" t="s">
        <v>29</v>
      </c>
      <c r="B517" s="34" t="s">
        <v>17</v>
      </c>
      <c r="C517" s="36">
        <v>147.55000000000001</v>
      </c>
      <c r="D517" s="36">
        <v>151.45000000000002</v>
      </c>
      <c r="E517" s="36">
        <f>D517+(D517*E$443)</f>
        <v>150.84420000000003</v>
      </c>
      <c r="F517" s="36">
        <f>E517+(E517*F$443)</f>
        <v>150.24082320000002</v>
      </c>
      <c r="G517" s="36">
        <f t="shared" si="304"/>
        <v>150.52640228089302</v>
      </c>
      <c r="H517" s="36">
        <f>G517+(G517*H$443)+'[16]Uued liitujad'!H57</f>
        <v>160.80422484490973</v>
      </c>
      <c r="I517" s="36">
        <f>H517+(H517*I$443)</f>
        <v>161.09219839795438</v>
      </c>
      <c r="J517" s="36">
        <f t="shared" si="304"/>
        <v>161.36879687882441</v>
      </c>
      <c r="K517" s="36">
        <f>J517+(J517*K$443)</f>
        <v>161.62781248838132</v>
      </c>
      <c r="L517" s="36">
        <f t="shared" si="304"/>
        <v>161.87855245672748</v>
      </c>
      <c r="M517" s="36">
        <f t="shared" si="304"/>
        <v>162.12205052576286</v>
      </c>
      <c r="N517" s="36">
        <f t="shared" si="304"/>
        <v>162.36658319392558</v>
      </c>
      <c r="O517" s="36">
        <f t="shared" si="304"/>
        <v>162.6059427226806</v>
      </c>
      <c r="P517" s="36">
        <f t="shared" si="304"/>
        <v>162.84944079852175</v>
      </c>
      <c r="Q517" s="36">
        <f t="shared" si="304"/>
        <v>163.10224985565449</v>
      </c>
      <c r="R517" s="36">
        <f t="shared" si="304"/>
        <v>163.36436885109038</v>
      </c>
    </row>
    <row r="518" spans="1:18" x14ac:dyDescent="0.25">
      <c r="A518" s="39" t="s">
        <v>27</v>
      </c>
      <c r="B518" s="40" t="s">
        <v>10</v>
      </c>
      <c r="C518" s="43">
        <v>0.65</v>
      </c>
      <c r="D518" s="43">
        <f>D517/D516</f>
        <v>0.65</v>
      </c>
      <c r="E518" s="43">
        <f>E517/E516</f>
        <v>0.63647341772151911</v>
      </c>
      <c r="F518" s="43">
        <f>F517/F516</f>
        <v>0.63647341772151911</v>
      </c>
      <c r="G518" s="43">
        <f t="shared" ref="G518:R518" si="305">G517/G516</f>
        <v>0.63647341772151911</v>
      </c>
      <c r="H518" s="43">
        <f t="shared" si="305"/>
        <v>0.67867869535058301</v>
      </c>
      <c r="I518" s="43">
        <f t="shared" si="305"/>
        <v>0.67867869535058312</v>
      </c>
      <c r="J518" s="43">
        <f t="shared" si="305"/>
        <v>0.67867869535058312</v>
      </c>
      <c r="K518" s="43">
        <f t="shared" si="305"/>
        <v>0.67867869535058312</v>
      </c>
      <c r="L518" s="43">
        <f t="shared" si="305"/>
        <v>0.67867869535058323</v>
      </c>
      <c r="M518" s="47">
        <f t="shared" si="305"/>
        <v>0.67867869535058312</v>
      </c>
      <c r="N518" s="47">
        <f t="shared" si="305"/>
        <v>0.67867869535058312</v>
      </c>
      <c r="O518" s="47">
        <f t="shared" si="305"/>
        <v>0.67867869535058312</v>
      </c>
      <c r="P518" s="47">
        <f t="shared" si="305"/>
        <v>0.67867869535058301</v>
      </c>
      <c r="Q518" s="47">
        <f t="shared" si="305"/>
        <v>0.67867869535058301</v>
      </c>
      <c r="R518" s="43">
        <f t="shared" si="305"/>
        <v>0.67867869535058289</v>
      </c>
    </row>
    <row r="519" spans="1:18" x14ac:dyDescent="0.25">
      <c r="A519" s="44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</row>
    <row r="520" spans="1:18" x14ac:dyDescent="0.25">
      <c r="A520" s="33" t="s">
        <v>2</v>
      </c>
      <c r="B520" s="34" t="s">
        <v>3</v>
      </c>
      <c r="C520" s="34">
        <v>2020</v>
      </c>
      <c r="D520" s="34">
        <v>2021</v>
      </c>
      <c r="E520" s="34">
        <v>2022</v>
      </c>
      <c r="F520" s="34">
        <v>2023</v>
      </c>
      <c r="G520" s="34">
        <v>2024</v>
      </c>
      <c r="H520" s="34">
        <v>2025</v>
      </c>
      <c r="I520" s="34">
        <v>2026</v>
      </c>
      <c r="J520" s="34">
        <v>2027</v>
      </c>
      <c r="K520" s="34">
        <v>2028</v>
      </c>
      <c r="L520" s="34">
        <v>2029</v>
      </c>
      <c r="M520" s="35">
        <v>2030</v>
      </c>
      <c r="N520" s="34">
        <v>2031</v>
      </c>
      <c r="O520" s="35">
        <v>2032</v>
      </c>
      <c r="P520" s="34">
        <v>2033</v>
      </c>
      <c r="Q520" s="35">
        <v>2034</v>
      </c>
      <c r="R520" s="34">
        <v>2035</v>
      </c>
    </row>
    <row r="521" spans="1:18" x14ac:dyDescent="0.25">
      <c r="A521" s="80" t="s">
        <v>76</v>
      </c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2"/>
    </row>
    <row r="522" spans="1:18" x14ac:dyDescent="0.25">
      <c r="A522" s="33" t="s">
        <v>5</v>
      </c>
      <c r="B522" s="34" t="s">
        <v>6</v>
      </c>
      <c r="C522" s="36">
        <v>0</v>
      </c>
      <c r="D522" s="36">
        <v>446.06469942273566</v>
      </c>
      <c r="E522" s="36">
        <v>1913.4283145998181</v>
      </c>
      <c r="F522" s="36">
        <v>4018.1994606596181</v>
      </c>
      <c r="G522" s="36">
        <v>4025.8372896090268</v>
      </c>
      <c r="H522" s="36">
        <v>4033.2676700683037</v>
      </c>
      <c r="I522" s="36">
        <v>4040.4905799293465</v>
      </c>
      <c r="J522" s="36">
        <v>4047.4281819205826</v>
      </c>
      <c r="K522" s="36">
        <v>4053.9247729465728</v>
      </c>
      <c r="L522" s="36">
        <v>4060.2137955695785</v>
      </c>
      <c r="M522" s="37">
        <v>4066.3211779503076</v>
      </c>
      <c r="N522" s="37">
        <v>4072.454509992594</v>
      </c>
      <c r="O522" s="37">
        <v>4078.4580901210479</v>
      </c>
      <c r="P522" s="37">
        <v>4084.5654726724779</v>
      </c>
      <c r="Q522" s="37">
        <v>4090.9063918729366</v>
      </c>
      <c r="R522" s="36">
        <v>4097.4808215623425</v>
      </c>
    </row>
    <row r="523" spans="1:18" x14ac:dyDescent="0.25">
      <c r="A523" s="33" t="s">
        <v>7</v>
      </c>
      <c r="B523" s="34" t="s">
        <v>6</v>
      </c>
      <c r="C523" s="34">
        <v>0</v>
      </c>
      <c r="D523" s="34">
        <v>0</v>
      </c>
      <c r="E523" s="34">
        <v>0</v>
      </c>
      <c r="F523" s="34">
        <v>0</v>
      </c>
      <c r="G523" s="34">
        <v>0</v>
      </c>
      <c r="H523" s="34">
        <v>0</v>
      </c>
      <c r="I523" s="34">
        <v>0</v>
      </c>
      <c r="J523" s="34">
        <v>0</v>
      </c>
      <c r="K523" s="34">
        <v>0</v>
      </c>
      <c r="L523" s="34">
        <v>0</v>
      </c>
      <c r="M523" s="35">
        <v>0</v>
      </c>
      <c r="N523" s="35">
        <v>0</v>
      </c>
      <c r="O523" s="35">
        <v>0</v>
      </c>
      <c r="P523" s="35">
        <v>0</v>
      </c>
      <c r="Q523" s="35">
        <v>0</v>
      </c>
      <c r="R523" s="34">
        <v>0</v>
      </c>
    </row>
    <row r="524" spans="1:18" x14ac:dyDescent="0.25">
      <c r="A524" s="33" t="s">
        <v>8</v>
      </c>
      <c r="B524" s="34" t="s">
        <v>6</v>
      </c>
      <c r="C524" s="36">
        <v>0</v>
      </c>
      <c r="D524" s="36">
        <v>446.06469942273566</v>
      </c>
      <c r="E524" s="36">
        <v>1913.4283145998181</v>
      </c>
      <c r="F524" s="36">
        <v>4018.1994606596181</v>
      </c>
      <c r="G524" s="36">
        <v>4025.8372896090268</v>
      </c>
      <c r="H524" s="36">
        <v>4033.2676700683037</v>
      </c>
      <c r="I524" s="36">
        <v>4040.4905799293465</v>
      </c>
      <c r="J524" s="36">
        <v>4047.4281819205826</v>
      </c>
      <c r="K524" s="36">
        <v>4053.9247729465728</v>
      </c>
      <c r="L524" s="36">
        <v>4060.2137955695785</v>
      </c>
      <c r="M524" s="37">
        <v>4066.3211779503076</v>
      </c>
      <c r="N524" s="37">
        <v>4072.454509992594</v>
      </c>
      <c r="O524" s="37">
        <v>4078.4580901210479</v>
      </c>
      <c r="P524" s="37">
        <v>4084.5654726724779</v>
      </c>
      <c r="Q524" s="37">
        <v>4090.9063918729366</v>
      </c>
      <c r="R524" s="36">
        <v>4097.4808215623425</v>
      </c>
    </row>
    <row r="525" spans="1:18" x14ac:dyDescent="0.25">
      <c r="A525" s="33" t="s">
        <v>9</v>
      </c>
      <c r="B525" s="34" t="s">
        <v>6</v>
      </c>
      <c r="C525" s="36">
        <v>0</v>
      </c>
      <c r="D525" s="36">
        <v>20.614699422735669</v>
      </c>
      <c r="E525" s="36">
        <v>88.428314599818123</v>
      </c>
      <c r="F525" s="36">
        <v>185.69946065961813</v>
      </c>
      <c r="G525" s="36">
        <v>186.05243983111086</v>
      </c>
      <c r="H525" s="36">
        <v>186.39583185465062</v>
      </c>
      <c r="I525" s="36">
        <v>186.72963570852153</v>
      </c>
      <c r="J525" s="36">
        <v>187.05025417474144</v>
      </c>
      <c r="K525" s="36">
        <v>187.35049149781707</v>
      </c>
      <c r="L525" s="36">
        <v>187.64113613121663</v>
      </c>
      <c r="M525" s="37">
        <v>187.92338633438521</v>
      </c>
      <c r="N525" s="37">
        <v>188.2068357906528</v>
      </c>
      <c r="O525" s="37">
        <v>188.48428881477366</v>
      </c>
      <c r="P525" s="37">
        <v>188.76653902583121</v>
      </c>
      <c r="Q525" s="37">
        <v>189.05958203853879</v>
      </c>
      <c r="R525" s="36">
        <v>189.36341664391875</v>
      </c>
    </row>
    <row r="526" spans="1:18" x14ac:dyDescent="0.25">
      <c r="A526" s="33" t="s">
        <v>9</v>
      </c>
      <c r="B526" s="34" t="s">
        <v>10</v>
      </c>
      <c r="C526" s="38">
        <v>0</v>
      </c>
      <c r="D526" s="38">
        <v>4.621459498905367E-2</v>
      </c>
      <c r="E526" s="38">
        <v>4.621459498905367E-2</v>
      </c>
      <c r="F526" s="38">
        <v>4.621459498905367E-2</v>
      </c>
      <c r="G526" s="38">
        <v>4.621459498905367E-2</v>
      </c>
      <c r="H526" s="38">
        <v>4.621459498905367E-2</v>
      </c>
      <c r="I526" s="38">
        <v>4.621459498905367E-2</v>
      </c>
      <c r="J526" s="38">
        <v>4.621459498905367E-2</v>
      </c>
      <c r="K526" s="38">
        <v>4.621459498905367E-2</v>
      </c>
      <c r="L526" s="38">
        <v>4.621459498905367E-2</v>
      </c>
      <c r="M526" s="46">
        <v>4.621459498905367E-2</v>
      </c>
      <c r="N526" s="46">
        <v>4.621459498905367E-2</v>
      </c>
      <c r="O526" s="46">
        <v>4.621459498905367E-2</v>
      </c>
      <c r="P526" s="46">
        <v>4.621459498905367E-2</v>
      </c>
      <c r="Q526" s="46">
        <v>4.621459498905367E-2</v>
      </c>
      <c r="R526" s="38">
        <v>4.621459498905367E-2</v>
      </c>
    </row>
    <row r="527" spans="1:18" x14ac:dyDescent="0.25">
      <c r="A527" s="33" t="s">
        <v>11</v>
      </c>
      <c r="B527" s="34" t="s">
        <v>6</v>
      </c>
      <c r="C527" s="36">
        <v>0</v>
      </c>
      <c r="D527" s="36">
        <v>425.45</v>
      </c>
      <c r="E527" s="36">
        <v>1825</v>
      </c>
      <c r="F527" s="36">
        <v>3832.5</v>
      </c>
      <c r="G527" s="36">
        <v>3839.784849777916</v>
      </c>
      <c r="H527" s="36">
        <v>3846.8718382136531</v>
      </c>
      <c r="I527" s="36">
        <v>3853.760944220825</v>
      </c>
      <c r="J527" s="36">
        <v>3860.3779277458411</v>
      </c>
      <c r="K527" s="36">
        <v>3866.5742814487558</v>
      </c>
      <c r="L527" s="36">
        <v>3872.5726594383618</v>
      </c>
      <c r="M527" s="37">
        <v>3878.3977916159224</v>
      </c>
      <c r="N527" s="37">
        <v>3884.2476742019412</v>
      </c>
      <c r="O527" s="37">
        <v>3889.9738013062743</v>
      </c>
      <c r="P527" s="37">
        <v>3895.7989336466467</v>
      </c>
      <c r="Q527" s="37">
        <v>3901.8468098343978</v>
      </c>
      <c r="R527" s="36">
        <v>3908.1174049184237</v>
      </c>
    </row>
    <row r="528" spans="1:18" x14ac:dyDescent="0.25">
      <c r="A528" s="33" t="s">
        <v>12</v>
      </c>
      <c r="B528" s="34" t="s">
        <v>6</v>
      </c>
      <c r="C528" s="36">
        <v>0</v>
      </c>
      <c r="D528" s="36">
        <v>425.45</v>
      </c>
      <c r="E528" s="36">
        <v>1825</v>
      </c>
      <c r="F528" s="36">
        <v>3832.5</v>
      </c>
      <c r="G528" s="36">
        <v>3839.784849777916</v>
      </c>
      <c r="H528" s="36">
        <v>3846.8718382136531</v>
      </c>
      <c r="I528" s="36">
        <v>3853.760944220825</v>
      </c>
      <c r="J528" s="36">
        <v>3860.3779277458411</v>
      </c>
      <c r="K528" s="36">
        <v>3866.5742814487558</v>
      </c>
      <c r="L528" s="36">
        <v>3872.5726594383618</v>
      </c>
      <c r="M528" s="37">
        <v>3878.3977916159224</v>
      </c>
      <c r="N528" s="37">
        <v>3884.2476742019412</v>
      </c>
      <c r="O528" s="37">
        <v>3889.9738013062743</v>
      </c>
      <c r="P528" s="37">
        <v>3895.7989336466467</v>
      </c>
      <c r="Q528" s="37">
        <v>3901.8468098343978</v>
      </c>
      <c r="R528" s="36">
        <v>3908.1174049184237</v>
      </c>
    </row>
    <row r="529" spans="1:18" x14ac:dyDescent="0.25">
      <c r="A529" s="33" t="s">
        <v>13</v>
      </c>
      <c r="B529" s="34" t="s">
        <v>6</v>
      </c>
      <c r="C529" s="34">
        <v>0</v>
      </c>
      <c r="D529" s="34">
        <v>0</v>
      </c>
      <c r="E529" s="34">
        <v>0</v>
      </c>
      <c r="F529" s="34">
        <v>0</v>
      </c>
      <c r="G529" s="34">
        <v>0</v>
      </c>
      <c r="H529" s="34">
        <v>0</v>
      </c>
      <c r="I529" s="34">
        <v>0</v>
      </c>
      <c r="J529" s="34">
        <v>0</v>
      </c>
      <c r="K529" s="34">
        <v>0</v>
      </c>
      <c r="L529" s="34">
        <v>0</v>
      </c>
      <c r="M529" s="35">
        <v>0</v>
      </c>
      <c r="N529" s="35">
        <v>0</v>
      </c>
      <c r="O529" s="35">
        <v>0</v>
      </c>
      <c r="P529" s="35">
        <v>0</v>
      </c>
      <c r="Q529" s="35">
        <v>0</v>
      </c>
      <c r="R529" s="34">
        <v>0</v>
      </c>
    </row>
    <row r="530" spans="1:18" x14ac:dyDescent="0.25">
      <c r="A530" s="39" t="s">
        <v>14</v>
      </c>
      <c r="B530" s="40" t="s">
        <v>15</v>
      </c>
      <c r="C530" s="41">
        <v>0</v>
      </c>
      <c r="D530" s="41">
        <v>19.426940639269404</v>
      </c>
      <c r="E530" s="41">
        <v>50</v>
      </c>
      <c r="F530" s="41">
        <v>70</v>
      </c>
      <c r="G530" s="41">
        <v>70</v>
      </c>
      <c r="H530" s="41">
        <v>70</v>
      </c>
      <c r="I530" s="41">
        <v>70</v>
      </c>
      <c r="J530" s="41">
        <v>70</v>
      </c>
      <c r="K530" s="41">
        <v>70</v>
      </c>
      <c r="L530" s="41">
        <v>70</v>
      </c>
      <c r="M530" s="42">
        <v>70</v>
      </c>
      <c r="N530" s="42">
        <v>70</v>
      </c>
      <c r="O530" s="42">
        <v>70</v>
      </c>
      <c r="P530" s="42">
        <v>70</v>
      </c>
      <c r="Q530" s="42">
        <v>70</v>
      </c>
      <c r="R530" s="41">
        <v>70</v>
      </c>
    </row>
    <row r="531" spans="1:18" x14ac:dyDescent="0.25">
      <c r="A531" s="33" t="s">
        <v>16</v>
      </c>
      <c r="B531" s="34" t="s">
        <v>17</v>
      </c>
      <c r="C531" s="36">
        <v>212</v>
      </c>
      <c r="D531" s="36">
        <v>214</v>
      </c>
      <c r="E531" s="36">
        <v>201</v>
      </c>
      <c r="F531" s="36">
        <f>E531+(E531*F$443)</f>
        <v>200.196</v>
      </c>
      <c r="G531" s="36">
        <f t="shared" ref="G531:R532" si="306">F531+(F531*G$443)</f>
        <v>200.57653432123669</v>
      </c>
      <c r="H531" s="36">
        <f t="shared" si="306"/>
        <v>200.94673307841367</v>
      </c>
      <c r="I531" s="36">
        <f t="shared" si="306"/>
        <v>201.30659517005409</v>
      </c>
      <c r="J531" s="36">
        <f t="shared" si="306"/>
        <v>201.65224256308059</v>
      </c>
      <c r="K531" s="36">
        <f t="shared" si="306"/>
        <v>201.97591776879719</v>
      </c>
      <c r="L531" s="36">
        <f t="shared" si="306"/>
        <v>202.28925143611804</v>
      </c>
      <c r="M531" s="36">
        <f t="shared" si="306"/>
        <v>202.59353536603814</v>
      </c>
      <c r="N531" s="36">
        <f t="shared" si="306"/>
        <v>202.89911216817526</v>
      </c>
      <c r="O531" s="36">
        <f t="shared" si="306"/>
        <v>203.19822442956578</v>
      </c>
      <c r="P531" s="36">
        <f t="shared" si="306"/>
        <v>203.50250836799063</v>
      </c>
      <c r="Q531" s="36">
        <f t="shared" si="306"/>
        <v>203.81842764295033</v>
      </c>
      <c r="R531" s="36">
        <f t="shared" si="306"/>
        <v>204.14598095108906</v>
      </c>
    </row>
    <row r="532" spans="1:18" x14ac:dyDescent="0.25">
      <c r="A532" s="33" t="s">
        <v>29</v>
      </c>
      <c r="B532" s="34" t="s">
        <v>17</v>
      </c>
      <c r="C532" s="36">
        <v>35.663551401869249</v>
      </c>
      <c r="D532" s="36">
        <v>60</v>
      </c>
      <c r="E532" s="36">
        <v>100</v>
      </c>
      <c r="F532" s="36">
        <v>150</v>
      </c>
      <c r="G532" s="36">
        <f t="shared" si="306"/>
        <v>150.28512132203193</v>
      </c>
      <c r="H532" s="36">
        <f t="shared" si="306"/>
        <v>150.56249856022123</v>
      </c>
      <c r="I532" s="36">
        <f t="shared" si="306"/>
        <v>150.83213088926908</v>
      </c>
      <c r="J532" s="36">
        <f t="shared" si="306"/>
        <v>151.09111263193114</v>
      </c>
      <c r="K532" s="36">
        <f t="shared" si="306"/>
        <v>151.33363136785738</v>
      </c>
      <c r="L532" s="36">
        <f t="shared" si="306"/>
        <v>151.56840154357582</v>
      </c>
      <c r="M532" s="36">
        <f t="shared" si="306"/>
        <v>151.79639106128855</v>
      </c>
      <c r="N532" s="36">
        <f t="shared" si="306"/>
        <v>152.02534928383329</v>
      </c>
      <c r="O532" s="36">
        <f t="shared" si="306"/>
        <v>152.24946384760369</v>
      </c>
      <c r="P532" s="36">
        <f t="shared" si="306"/>
        <v>152.47745337168871</v>
      </c>
      <c r="Q532" s="36">
        <f t="shared" si="306"/>
        <v>152.71416085457525</v>
      </c>
      <c r="R532" s="36">
        <f t="shared" si="306"/>
        <v>152.95958531970348</v>
      </c>
    </row>
    <row r="533" spans="1:18" x14ac:dyDescent="0.25">
      <c r="A533" s="39" t="s">
        <v>27</v>
      </c>
      <c r="B533" s="40" t="s">
        <v>10</v>
      </c>
      <c r="C533" s="43">
        <v>0.168224299065421</v>
      </c>
      <c r="D533" s="43">
        <f>D532/D531</f>
        <v>0.28037383177570091</v>
      </c>
      <c r="E533" s="43">
        <f>E532/E531</f>
        <v>0.49751243781094528</v>
      </c>
      <c r="F533" s="43">
        <f>F532/F531</f>
        <v>0.74926571959479715</v>
      </c>
      <c r="G533" s="43">
        <f t="shared" ref="G533:R533" si="307">G532/G531</f>
        <v>0.74926571959479704</v>
      </c>
      <c r="H533" s="43">
        <f t="shared" si="307"/>
        <v>0.74926571959479704</v>
      </c>
      <c r="I533" s="43">
        <f t="shared" si="307"/>
        <v>0.74926571959479704</v>
      </c>
      <c r="J533" s="43">
        <f t="shared" si="307"/>
        <v>0.74926571959479704</v>
      </c>
      <c r="K533" s="43">
        <f t="shared" si="307"/>
        <v>0.74926571959479704</v>
      </c>
      <c r="L533" s="43">
        <f t="shared" si="307"/>
        <v>0.74926571959479704</v>
      </c>
      <c r="M533" s="43">
        <f t="shared" si="307"/>
        <v>0.74926571959479715</v>
      </c>
      <c r="N533" s="43">
        <f t="shared" si="307"/>
        <v>0.74926571959479715</v>
      </c>
      <c r="O533" s="43">
        <f t="shared" si="307"/>
        <v>0.74926571959479715</v>
      </c>
      <c r="P533" s="43">
        <f t="shared" si="307"/>
        <v>0.74926571959479704</v>
      </c>
      <c r="Q533" s="43">
        <f t="shared" si="307"/>
        <v>0.74926571959479704</v>
      </c>
      <c r="R533" s="43">
        <f t="shared" si="307"/>
        <v>0.74926571959479704</v>
      </c>
    </row>
    <row r="534" spans="1:18" x14ac:dyDescent="0.25">
      <c r="A534" s="44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</row>
    <row r="535" spans="1:18" x14ac:dyDescent="0.25">
      <c r="A535" s="33" t="s">
        <v>2</v>
      </c>
      <c r="B535" s="34" t="s">
        <v>3</v>
      </c>
      <c r="C535" s="34">
        <v>2020</v>
      </c>
      <c r="D535" s="34">
        <v>2021</v>
      </c>
      <c r="E535" s="34">
        <v>2022</v>
      </c>
      <c r="F535" s="34">
        <v>2023</v>
      </c>
      <c r="G535" s="34">
        <v>2024</v>
      </c>
      <c r="H535" s="34">
        <v>2025</v>
      </c>
      <c r="I535" s="34">
        <v>2026</v>
      </c>
      <c r="J535" s="34">
        <v>2027</v>
      </c>
      <c r="K535" s="34">
        <v>2028</v>
      </c>
      <c r="L535" s="34">
        <v>2029</v>
      </c>
      <c r="M535" s="35">
        <v>2030</v>
      </c>
      <c r="N535" s="34">
        <v>2031</v>
      </c>
      <c r="O535" s="35">
        <v>2032</v>
      </c>
      <c r="P535" s="34">
        <v>2033</v>
      </c>
      <c r="Q535" s="35">
        <v>2034</v>
      </c>
      <c r="R535" s="34">
        <v>2035</v>
      </c>
    </row>
    <row r="536" spans="1:18" x14ac:dyDescent="0.25">
      <c r="A536" s="80" t="s">
        <v>77</v>
      </c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2"/>
    </row>
    <row r="537" spans="1:18" x14ac:dyDescent="0.25">
      <c r="A537" s="33" t="s">
        <v>5</v>
      </c>
      <c r="B537" s="34" t="s">
        <v>6</v>
      </c>
      <c r="C537" s="36">
        <v>1380</v>
      </c>
      <c r="D537" s="36">
        <v>1814</v>
      </c>
      <c r="E537" s="36">
        <v>1808.74</v>
      </c>
      <c r="F537" s="36">
        <v>1803.5010400000001</v>
      </c>
      <c r="G537" s="36">
        <v>1805.9806470741123</v>
      </c>
      <c r="H537" s="36">
        <v>1808.3929063787139</v>
      </c>
      <c r="I537" s="36">
        <v>1810.7378107364509</v>
      </c>
      <c r="J537" s="36">
        <v>1812.9900904207418</v>
      </c>
      <c r="K537" s="36">
        <v>1815.0991967089769</v>
      </c>
      <c r="L537" s="36">
        <v>1817.1409162982147</v>
      </c>
      <c r="M537" s="37">
        <v>1819.123666717984</v>
      </c>
      <c r="N537" s="37">
        <v>1821.1148416474919</v>
      </c>
      <c r="O537" s="37">
        <v>1823.0638928576093</v>
      </c>
      <c r="P537" s="37">
        <v>1825.0466433327958</v>
      </c>
      <c r="Q537" s="37">
        <v>1827.1052110501378</v>
      </c>
      <c r="R537" s="36">
        <v>1829.2395875168127</v>
      </c>
    </row>
    <row r="538" spans="1:18" x14ac:dyDescent="0.25">
      <c r="A538" s="33" t="s">
        <v>7</v>
      </c>
      <c r="B538" s="34" t="s">
        <v>6</v>
      </c>
      <c r="C538" s="34">
        <v>0</v>
      </c>
      <c r="D538" s="36">
        <v>499</v>
      </c>
      <c r="E538" s="34">
        <v>499</v>
      </c>
      <c r="F538" s="34">
        <v>499</v>
      </c>
      <c r="G538" s="34">
        <v>499</v>
      </c>
      <c r="H538" s="34">
        <v>499</v>
      </c>
      <c r="I538" s="34">
        <v>499</v>
      </c>
      <c r="J538" s="34">
        <v>499</v>
      </c>
      <c r="K538" s="34">
        <v>499</v>
      </c>
      <c r="L538" s="34">
        <v>499</v>
      </c>
      <c r="M538" s="35">
        <v>499</v>
      </c>
      <c r="N538" s="35">
        <v>499</v>
      </c>
      <c r="O538" s="35">
        <v>499</v>
      </c>
      <c r="P538" s="35">
        <v>499</v>
      </c>
      <c r="Q538" s="35">
        <v>499</v>
      </c>
      <c r="R538" s="34">
        <v>499</v>
      </c>
    </row>
    <row r="539" spans="1:18" x14ac:dyDescent="0.25">
      <c r="A539" s="33" t="s">
        <v>8</v>
      </c>
      <c r="B539" s="34" t="s">
        <v>6</v>
      </c>
      <c r="C539" s="36">
        <v>1380</v>
      </c>
      <c r="D539" s="36">
        <v>1315</v>
      </c>
      <c r="E539" s="36">
        <v>1309.74</v>
      </c>
      <c r="F539" s="36">
        <v>1304.5010400000001</v>
      </c>
      <c r="G539" s="36">
        <v>1306.9806470741123</v>
      </c>
      <c r="H539" s="36">
        <v>1309.3929063787139</v>
      </c>
      <c r="I539" s="36">
        <v>1311.7378107364509</v>
      </c>
      <c r="J539" s="36">
        <v>1313.9900904207418</v>
      </c>
      <c r="K539" s="36">
        <v>1316.0991967089769</v>
      </c>
      <c r="L539" s="36">
        <v>1318.1409162982147</v>
      </c>
      <c r="M539" s="37">
        <v>1320.123666717984</v>
      </c>
      <c r="N539" s="37">
        <v>1322.1148416474919</v>
      </c>
      <c r="O539" s="37">
        <v>1324.0638928576093</v>
      </c>
      <c r="P539" s="37">
        <v>1326.0466433327958</v>
      </c>
      <c r="Q539" s="37">
        <v>1328.1052110501378</v>
      </c>
      <c r="R539" s="36">
        <v>1330.2395875168127</v>
      </c>
    </row>
    <row r="540" spans="1:18" x14ac:dyDescent="0.25">
      <c r="A540" s="33" t="s">
        <v>9</v>
      </c>
      <c r="B540" s="34" t="s">
        <v>6</v>
      </c>
      <c r="C540" s="36">
        <v>0</v>
      </c>
      <c r="D540" s="36">
        <v>0</v>
      </c>
      <c r="E540" s="36">
        <v>0</v>
      </c>
      <c r="F540" s="36">
        <v>0</v>
      </c>
      <c r="G540" s="36">
        <v>0</v>
      </c>
      <c r="H540" s="36">
        <v>0</v>
      </c>
      <c r="I540" s="36">
        <v>0</v>
      </c>
      <c r="J540" s="36">
        <v>0</v>
      </c>
      <c r="K540" s="36">
        <v>0</v>
      </c>
      <c r="L540" s="36">
        <v>0</v>
      </c>
      <c r="M540" s="37">
        <v>0</v>
      </c>
      <c r="N540" s="37">
        <v>0</v>
      </c>
      <c r="O540" s="37">
        <v>0</v>
      </c>
      <c r="P540" s="37">
        <v>0</v>
      </c>
      <c r="Q540" s="37">
        <v>0</v>
      </c>
      <c r="R540" s="36">
        <v>0</v>
      </c>
    </row>
    <row r="541" spans="1:18" x14ac:dyDescent="0.25">
      <c r="A541" s="33" t="s">
        <v>9</v>
      </c>
      <c r="B541" s="34" t="s">
        <v>10</v>
      </c>
      <c r="C541" s="38">
        <v>0</v>
      </c>
      <c r="D541" s="38">
        <v>0</v>
      </c>
      <c r="E541" s="38">
        <v>0</v>
      </c>
      <c r="F541" s="38">
        <v>0</v>
      </c>
      <c r="G541" s="38">
        <v>0</v>
      </c>
      <c r="H541" s="38">
        <v>0</v>
      </c>
      <c r="I541" s="38">
        <v>0</v>
      </c>
      <c r="J541" s="38">
        <v>0</v>
      </c>
      <c r="K541" s="38">
        <v>0</v>
      </c>
      <c r="L541" s="38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38">
        <v>0</v>
      </c>
    </row>
    <row r="542" spans="1:18" x14ac:dyDescent="0.25">
      <c r="A542" s="33" t="s">
        <v>11</v>
      </c>
      <c r="B542" s="34" t="s">
        <v>6</v>
      </c>
      <c r="C542" s="36">
        <v>1380</v>
      </c>
      <c r="D542" s="36">
        <v>1315</v>
      </c>
      <c r="E542" s="36">
        <v>1309.74</v>
      </c>
      <c r="F542" s="36">
        <v>1304.5010400000001</v>
      </c>
      <c r="G542" s="36">
        <v>1306.9806470741123</v>
      </c>
      <c r="H542" s="36">
        <v>1309.3929063787139</v>
      </c>
      <c r="I542" s="36">
        <v>1311.7378107364509</v>
      </c>
      <c r="J542" s="36">
        <v>1313.9900904207418</v>
      </c>
      <c r="K542" s="36">
        <v>1316.0991967089769</v>
      </c>
      <c r="L542" s="36">
        <v>1318.1409162982147</v>
      </c>
      <c r="M542" s="37">
        <v>1320.123666717984</v>
      </c>
      <c r="N542" s="37">
        <v>1322.1148416474919</v>
      </c>
      <c r="O542" s="37">
        <v>1324.0638928576093</v>
      </c>
      <c r="P542" s="37">
        <v>1326.0466433327958</v>
      </c>
      <c r="Q542" s="37">
        <v>1328.1052110501378</v>
      </c>
      <c r="R542" s="36">
        <v>1330.2395875168127</v>
      </c>
    </row>
    <row r="543" spans="1:18" x14ac:dyDescent="0.25">
      <c r="A543" s="33" t="s">
        <v>12</v>
      </c>
      <c r="B543" s="34" t="s">
        <v>6</v>
      </c>
      <c r="C543" s="36">
        <v>1380</v>
      </c>
      <c r="D543" s="36">
        <v>1315</v>
      </c>
      <c r="E543" s="36">
        <v>1309.74</v>
      </c>
      <c r="F543" s="36">
        <v>1304.5010400000001</v>
      </c>
      <c r="G543" s="36">
        <v>1306.9806470741123</v>
      </c>
      <c r="H543" s="36">
        <v>1309.3929063787139</v>
      </c>
      <c r="I543" s="36">
        <v>1311.7378107364509</v>
      </c>
      <c r="J543" s="36">
        <v>1313.9900904207418</v>
      </c>
      <c r="K543" s="36">
        <v>1316.0991967089769</v>
      </c>
      <c r="L543" s="36">
        <v>1318.1409162982147</v>
      </c>
      <c r="M543" s="37">
        <v>1320.123666717984</v>
      </c>
      <c r="N543" s="37">
        <v>1322.1148416474919</v>
      </c>
      <c r="O543" s="37">
        <v>1324.0638928576093</v>
      </c>
      <c r="P543" s="37">
        <v>1326.0466433327958</v>
      </c>
      <c r="Q543" s="37">
        <v>1328.1052110501378</v>
      </c>
      <c r="R543" s="36">
        <v>1330.2395875168127</v>
      </c>
    </row>
    <row r="544" spans="1:18" x14ac:dyDescent="0.25">
      <c r="A544" s="33" t="s">
        <v>13</v>
      </c>
      <c r="B544" s="34" t="s">
        <v>6</v>
      </c>
      <c r="C544" s="34">
        <v>0</v>
      </c>
      <c r="D544" s="34">
        <v>0</v>
      </c>
      <c r="E544" s="34">
        <v>0</v>
      </c>
      <c r="F544" s="34">
        <v>0</v>
      </c>
      <c r="G544" s="34">
        <v>0</v>
      </c>
      <c r="H544" s="34">
        <v>0</v>
      </c>
      <c r="I544" s="34">
        <v>0</v>
      </c>
      <c r="J544" s="34">
        <v>0</v>
      </c>
      <c r="K544" s="34">
        <v>0</v>
      </c>
      <c r="L544" s="34">
        <v>0</v>
      </c>
      <c r="M544" s="35">
        <v>0</v>
      </c>
      <c r="N544" s="35">
        <v>0</v>
      </c>
      <c r="O544" s="35">
        <v>0</v>
      </c>
      <c r="P544" s="35">
        <v>0</v>
      </c>
      <c r="Q544" s="35">
        <v>0</v>
      </c>
      <c r="R544" s="34">
        <v>0</v>
      </c>
    </row>
    <row r="545" spans="1:18" x14ac:dyDescent="0.25">
      <c r="A545" s="39" t="s">
        <v>14</v>
      </c>
      <c r="B545" s="40" t="s">
        <v>15</v>
      </c>
      <c r="C545" s="41">
        <v>74.78548848411863</v>
      </c>
      <c r="D545" s="41">
        <v>71.549180313002736</v>
      </c>
      <c r="E545" s="41">
        <v>71.549180313002736</v>
      </c>
      <c r="F545" s="41">
        <v>71.549180313002736</v>
      </c>
      <c r="G545" s="41">
        <v>71.549180313002736</v>
      </c>
      <c r="H545" s="41">
        <v>71.549180313002736</v>
      </c>
      <c r="I545" s="41">
        <v>71.549180313002736</v>
      </c>
      <c r="J545" s="41">
        <v>71.549180313002736</v>
      </c>
      <c r="K545" s="41">
        <v>71.549180313002736</v>
      </c>
      <c r="L545" s="41">
        <v>71.549180313002736</v>
      </c>
      <c r="M545" s="42">
        <v>71.549180313002736</v>
      </c>
      <c r="N545" s="42">
        <v>71.549180313002736</v>
      </c>
      <c r="O545" s="42">
        <v>71.549180313002736</v>
      </c>
      <c r="P545" s="42">
        <v>71.549180313002736</v>
      </c>
      <c r="Q545" s="42">
        <v>71.549180313002736</v>
      </c>
      <c r="R545" s="41">
        <v>71.549180313002736</v>
      </c>
    </row>
    <row r="546" spans="1:18" x14ac:dyDescent="0.25">
      <c r="A546" s="33" t="s">
        <v>16</v>
      </c>
      <c r="B546" s="34" t="s">
        <v>17</v>
      </c>
      <c r="C546" s="36">
        <v>105</v>
      </c>
      <c r="D546" s="36">
        <v>108</v>
      </c>
      <c r="E546" s="36">
        <v>107.568</v>
      </c>
      <c r="F546" s="36">
        <v>107.137728</v>
      </c>
      <c r="G546" s="36">
        <v>107.34137633764571</v>
      </c>
      <c r="H546" s="36">
        <v>107.53949345163583</v>
      </c>
      <c r="I546" s="36">
        <v>107.73207875249939</v>
      </c>
      <c r="J546" s="36">
        <v>107.91705685584802</v>
      </c>
      <c r="K546" s="36">
        <v>108.09027623161181</v>
      </c>
      <c r="L546" s="36">
        <v>108.25796118646937</v>
      </c>
      <c r="M546" s="36">
        <v>108.42080304603975</v>
      </c>
      <c r="N546" s="36">
        <v>108.58433680450884</v>
      </c>
      <c r="O546" s="36">
        <v>108.74441097233597</v>
      </c>
      <c r="P546" s="36">
        <v>108.90725283645777</v>
      </c>
      <c r="Q546" s="36">
        <v>109.07632151590485</v>
      </c>
      <c r="R546" s="36">
        <v>109.25161631316787</v>
      </c>
    </row>
    <row r="547" spans="1:18" x14ac:dyDescent="0.25">
      <c r="A547" s="33" t="s">
        <v>29</v>
      </c>
      <c r="B547" s="34" t="s">
        <v>17</v>
      </c>
      <c r="C547" s="36">
        <v>50.55555555555555</v>
      </c>
      <c r="D547" s="36">
        <v>50.353333333333325</v>
      </c>
      <c r="E547" s="36">
        <v>50.15191999999999</v>
      </c>
      <c r="F547" s="36">
        <v>49.951312319999992</v>
      </c>
      <c r="G547" s="36">
        <v>50.046260214706045</v>
      </c>
      <c r="H547" s="36">
        <v>50.138629261741066</v>
      </c>
      <c r="I547" s="36">
        <v>50.228419186273314</v>
      </c>
      <c r="J547" s="36">
        <v>50.314662372359251</v>
      </c>
      <c r="K547" s="36">
        <v>50.395423233170604</v>
      </c>
      <c r="L547" s="36">
        <v>50.473603755642159</v>
      </c>
      <c r="M547" s="36">
        <v>50.54952625967519</v>
      </c>
      <c r="N547" s="36">
        <v>50.625771350892286</v>
      </c>
      <c r="O547" s="36">
        <v>50.700403461361326</v>
      </c>
      <c r="P547" s="36">
        <v>50.776325967516385</v>
      </c>
      <c r="Q547" s="36">
        <v>50.855151630224029</v>
      </c>
      <c r="R547" s="36">
        <v>50.936880124281288</v>
      </c>
    </row>
    <row r="548" spans="1:18" x14ac:dyDescent="0.25">
      <c r="A548" s="39" t="s">
        <v>27</v>
      </c>
      <c r="B548" s="40" t="s">
        <v>10</v>
      </c>
      <c r="C548" s="43">
        <v>0.48148148148148145</v>
      </c>
      <c r="D548" s="43">
        <v>0.46623456790123446</v>
      </c>
      <c r="E548" s="43">
        <v>0.46623456790123446</v>
      </c>
      <c r="F548" s="43">
        <v>0.46623456790123452</v>
      </c>
      <c r="G548" s="43">
        <v>0.46623456790123446</v>
      </c>
      <c r="H548" s="43">
        <v>0.46623456790123446</v>
      </c>
      <c r="I548" s="43">
        <v>0.46623456790123446</v>
      </c>
      <c r="J548" s="43">
        <v>0.46623456790123446</v>
      </c>
      <c r="K548" s="43">
        <v>0.46623456790123446</v>
      </c>
      <c r="L548" s="43">
        <v>0.46623456790123446</v>
      </c>
      <c r="M548" s="47">
        <v>0.46623456790123446</v>
      </c>
      <c r="N548" s="47">
        <v>0.46623456790123446</v>
      </c>
      <c r="O548" s="47">
        <v>0.46623456790123452</v>
      </c>
      <c r="P548" s="47">
        <v>0.46623456790123452</v>
      </c>
      <c r="Q548" s="47">
        <v>0.46623456790123452</v>
      </c>
      <c r="R548" s="43">
        <v>0.46623456790123452</v>
      </c>
    </row>
    <row r="549" spans="1:18" x14ac:dyDescent="0.25">
      <c r="A549" s="44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</row>
    <row r="550" spans="1:18" x14ac:dyDescent="0.25">
      <c r="A550" s="33" t="s">
        <v>2</v>
      </c>
      <c r="B550" s="34" t="s">
        <v>3</v>
      </c>
      <c r="C550" s="34">
        <v>2020</v>
      </c>
      <c r="D550" s="34">
        <v>2021</v>
      </c>
      <c r="E550" s="34">
        <v>2022</v>
      </c>
      <c r="F550" s="34">
        <v>2023</v>
      </c>
      <c r="G550" s="34">
        <v>2024</v>
      </c>
      <c r="H550" s="34">
        <v>2025</v>
      </c>
      <c r="I550" s="34">
        <v>2026</v>
      </c>
      <c r="J550" s="34">
        <v>2027</v>
      </c>
      <c r="K550" s="34">
        <v>2028</v>
      </c>
      <c r="L550" s="34">
        <v>2029</v>
      </c>
      <c r="M550" s="35">
        <v>2030</v>
      </c>
      <c r="N550" s="34">
        <v>2031</v>
      </c>
      <c r="O550" s="35">
        <v>2032</v>
      </c>
      <c r="P550" s="34">
        <v>2033</v>
      </c>
      <c r="Q550" s="35">
        <v>2034</v>
      </c>
      <c r="R550" s="34">
        <v>2035</v>
      </c>
    </row>
    <row r="551" spans="1:18" x14ac:dyDescent="0.25">
      <c r="A551" s="80" t="s">
        <v>78</v>
      </c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2"/>
    </row>
    <row r="552" spans="1:18" x14ac:dyDescent="0.25">
      <c r="A552" s="33" t="s">
        <v>5</v>
      </c>
      <c r="B552" s="34" t="s">
        <v>6</v>
      </c>
      <c r="C552" s="36">
        <v>12832.279</v>
      </c>
      <c r="D552" s="36">
        <v>15872.234539926205</v>
      </c>
      <c r="E552" s="36">
        <v>13826.239603635477</v>
      </c>
      <c r="F552" s="36">
        <v>13771.867340968294</v>
      </c>
      <c r="G552" s="36">
        <v>13797.60180871476</v>
      </c>
      <c r="H552" s="36">
        <v>13822.637311282286</v>
      </c>
      <c r="I552" s="36">
        <v>13846.973774181084</v>
      </c>
      <c r="J552" s="36">
        <v>13870.348936922206</v>
      </c>
      <c r="K552" s="36">
        <f>K553+K554</f>
        <v>13358.208369157193</v>
      </c>
      <c r="L552" s="36">
        <f t="shared" ref="L552:R552" si="308">L553+L554</f>
        <v>13378.583687938473</v>
      </c>
      <c r="M552" s="37">
        <f t="shared" si="308"/>
        <v>13398.370524524391</v>
      </c>
      <c r="N552" s="37">
        <f t="shared" si="308"/>
        <v>13418.241433415053</v>
      </c>
      <c r="O552" s="37">
        <f t="shared" si="308"/>
        <v>13437.691969099053</v>
      </c>
      <c r="P552" s="37">
        <f t="shared" si="308"/>
        <v>13457.478806238014</v>
      </c>
      <c r="Q552" s="37">
        <f t="shared" si="308"/>
        <v>13478.022260733327</v>
      </c>
      <c r="R552" s="36">
        <f t="shared" si="308"/>
        <v>13499.322247830971</v>
      </c>
    </row>
    <row r="553" spans="1:18" x14ac:dyDescent="0.25">
      <c r="A553" s="33" t="s">
        <v>7</v>
      </c>
      <c r="B553" s="34" t="s">
        <v>6</v>
      </c>
      <c r="C553" s="34">
        <v>0</v>
      </c>
      <c r="D553" s="34">
        <v>0</v>
      </c>
      <c r="E553" s="34">
        <v>0</v>
      </c>
      <c r="F553" s="34">
        <v>0</v>
      </c>
      <c r="G553" s="34">
        <v>0</v>
      </c>
      <c r="H553" s="34">
        <v>0</v>
      </c>
      <c r="I553" s="34">
        <v>0</v>
      </c>
      <c r="J553" s="34">
        <v>0</v>
      </c>
      <c r="K553" s="34">
        <f t="shared" ref="K553:R553" si="309">J553</f>
        <v>0</v>
      </c>
      <c r="L553" s="34">
        <f t="shared" si="309"/>
        <v>0</v>
      </c>
      <c r="M553" s="35">
        <f t="shared" si="309"/>
        <v>0</v>
      </c>
      <c r="N553" s="35">
        <f t="shared" si="309"/>
        <v>0</v>
      </c>
      <c r="O553" s="35">
        <f t="shared" si="309"/>
        <v>0</v>
      </c>
      <c r="P553" s="35">
        <f t="shared" si="309"/>
        <v>0</v>
      </c>
      <c r="Q553" s="35">
        <f t="shared" si="309"/>
        <v>0</v>
      </c>
      <c r="R553" s="34">
        <f t="shared" si="309"/>
        <v>0</v>
      </c>
    </row>
    <row r="554" spans="1:18" x14ac:dyDescent="0.25">
      <c r="A554" s="33" t="s">
        <v>8</v>
      </c>
      <c r="B554" s="34" t="s">
        <v>6</v>
      </c>
      <c r="C554" s="36">
        <v>12832.279</v>
      </c>
      <c r="D554" s="36">
        <v>15872.234539926205</v>
      </c>
      <c r="E554" s="36">
        <v>13826.239603635477</v>
      </c>
      <c r="F554" s="36">
        <v>13771.867340968294</v>
      </c>
      <c r="G554" s="36">
        <v>13797.60180871476</v>
      </c>
      <c r="H554" s="36">
        <v>13822.637311282286</v>
      </c>
      <c r="I554" s="36">
        <v>13846.973774181084</v>
      </c>
      <c r="J554" s="36">
        <v>13870.348936922206</v>
      </c>
      <c r="K554" s="36">
        <f t="shared" ref="K554:R554" si="310">K557/(1-K556)</f>
        <v>13358.208369157193</v>
      </c>
      <c r="L554" s="36">
        <f t="shared" si="310"/>
        <v>13378.583687938473</v>
      </c>
      <c r="M554" s="37">
        <f t="shared" si="310"/>
        <v>13398.370524524391</v>
      </c>
      <c r="N554" s="37">
        <f t="shared" si="310"/>
        <v>13418.241433415053</v>
      </c>
      <c r="O554" s="37">
        <f t="shared" si="310"/>
        <v>13437.691969099053</v>
      </c>
      <c r="P554" s="37">
        <f t="shared" si="310"/>
        <v>13457.478806238014</v>
      </c>
      <c r="Q554" s="37">
        <f t="shared" si="310"/>
        <v>13478.022260733327</v>
      </c>
      <c r="R554" s="36">
        <f t="shared" si="310"/>
        <v>13499.322247830971</v>
      </c>
    </row>
    <row r="555" spans="1:18" x14ac:dyDescent="0.25">
      <c r="A555" s="33" t="s">
        <v>9</v>
      </c>
      <c r="B555" s="34" t="s">
        <v>6</v>
      </c>
      <c r="C555" s="36">
        <v>0</v>
      </c>
      <c r="D555" s="36">
        <v>3192.3575399262045</v>
      </c>
      <c r="E555" s="36">
        <v>1196.2301116354756</v>
      </c>
      <c r="F555" s="36">
        <v>1191.5258869362933</v>
      </c>
      <c r="G555" s="36">
        <v>1193.7524030468012</v>
      </c>
      <c r="H555" s="36">
        <v>1195.9184455059039</v>
      </c>
      <c r="I555" s="36">
        <v>1198.0240078688312</v>
      </c>
      <c r="J555" s="36">
        <v>1200.0463996642084</v>
      </c>
      <c r="K555" s="36">
        <f t="shared" ref="K555:R555" si="311">K554-K557</f>
        <v>667.91041845786094</v>
      </c>
      <c r="L555" s="36">
        <f t="shared" si="311"/>
        <v>668.92918439692403</v>
      </c>
      <c r="M555" s="37">
        <f t="shared" si="311"/>
        <v>669.91852622621991</v>
      </c>
      <c r="N555" s="37">
        <f t="shared" si="311"/>
        <v>670.91207167075299</v>
      </c>
      <c r="O555" s="37">
        <f t="shared" si="311"/>
        <v>671.88459845495345</v>
      </c>
      <c r="P555" s="37">
        <f t="shared" si="311"/>
        <v>672.87394031190161</v>
      </c>
      <c r="Q555" s="37">
        <f t="shared" si="311"/>
        <v>673.90111303666708</v>
      </c>
      <c r="R555" s="36">
        <f t="shared" si="311"/>
        <v>674.96611239154845</v>
      </c>
    </row>
    <row r="556" spans="1:18" x14ac:dyDescent="0.25">
      <c r="A556" s="33" t="s">
        <v>9</v>
      </c>
      <c r="B556" s="34" t="s">
        <v>10</v>
      </c>
      <c r="C556" s="38">
        <v>0</v>
      </c>
      <c r="D556" s="38">
        <v>0.20112842535787323</v>
      </c>
      <c r="E556" s="38">
        <v>8.6518832736049101E-2</v>
      </c>
      <c r="F556" s="38">
        <v>8.6518832736049101E-2</v>
      </c>
      <c r="G556" s="38">
        <v>8.6518832736049101E-2</v>
      </c>
      <c r="H556" s="38">
        <v>8.6518832736049101E-2</v>
      </c>
      <c r="I556" s="38">
        <v>8.6518832736049101E-2</v>
      </c>
      <c r="J556" s="38">
        <v>8.6518832736049101E-2</v>
      </c>
      <c r="K556" s="38">
        <v>0.05</v>
      </c>
      <c r="L556" s="38">
        <f t="shared" ref="L556:R556" si="312">K556</f>
        <v>0.05</v>
      </c>
      <c r="M556" s="46">
        <f t="shared" si="312"/>
        <v>0.05</v>
      </c>
      <c r="N556" s="46">
        <f t="shared" si="312"/>
        <v>0.05</v>
      </c>
      <c r="O556" s="46">
        <f t="shared" si="312"/>
        <v>0.05</v>
      </c>
      <c r="P556" s="46">
        <f t="shared" si="312"/>
        <v>0.05</v>
      </c>
      <c r="Q556" s="46">
        <f t="shared" si="312"/>
        <v>0.05</v>
      </c>
      <c r="R556" s="38">
        <f t="shared" si="312"/>
        <v>0.05</v>
      </c>
    </row>
    <row r="557" spans="1:18" x14ac:dyDescent="0.25">
      <c r="A557" s="33" t="s">
        <v>11</v>
      </c>
      <c r="B557" s="34" t="s">
        <v>6</v>
      </c>
      <c r="C557" s="36">
        <v>12832.279</v>
      </c>
      <c r="D557" s="36">
        <v>12679.877</v>
      </c>
      <c r="E557" s="36">
        <v>12630.009492000001</v>
      </c>
      <c r="F557" s="36">
        <v>12580.341454032001</v>
      </c>
      <c r="G557" s="36">
        <v>12603.849405667959</v>
      </c>
      <c r="H557" s="36">
        <v>12626.718865776382</v>
      </c>
      <c r="I557" s="36">
        <v>12648.949766312253</v>
      </c>
      <c r="J557" s="36">
        <v>12670.302537257998</v>
      </c>
      <c r="K557" s="36">
        <f t="shared" ref="K557:R557" si="313">K558+K559</f>
        <v>12690.297950699332</v>
      </c>
      <c r="L557" s="36">
        <f t="shared" si="313"/>
        <v>12709.654503541549</v>
      </c>
      <c r="M557" s="37">
        <f t="shared" si="313"/>
        <v>12728.451998298171</v>
      </c>
      <c r="N557" s="37">
        <f t="shared" si="313"/>
        <v>12747.3293617443</v>
      </c>
      <c r="O557" s="37">
        <f t="shared" si="313"/>
        <v>12765.807370644099</v>
      </c>
      <c r="P557" s="37">
        <f t="shared" si="313"/>
        <v>12784.604865926112</v>
      </c>
      <c r="Q557" s="37">
        <f t="shared" si="313"/>
        <v>12804.12114769666</v>
      </c>
      <c r="R557" s="36">
        <f t="shared" si="313"/>
        <v>12824.356135439422</v>
      </c>
    </row>
    <row r="558" spans="1:18" x14ac:dyDescent="0.25">
      <c r="A558" s="33" t="s">
        <v>12</v>
      </c>
      <c r="B558" s="34" t="s">
        <v>6</v>
      </c>
      <c r="C558" s="36">
        <v>12664.279</v>
      </c>
      <c r="D558" s="36">
        <v>12466.877</v>
      </c>
      <c r="E558" s="36">
        <v>12417.009492000001</v>
      </c>
      <c r="F558" s="36">
        <v>12367.341454032001</v>
      </c>
      <c r="G558" s="36">
        <v>12390.849405667959</v>
      </c>
      <c r="H558" s="36">
        <v>12413.718865776382</v>
      </c>
      <c r="I558" s="36">
        <v>12435.949766312253</v>
      </c>
      <c r="J558" s="36">
        <v>12457.302537257998</v>
      </c>
      <c r="K558" s="36">
        <f t="shared" ref="K558:R558" si="314">(K560*K562*365)/1000</f>
        <v>12477.297950699332</v>
      </c>
      <c r="L558" s="36">
        <f t="shared" si="314"/>
        <v>12496.654503541549</v>
      </c>
      <c r="M558" s="37">
        <f t="shared" si="314"/>
        <v>12515.451998298171</v>
      </c>
      <c r="N558" s="37">
        <f t="shared" si="314"/>
        <v>12534.3293617443</v>
      </c>
      <c r="O558" s="37">
        <f t="shared" si="314"/>
        <v>12552.807370644099</v>
      </c>
      <c r="P558" s="37">
        <f t="shared" si="314"/>
        <v>12571.604865926112</v>
      </c>
      <c r="Q558" s="37">
        <f t="shared" si="314"/>
        <v>12591.12114769666</v>
      </c>
      <c r="R558" s="36">
        <f t="shared" si="314"/>
        <v>12611.356135439422</v>
      </c>
    </row>
    <row r="559" spans="1:18" x14ac:dyDescent="0.25">
      <c r="A559" s="33" t="s">
        <v>13</v>
      </c>
      <c r="B559" s="34" t="s">
        <v>6</v>
      </c>
      <c r="C559" s="34">
        <v>168</v>
      </c>
      <c r="D559" s="34">
        <v>213</v>
      </c>
      <c r="E559" s="34">
        <v>213</v>
      </c>
      <c r="F559" s="34">
        <v>213</v>
      </c>
      <c r="G559" s="34">
        <v>213</v>
      </c>
      <c r="H559" s="34">
        <v>213</v>
      </c>
      <c r="I559" s="34">
        <v>213</v>
      </c>
      <c r="J559" s="34">
        <v>213</v>
      </c>
      <c r="K559" s="34">
        <f>J559</f>
        <v>213</v>
      </c>
      <c r="L559" s="34">
        <f t="shared" ref="L559:R560" si="315">K559</f>
        <v>213</v>
      </c>
      <c r="M559" s="35">
        <f t="shared" si="315"/>
        <v>213</v>
      </c>
      <c r="N559" s="35">
        <f t="shared" si="315"/>
        <v>213</v>
      </c>
      <c r="O559" s="35">
        <f t="shared" si="315"/>
        <v>213</v>
      </c>
      <c r="P559" s="35">
        <f t="shared" si="315"/>
        <v>213</v>
      </c>
      <c r="Q559" s="35">
        <f t="shared" si="315"/>
        <v>213</v>
      </c>
      <c r="R559" s="34">
        <f t="shared" si="315"/>
        <v>213</v>
      </c>
    </row>
    <row r="560" spans="1:18" x14ac:dyDescent="0.25">
      <c r="A560" s="39" t="s">
        <v>14</v>
      </c>
      <c r="B560" s="40" t="s">
        <v>15</v>
      </c>
      <c r="C560" s="41">
        <v>85.291678452607044</v>
      </c>
      <c r="D560" s="41">
        <v>84.299408541887004</v>
      </c>
      <c r="E560" s="41">
        <v>84.299408541887004</v>
      </c>
      <c r="F560" s="41">
        <v>84.299408541887004</v>
      </c>
      <c r="G560" s="41">
        <v>84.299408541887004</v>
      </c>
      <c r="H560" s="41">
        <v>84.299408541887004</v>
      </c>
      <c r="I560" s="41">
        <v>84.299408541887004</v>
      </c>
      <c r="J560" s="41">
        <v>84.299408541887004</v>
      </c>
      <c r="K560" s="41">
        <f>J560</f>
        <v>84.299408541887004</v>
      </c>
      <c r="L560" s="41">
        <f t="shared" si="315"/>
        <v>84.299408541887004</v>
      </c>
      <c r="M560" s="41">
        <f t="shared" si="315"/>
        <v>84.299408541887004</v>
      </c>
      <c r="N560" s="41">
        <f t="shared" si="315"/>
        <v>84.299408541887004</v>
      </c>
      <c r="O560" s="41">
        <f t="shared" si="315"/>
        <v>84.299408541887004</v>
      </c>
      <c r="P560" s="41">
        <f t="shared" si="315"/>
        <v>84.299408541887004</v>
      </c>
      <c r="Q560" s="41">
        <f t="shared" si="315"/>
        <v>84.299408541887004</v>
      </c>
      <c r="R560" s="41">
        <f t="shared" si="315"/>
        <v>84.299408541887004</v>
      </c>
    </row>
    <row r="561" spans="1:18" x14ac:dyDescent="0.25">
      <c r="A561" s="33" t="s">
        <v>16</v>
      </c>
      <c r="B561" s="34" t="s">
        <v>17</v>
      </c>
      <c r="C561" s="36">
        <v>452</v>
      </c>
      <c r="D561" s="36">
        <v>458</v>
      </c>
      <c r="E561" s="36">
        <v>434</v>
      </c>
      <c r="F561" s="36">
        <f>E561+(E561*F$443)</f>
        <v>432.26400000000001</v>
      </c>
      <c r="G561" s="36">
        <f t="shared" ref="G561:J562" si="316">F561+(F561*G$443)</f>
        <v>433.08565122097872</v>
      </c>
      <c r="H561" s="36">
        <f t="shared" si="316"/>
        <v>433.88498585090315</v>
      </c>
      <c r="I561" s="36">
        <f t="shared" si="316"/>
        <v>434.66200151146006</v>
      </c>
      <c r="J561" s="36">
        <f t="shared" si="316"/>
        <v>435.40832473819387</v>
      </c>
      <c r="K561" s="36">
        <f>J561+(J561*K$443)</f>
        <v>436.10720553063663</v>
      </c>
      <c r="L561" s="36">
        <f t="shared" ref="L561:R562" si="317">K561+(K561*L$443)</f>
        <v>436.78375683221498</v>
      </c>
      <c r="M561" s="36">
        <f t="shared" si="317"/>
        <v>437.4407679047788</v>
      </c>
      <c r="N561" s="36">
        <f t="shared" si="317"/>
        <v>438.10057055217936</v>
      </c>
      <c r="O561" s="36">
        <f t="shared" si="317"/>
        <v>438.74641493747032</v>
      </c>
      <c r="P561" s="36">
        <f t="shared" si="317"/>
        <v>439.40342602839758</v>
      </c>
      <c r="Q561" s="36">
        <f t="shared" si="317"/>
        <v>440.08556018428067</v>
      </c>
      <c r="R561" s="36">
        <f t="shared" si="317"/>
        <v>440.79281459090862</v>
      </c>
    </row>
    <row r="562" spans="1:18" x14ac:dyDescent="0.25">
      <c r="A562" s="33" t="s">
        <v>29</v>
      </c>
      <c r="B562" s="34" t="s">
        <v>17</v>
      </c>
      <c r="C562" s="36">
        <v>406.8</v>
      </c>
      <c r="D562" s="36">
        <v>405.1728</v>
      </c>
      <c r="E562" s="36">
        <f>D562+(D562*E$443)</f>
        <v>403.55210879999998</v>
      </c>
      <c r="F562" s="36">
        <f>E562+(E562*F$443)</f>
        <v>401.93790036479999</v>
      </c>
      <c r="G562" s="36">
        <f t="shared" si="316"/>
        <v>402.70190746831162</v>
      </c>
      <c r="H562" s="36">
        <f t="shared" si="316"/>
        <v>403.44516363315694</v>
      </c>
      <c r="I562" s="36">
        <f t="shared" si="316"/>
        <v>404.16766664787667</v>
      </c>
      <c r="J562" s="36">
        <f t="shared" si="316"/>
        <v>404.86163050039937</v>
      </c>
      <c r="K562" s="36">
        <f>J562+(J562*K$443)</f>
        <v>405.5114803105148</v>
      </c>
      <c r="L562" s="36">
        <f t="shared" si="317"/>
        <v>406.14056718715841</v>
      </c>
      <c r="M562" s="36">
        <f t="shared" si="317"/>
        <v>406.75148470752265</v>
      </c>
      <c r="N562" s="36">
        <f t="shared" si="317"/>
        <v>407.36499795579527</v>
      </c>
      <c r="O562" s="36">
        <f t="shared" si="317"/>
        <v>407.9655322038156</v>
      </c>
      <c r="P562" s="36">
        <f t="shared" si="317"/>
        <v>408.57644974125498</v>
      </c>
      <c r="Q562" s="36">
        <f t="shared" si="317"/>
        <v>409.21072779906865</v>
      </c>
      <c r="R562" s="36">
        <f t="shared" si="317"/>
        <v>409.86836376048063</v>
      </c>
    </row>
    <row r="563" spans="1:18" x14ac:dyDescent="0.25">
      <c r="A563" s="39" t="s">
        <v>27</v>
      </c>
      <c r="B563" s="40" t="s">
        <v>10</v>
      </c>
      <c r="C563" s="43">
        <v>0.9</v>
      </c>
      <c r="D563" s="43">
        <f>D562/D561</f>
        <v>0.88465676855895192</v>
      </c>
      <c r="E563" s="43">
        <f>E562/E561</f>
        <v>0.92984356866359441</v>
      </c>
      <c r="F563" s="43">
        <f>F562/F561</f>
        <v>0.92984356866359441</v>
      </c>
      <c r="G563" s="43">
        <f t="shared" ref="G563:Q563" si="318">G562/G561</f>
        <v>0.92984356866359441</v>
      </c>
      <c r="H563" s="43">
        <f t="shared" si="318"/>
        <v>0.92984356866359441</v>
      </c>
      <c r="I563" s="43">
        <f t="shared" si="318"/>
        <v>0.92984356866359441</v>
      </c>
      <c r="J563" s="43">
        <f t="shared" si="318"/>
        <v>0.92984356866359441</v>
      </c>
      <c r="K563" s="43">
        <f>K562/K561</f>
        <v>0.92984356866359441</v>
      </c>
      <c r="L563" s="43">
        <f t="shared" si="318"/>
        <v>0.92984356866359441</v>
      </c>
      <c r="M563" s="47">
        <f t="shared" si="318"/>
        <v>0.92984356866359441</v>
      </c>
      <c r="N563" s="47">
        <f t="shared" si="318"/>
        <v>0.92984356866359441</v>
      </c>
      <c r="O563" s="47">
        <f t="shared" si="318"/>
        <v>0.92984356866359452</v>
      </c>
      <c r="P563" s="47">
        <f t="shared" si="318"/>
        <v>0.92984356866359452</v>
      </c>
      <c r="Q563" s="47">
        <f t="shared" si="318"/>
        <v>0.92984356866359452</v>
      </c>
      <c r="R563" s="43">
        <f>R562/R561</f>
        <v>0.92984356866359452</v>
      </c>
    </row>
    <row r="564" spans="1:18" x14ac:dyDescent="0.25">
      <c r="A564" s="44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</row>
    <row r="565" spans="1:18" x14ac:dyDescent="0.25">
      <c r="A565" s="33" t="s">
        <v>2</v>
      </c>
      <c r="B565" s="34" t="s">
        <v>3</v>
      </c>
      <c r="C565" s="34">
        <v>2020</v>
      </c>
      <c r="D565" s="34">
        <v>2021</v>
      </c>
      <c r="E565" s="34">
        <v>2022</v>
      </c>
      <c r="F565" s="34">
        <v>2023</v>
      </c>
      <c r="G565" s="34">
        <v>2024</v>
      </c>
      <c r="H565" s="34">
        <v>2025</v>
      </c>
      <c r="I565" s="34">
        <v>2026</v>
      </c>
      <c r="J565" s="34">
        <v>2027</v>
      </c>
      <c r="K565" s="34">
        <v>2028</v>
      </c>
      <c r="L565" s="34">
        <v>2029</v>
      </c>
      <c r="M565" s="35">
        <v>2030</v>
      </c>
      <c r="N565" s="34">
        <v>2031</v>
      </c>
      <c r="O565" s="35">
        <v>2032</v>
      </c>
      <c r="P565" s="34">
        <v>2033</v>
      </c>
      <c r="Q565" s="35">
        <v>2034</v>
      </c>
      <c r="R565" s="34">
        <v>2035</v>
      </c>
    </row>
    <row r="566" spans="1:18" x14ac:dyDescent="0.25">
      <c r="A566" s="80" t="s">
        <v>79</v>
      </c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2"/>
    </row>
    <row r="567" spans="1:18" x14ac:dyDescent="0.25">
      <c r="A567" s="33" t="s">
        <v>5</v>
      </c>
      <c r="B567" s="34" t="s">
        <v>6</v>
      </c>
      <c r="C567" s="36">
        <v>0</v>
      </c>
      <c r="D567" s="36">
        <v>12.581446452163188</v>
      </c>
      <c r="E567" s="36">
        <v>267.87996404397455</v>
      </c>
      <c r="F567" s="36">
        <v>964.36787055830825</v>
      </c>
      <c r="G567" s="36">
        <v>1392.9758130286675</v>
      </c>
      <c r="H567" s="36">
        <v>1395.5467913163616</v>
      </c>
      <c r="I567" s="36">
        <v>1398.0459829161036</v>
      </c>
      <c r="J567" s="36">
        <v>1400.4464554337469</v>
      </c>
      <c r="K567" s="36">
        <v>1402.6943342016502</v>
      </c>
      <c r="L567" s="36">
        <v>1404.8703924402798</v>
      </c>
      <c r="M567" s="37">
        <v>1406.9836015258111</v>
      </c>
      <c r="N567" s="37">
        <v>1409.1057894270034</v>
      </c>
      <c r="O567" s="37">
        <v>1411.183082002166</v>
      </c>
      <c r="P567" s="37">
        <f t="shared" ref="P567:R567" si="319">P568+P569</f>
        <v>2487.5025533690236</v>
      </c>
      <c r="Q567" s="37">
        <f t="shared" si="319"/>
        <v>2491.3641765471502</v>
      </c>
      <c r="R567" s="36">
        <f t="shared" si="319"/>
        <v>2495.3680077377039</v>
      </c>
    </row>
    <row r="568" spans="1:18" x14ac:dyDescent="0.25">
      <c r="A568" s="33" t="s">
        <v>7</v>
      </c>
      <c r="B568" s="34" t="s">
        <v>6</v>
      </c>
      <c r="C568" s="34">
        <v>0</v>
      </c>
      <c r="D568" s="34">
        <v>0</v>
      </c>
      <c r="E568" s="34">
        <v>0</v>
      </c>
      <c r="F568" s="34">
        <v>0</v>
      </c>
      <c r="G568" s="34">
        <v>0</v>
      </c>
      <c r="H568" s="34">
        <v>0</v>
      </c>
      <c r="I568" s="34">
        <v>0</v>
      </c>
      <c r="J568" s="34">
        <v>0</v>
      </c>
      <c r="K568" s="34">
        <v>0</v>
      </c>
      <c r="L568" s="34">
        <v>0</v>
      </c>
      <c r="M568" s="35">
        <v>0</v>
      </c>
      <c r="N568" s="35">
        <v>0</v>
      </c>
      <c r="O568" s="35">
        <v>0</v>
      </c>
      <c r="P568" s="35">
        <f t="shared" ref="P568:R568" si="320">O568</f>
        <v>0</v>
      </c>
      <c r="Q568" s="35">
        <f t="shared" si="320"/>
        <v>0</v>
      </c>
      <c r="R568" s="34">
        <f t="shared" si="320"/>
        <v>0</v>
      </c>
    </row>
    <row r="569" spans="1:18" x14ac:dyDescent="0.25">
      <c r="A569" s="33" t="s">
        <v>8</v>
      </c>
      <c r="B569" s="34" t="s">
        <v>6</v>
      </c>
      <c r="C569" s="36">
        <v>0</v>
      </c>
      <c r="D569" s="36">
        <v>12.581446452163188</v>
      </c>
      <c r="E569" s="36">
        <v>267.87996404397455</v>
      </c>
      <c r="F569" s="36">
        <v>964.36787055830825</v>
      </c>
      <c r="G569" s="36">
        <v>1392.9758130286675</v>
      </c>
      <c r="H569" s="36">
        <v>1395.5467913163616</v>
      </c>
      <c r="I569" s="36">
        <v>1398.0459829161036</v>
      </c>
      <c r="J569" s="36">
        <v>1400.4464554337469</v>
      </c>
      <c r="K569" s="36">
        <v>1402.6943342016502</v>
      </c>
      <c r="L569" s="36">
        <v>1404.8703924402798</v>
      </c>
      <c r="M569" s="37">
        <v>1406.9836015258111</v>
      </c>
      <c r="N569" s="37">
        <v>1409.1057894270034</v>
      </c>
      <c r="O569" s="37">
        <v>1411.183082002166</v>
      </c>
      <c r="P569" s="37">
        <f t="shared" ref="P569:R569" si="321">P572/(1-P571)</f>
        <v>2487.5025533690236</v>
      </c>
      <c r="Q569" s="37">
        <f t="shared" si="321"/>
        <v>2491.3641765471502</v>
      </c>
      <c r="R569" s="36">
        <f t="shared" si="321"/>
        <v>2495.3680077377039</v>
      </c>
    </row>
    <row r="570" spans="1:18" x14ac:dyDescent="0.25">
      <c r="A570" s="33" t="s">
        <v>9</v>
      </c>
      <c r="B570" s="34" t="s">
        <v>6</v>
      </c>
      <c r="C570" s="36">
        <v>0</v>
      </c>
      <c r="D570" s="36">
        <v>0.58144645216318835</v>
      </c>
      <c r="E570" s="36">
        <v>12.379964043974553</v>
      </c>
      <c r="F570" s="36">
        <v>44.5678705583083</v>
      </c>
      <c r="G570" s="36">
        <v>64.375813028667608</v>
      </c>
      <c r="H570" s="36">
        <v>64.494629748959142</v>
      </c>
      <c r="I570" s="36">
        <v>64.610128876541239</v>
      </c>
      <c r="J570" s="36">
        <v>64.721065741726306</v>
      </c>
      <c r="K570" s="36">
        <v>64.824950548569632</v>
      </c>
      <c r="L570" s="36">
        <v>64.925516198740524</v>
      </c>
      <c r="M570" s="37">
        <v>65.023177300755378</v>
      </c>
      <c r="N570" s="37">
        <v>65.121253355099725</v>
      </c>
      <c r="O570" s="37">
        <v>65.217254590134644</v>
      </c>
      <c r="P570" s="37">
        <f t="shared" ref="P570:R570" si="322">P569-P572</f>
        <v>114.95892303818619</v>
      </c>
      <c r="Q570" s="37">
        <f t="shared" si="322"/>
        <v>115.13738638936366</v>
      </c>
      <c r="R570" s="36">
        <f t="shared" si="322"/>
        <v>115.32242182623986</v>
      </c>
    </row>
    <row r="571" spans="1:18" x14ac:dyDescent="0.25">
      <c r="A571" s="33" t="s">
        <v>9</v>
      </c>
      <c r="B571" s="34" t="s">
        <v>10</v>
      </c>
      <c r="C571" s="38">
        <v>0</v>
      </c>
      <c r="D571" s="38">
        <v>4.621459498905367E-2</v>
      </c>
      <c r="E571" s="38">
        <v>4.621459498905367E-2</v>
      </c>
      <c r="F571" s="38">
        <v>4.621459498905367E-2</v>
      </c>
      <c r="G571" s="38">
        <v>4.621459498905367E-2</v>
      </c>
      <c r="H571" s="38">
        <v>4.621459498905367E-2</v>
      </c>
      <c r="I571" s="38">
        <v>4.621459498905367E-2</v>
      </c>
      <c r="J571" s="38">
        <v>4.621459498905367E-2</v>
      </c>
      <c r="K571" s="38">
        <v>4.621459498905367E-2</v>
      </c>
      <c r="L571" s="38">
        <v>4.621459498905367E-2</v>
      </c>
      <c r="M571" s="46">
        <v>4.621459498905367E-2</v>
      </c>
      <c r="N571" s="46">
        <v>4.621459498905367E-2</v>
      </c>
      <c r="O571" s="46">
        <v>4.621459498905367E-2</v>
      </c>
      <c r="P571" s="46">
        <f t="shared" ref="P571:R571" si="323">O571</f>
        <v>4.621459498905367E-2</v>
      </c>
      <c r="Q571" s="46">
        <f t="shared" si="323"/>
        <v>4.621459498905367E-2</v>
      </c>
      <c r="R571" s="38">
        <f t="shared" si="323"/>
        <v>4.621459498905367E-2</v>
      </c>
    </row>
    <row r="572" spans="1:18" x14ac:dyDescent="0.25">
      <c r="A572" s="33" t="s">
        <v>11</v>
      </c>
      <c r="B572" s="34" t="s">
        <v>6</v>
      </c>
      <c r="C572" s="36">
        <v>0</v>
      </c>
      <c r="D572" s="36">
        <v>12</v>
      </c>
      <c r="E572" s="36">
        <v>255.5</v>
      </c>
      <c r="F572" s="36">
        <v>919.8</v>
      </c>
      <c r="G572" s="36">
        <v>1328.6</v>
      </c>
      <c r="H572" s="36">
        <v>1331.0521615674024</v>
      </c>
      <c r="I572" s="36">
        <v>1333.4358540395624</v>
      </c>
      <c r="J572" s="36">
        <v>1335.7253896920206</v>
      </c>
      <c r="K572" s="36">
        <v>1337.8693836530806</v>
      </c>
      <c r="L572" s="36">
        <v>1339.9448762415393</v>
      </c>
      <c r="M572" s="37">
        <v>1341.9604242250557</v>
      </c>
      <c r="N572" s="37">
        <v>1343.9845360719037</v>
      </c>
      <c r="O572" s="37">
        <v>1345.9658274120313</v>
      </c>
      <c r="P572" s="37">
        <f t="shared" ref="P572:R572" si="324">P573+P574</f>
        <v>2372.5436303308375</v>
      </c>
      <c r="Q572" s="37">
        <f t="shared" si="324"/>
        <v>2376.2267901577866</v>
      </c>
      <c r="R572" s="36">
        <f t="shared" si="324"/>
        <v>2380.0455859114641</v>
      </c>
    </row>
    <row r="573" spans="1:18" x14ac:dyDescent="0.25">
      <c r="A573" s="33" t="s">
        <v>12</v>
      </c>
      <c r="B573" s="34" t="s">
        <v>6</v>
      </c>
      <c r="C573" s="36">
        <v>0</v>
      </c>
      <c r="D573" s="36">
        <v>12</v>
      </c>
      <c r="E573" s="36">
        <v>255.5</v>
      </c>
      <c r="F573" s="36">
        <v>919.8</v>
      </c>
      <c r="G573" s="36">
        <v>1328.6</v>
      </c>
      <c r="H573" s="36">
        <v>1331.0521615674024</v>
      </c>
      <c r="I573" s="36">
        <v>1333.4358540395624</v>
      </c>
      <c r="J573" s="36">
        <v>1335.7253896920206</v>
      </c>
      <c r="K573" s="36">
        <v>1337.8693836530806</v>
      </c>
      <c r="L573" s="36">
        <v>1339.9448762415393</v>
      </c>
      <c r="M573" s="37">
        <v>1341.9604242250557</v>
      </c>
      <c r="N573" s="37">
        <v>1343.9845360719037</v>
      </c>
      <c r="O573" s="37">
        <v>1345.9658274120313</v>
      </c>
      <c r="P573" s="37">
        <f t="shared" ref="P573:R573" si="325">(P575*P577*365)/1000</f>
        <v>2372.5436303308375</v>
      </c>
      <c r="Q573" s="37">
        <f t="shared" si="325"/>
        <v>2376.2267901577866</v>
      </c>
      <c r="R573" s="36">
        <f t="shared" si="325"/>
        <v>2380.0455859114641</v>
      </c>
    </row>
    <row r="574" spans="1:18" x14ac:dyDescent="0.25">
      <c r="A574" s="33" t="s">
        <v>13</v>
      </c>
      <c r="B574" s="34" t="s">
        <v>6</v>
      </c>
      <c r="C574" s="34">
        <v>0</v>
      </c>
      <c r="D574" s="34">
        <v>0</v>
      </c>
      <c r="E574" s="34">
        <v>0</v>
      </c>
      <c r="F574" s="34">
        <v>0</v>
      </c>
      <c r="G574" s="34">
        <v>0</v>
      </c>
      <c r="H574" s="34">
        <v>0</v>
      </c>
      <c r="I574" s="34">
        <v>0</v>
      </c>
      <c r="J574" s="34">
        <v>0</v>
      </c>
      <c r="K574" s="34">
        <v>0</v>
      </c>
      <c r="L574" s="34">
        <v>0</v>
      </c>
      <c r="M574" s="35">
        <v>0</v>
      </c>
      <c r="N574" s="35">
        <v>0</v>
      </c>
      <c r="O574" s="35">
        <v>0</v>
      </c>
      <c r="P574" s="35">
        <f t="shared" ref="P574:R574" si="326">O574</f>
        <v>0</v>
      </c>
      <c r="Q574" s="35">
        <f t="shared" si="326"/>
        <v>0</v>
      </c>
      <c r="R574" s="34">
        <f t="shared" si="326"/>
        <v>0</v>
      </c>
    </row>
    <row r="575" spans="1:18" x14ac:dyDescent="0.25">
      <c r="A575" s="39" t="s">
        <v>14</v>
      </c>
      <c r="B575" s="40" t="s">
        <v>15</v>
      </c>
      <c r="C575" s="41">
        <v>0</v>
      </c>
      <c r="D575" s="41">
        <v>32.87671232876712</v>
      </c>
      <c r="E575" s="41">
        <v>70</v>
      </c>
      <c r="F575" s="41">
        <v>70</v>
      </c>
      <c r="G575" s="41">
        <v>70</v>
      </c>
      <c r="H575" s="41">
        <v>70</v>
      </c>
      <c r="I575" s="41">
        <v>70</v>
      </c>
      <c r="J575" s="41">
        <v>70</v>
      </c>
      <c r="K575" s="41">
        <v>70</v>
      </c>
      <c r="L575" s="41">
        <v>70</v>
      </c>
      <c r="M575" s="42">
        <v>70</v>
      </c>
      <c r="N575" s="42">
        <v>70</v>
      </c>
      <c r="O575" s="42">
        <v>70</v>
      </c>
      <c r="P575" s="42">
        <v>70</v>
      </c>
      <c r="Q575" s="42">
        <v>70</v>
      </c>
      <c r="R575" s="41">
        <v>70</v>
      </c>
    </row>
    <row r="576" spans="1:18" x14ac:dyDescent="0.25">
      <c r="A576" s="33" t="s">
        <v>16</v>
      </c>
      <c r="B576" s="34" t="s">
        <v>17</v>
      </c>
      <c r="C576" s="36">
        <v>106</v>
      </c>
      <c r="D576" s="36">
        <v>118</v>
      </c>
      <c r="E576" s="36">
        <v>126</v>
      </c>
      <c r="F576" s="36">
        <f>E576+(E576*F$443)</f>
        <v>125.496</v>
      </c>
      <c r="G576" s="36">
        <f t="shared" ref="G576:R577" si="327">F576+(F576*G$443)</f>
        <v>125.73454390286479</v>
      </c>
      <c r="H576" s="36">
        <f t="shared" si="327"/>
        <v>125.9666087954235</v>
      </c>
      <c r="I576" s="36">
        <f t="shared" si="327"/>
        <v>126.19219398719808</v>
      </c>
      <c r="J576" s="36">
        <f t="shared" si="327"/>
        <v>126.40886847237886</v>
      </c>
      <c r="K576" s="36">
        <f t="shared" si="327"/>
        <v>126.61176934760418</v>
      </c>
      <c r="L576" s="36">
        <f t="shared" si="327"/>
        <v>126.80818746741726</v>
      </c>
      <c r="M576" s="36">
        <f t="shared" si="327"/>
        <v>126.99893261751643</v>
      </c>
      <c r="N576" s="36">
        <f t="shared" si="327"/>
        <v>127.19048822482627</v>
      </c>
      <c r="O576" s="36">
        <f t="shared" si="327"/>
        <v>127.37799143345913</v>
      </c>
      <c r="P576" s="36">
        <f t="shared" si="327"/>
        <v>127.56873658888962</v>
      </c>
      <c r="Q576" s="36">
        <f t="shared" si="327"/>
        <v>127.76677553737181</v>
      </c>
      <c r="R576" s="36">
        <f t="shared" si="327"/>
        <v>127.9721074618767</v>
      </c>
    </row>
    <row r="577" spans="1:18" x14ac:dyDescent="0.25">
      <c r="A577" s="33" t="s">
        <v>29</v>
      </c>
      <c r="B577" s="34" t="s">
        <v>17</v>
      </c>
      <c r="C577" s="36">
        <v>1.06</v>
      </c>
      <c r="D577" s="36">
        <v>10</v>
      </c>
      <c r="E577" s="36">
        <v>36</v>
      </c>
      <c r="F577" s="36">
        <v>52</v>
      </c>
      <c r="G577" s="36">
        <f t="shared" si="327"/>
        <v>52.098842058304399</v>
      </c>
      <c r="H577" s="36">
        <f t="shared" si="327"/>
        <v>52.19499950087669</v>
      </c>
      <c r="I577" s="36">
        <f t="shared" si="327"/>
        <v>52.288472041613275</v>
      </c>
      <c r="J577" s="36">
        <f t="shared" si="327"/>
        <v>52.378252379069451</v>
      </c>
      <c r="K577" s="36">
        <f t="shared" si="327"/>
        <v>52.462325540857215</v>
      </c>
      <c r="L577" s="36">
        <f t="shared" si="327"/>
        <v>52.543712535106273</v>
      </c>
      <c r="M577" s="36">
        <f t="shared" si="327"/>
        <v>52.62274890124668</v>
      </c>
      <c r="N577" s="36">
        <f t="shared" si="327"/>
        <v>52.702121085062196</v>
      </c>
      <c r="O577" s="36">
        <f t="shared" si="327"/>
        <v>52.779814133835934</v>
      </c>
      <c r="P577" s="36">
        <f>O577+(O577*P$443)+'[16]Uued liitujad'!K52</f>
        <v>92.858850502185419</v>
      </c>
      <c r="Q577" s="36">
        <f t="shared" si="327"/>
        <v>93.003005485627654</v>
      </c>
      <c r="R577" s="36">
        <f t="shared" si="327"/>
        <v>93.152469115908573</v>
      </c>
    </row>
    <row r="578" spans="1:18" x14ac:dyDescent="0.25">
      <c r="A578" s="39" t="s">
        <v>27</v>
      </c>
      <c r="B578" s="40" t="s">
        <v>10</v>
      </c>
      <c r="C578" s="43">
        <v>0.01</v>
      </c>
      <c r="D578" s="43">
        <f>D577/D576</f>
        <v>8.4745762711864403E-2</v>
      </c>
      <c r="E578" s="43">
        <f>E577/E576</f>
        <v>0.2857142857142857</v>
      </c>
      <c r="F578" s="43">
        <f>F577/F576</f>
        <v>0.41435583604258303</v>
      </c>
      <c r="G578" s="43">
        <f t="shared" ref="G578:R578" si="328">G577/G576</f>
        <v>0.41435583604258303</v>
      </c>
      <c r="H578" s="43">
        <f t="shared" si="328"/>
        <v>0.41435583604258297</v>
      </c>
      <c r="I578" s="43">
        <f t="shared" si="328"/>
        <v>0.41435583604258297</v>
      </c>
      <c r="J578" s="43">
        <f t="shared" si="328"/>
        <v>0.41435583604258297</v>
      </c>
      <c r="K578" s="43">
        <f t="shared" si="328"/>
        <v>0.41435583604258303</v>
      </c>
      <c r="L578" s="43">
        <f t="shared" si="328"/>
        <v>0.41435583604258303</v>
      </c>
      <c r="M578" s="47">
        <f t="shared" si="328"/>
        <v>0.41435583604258297</v>
      </c>
      <c r="N578" s="47">
        <f t="shared" si="328"/>
        <v>0.41435583604258297</v>
      </c>
      <c r="O578" s="47">
        <f t="shared" si="328"/>
        <v>0.41435583604258303</v>
      </c>
      <c r="P578" s="47">
        <f t="shared" si="328"/>
        <v>0.7279122846645234</v>
      </c>
      <c r="Q578" s="47">
        <f t="shared" si="328"/>
        <v>0.7279122846645234</v>
      </c>
      <c r="R578" s="43">
        <f t="shared" si="328"/>
        <v>0.7279122846645234</v>
      </c>
    </row>
    <row r="579" spans="1:18" x14ac:dyDescent="0.25">
      <c r="A579" s="44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</row>
    <row r="580" spans="1:18" x14ac:dyDescent="0.25">
      <c r="A580" s="33" t="s">
        <v>2</v>
      </c>
      <c r="B580" s="34" t="s">
        <v>3</v>
      </c>
      <c r="C580" s="34">
        <v>2020</v>
      </c>
      <c r="D580" s="34">
        <v>2021</v>
      </c>
      <c r="E580" s="34">
        <v>2022</v>
      </c>
      <c r="F580" s="34">
        <v>2023</v>
      </c>
      <c r="G580" s="34">
        <v>2024</v>
      </c>
      <c r="H580" s="34">
        <v>2025</v>
      </c>
      <c r="I580" s="34">
        <v>2026</v>
      </c>
      <c r="J580" s="34">
        <v>2027</v>
      </c>
      <c r="K580" s="34">
        <v>2028</v>
      </c>
      <c r="L580" s="34">
        <v>2029</v>
      </c>
      <c r="M580" s="35">
        <v>2030</v>
      </c>
      <c r="N580" s="34">
        <v>2031</v>
      </c>
      <c r="O580" s="35">
        <v>2032</v>
      </c>
      <c r="P580" s="34">
        <v>2033</v>
      </c>
      <c r="Q580" s="35">
        <v>2034</v>
      </c>
      <c r="R580" s="34">
        <v>2035</v>
      </c>
    </row>
    <row r="581" spans="1:18" x14ac:dyDescent="0.25">
      <c r="A581" s="80" t="s">
        <v>80</v>
      </c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2"/>
    </row>
    <row r="582" spans="1:18" x14ac:dyDescent="0.25">
      <c r="A582" s="33" t="s">
        <v>5</v>
      </c>
      <c r="B582" s="34" t="s">
        <v>6</v>
      </c>
      <c r="C582" s="36">
        <v>1251</v>
      </c>
      <c r="D582" s="36">
        <v>1995.0930000000001</v>
      </c>
      <c r="E582" s="36">
        <v>2891.5641320000004</v>
      </c>
      <c r="F582" s="36">
        <v>2885.2698754720004</v>
      </c>
      <c r="G582" s="36">
        <v>2888.2489558645029</v>
      </c>
      <c r="H582" s="36">
        <v>2891.1471224615407</v>
      </c>
      <c r="I582" s="36">
        <v>2893.9643666400079</v>
      </c>
      <c r="J582" s="36">
        <v>2896.6703285304843</v>
      </c>
      <c r="K582" s="36">
        <v>2899.204277257516</v>
      </c>
      <c r="L582" s="36">
        <v>2901.6572654179345</v>
      </c>
      <c r="M582" s="37">
        <v>2904.039406104831</v>
      </c>
      <c r="N582" s="37">
        <v>2906.4316682710714</v>
      </c>
      <c r="O582" s="37">
        <f>O583+O584</f>
        <v>3041.6524493993884</v>
      </c>
      <c r="P582" s="37">
        <f t="shared" ref="P582:R582" si="329">P583+P584</f>
        <v>3044.2335731136882</v>
      </c>
      <c r="Q582" s="37">
        <f t="shared" si="329"/>
        <v>3046.9133949163911</v>
      </c>
      <c r="R582" s="36">
        <f t="shared" si="329"/>
        <v>3049.6919037516286</v>
      </c>
    </row>
    <row r="583" spans="1:18" x14ac:dyDescent="0.25">
      <c r="A583" s="33" t="s">
        <v>7</v>
      </c>
      <c r="B583" s="34" t="s">
        <v>6</v>
      </c>
      <c r="C583" s="34">
        <v>0</v>
      </c>
      <c r="D583" s="34">
        <v>624</v>
      </c>
      <c r="E583" s="34">
        <v>624</v>
      </c>
      <c r="F583" s="34">
        <v>624</v>
      </c>
      <c r="G583" s="34">
        <v>624</v>
      </c>
      <c r="H583" s="34">
        <v>624</v>
      </c>
      <c r="I583" s="34">
        <v>624</v>
      </c>
      <c r="J583" s="34">
        <v>624</v>
      </c>
      <c r="K583" s="34">
        <v>624</v>
      </c>
      <c r="L583" s="34">
        <v>624</v>
      </c>
      <c r="M583" s="35">
        <v>624</v>
      </c>
      <c r="N583" s="35">
        <v>624</v>
      </c>
      <c r="O583" s="35">
        <f>N583</f>
        <v>624</v>
      </c>
      <c r="P583" s="35">
        <f t="shared" ref="P583:R583" si="330">O583</f>
        <v>624</v>
      </c>
      <c r="Q583" s="35">
        <f t="shared" si="330"/>
        <v>624</v>
      </c>
      <c r="R583" s="34">
        <f t="shared" si="330"/>
        <v>624</v>
      </c>
    </row>
    <row r="584" spans="1:18" x14ac:dyDescent="0.25">
      <c r="A584" s="33" t="s">
        <v>8</v>
      </c>
      <c r="B584" s="34" t="s">
        <v>6</v>
      </c>
      <c r="C584" s="36">
        <v>1251</v>
      </c>
      <c r="D584" s="36">
        <v>1371.0930000000001</v>
      </c>
      <c r="E584" s="36">
        <v>2267.5641320000004</v>
      </c>
      <c r="F584" s="36">
        <v>2261.2698754720004</v>
      </c>
      <c r="G584" s="36">
        <v>2264.2489558645029</v>
      </c>
      <c r="H584" s="36">
        <v>2267.1471224615407</v>
      </c>
      <c r="I584" s="36">
        <v>2269.9643666400079</v>
      </c>
      <c r="J584" s="36">
        <v>2272.6703285304843</v>
      </c>
      <c r="K584" s="36">
        <v>2275.204277257516</v>
      </c>
      <c r="L584" s="36">
        <v>2277.6572654179345</v>
      </c>
      <c r="M584" s="37">
        <v>2280.039406104831</v>
      </c>
      <c r="N584" s="37">
        <v>2282.4316682710714</v>
      </c>
      <c r="O584" s="37">
        <f>O587/(1-O586)</f>
        <v>2417.6524493993884</v>
      </c>
      <c r="P584" s="37">
        <f t="shared" ref="P584:R584" si="331">P587/(1-P586)</f>
        <v>2420.2335731136882</v>
      </c>
      <c r="Q584" s="37">
        <f t="shared" si="331"/>
        <v>2422.9133949163911</v>
      </c>
      <c r="R584" s="36">
        <f t="shared" si="331"/>
        <v>2425.6919037516286</v>
      </c>
    </row>
    <row r="585" spans="1:18" x14ac:dyDescent="0.25">
      <c r="A585" s="33" t="s">
        <v>9</v>
      </c>
      <c r="B585" s="34" t="s">
        <v>6</v>
      </c>
      <c r="C585" s="36">
        <v>0</v>
      </c>
      <c r="D585" s="36">
        <v>0</v>
      </c>
      <c r="E585" s="36">
        <v>0</v>
      </c>
      <c r="F585" s="36">
        <v>0</v>
      </c>
      <c r="G585" s="36">
        <v>0</v>
      </c>
      <c r="H585" s="36">
        <v>0</v>
      </c>
      <c r="I585" s="36">
        <v>0</v>
      </c>
      <c r="J585" s="36">
        <v>0</v>
      </c>
      <c r="K585" s="36">
        <v>0</v>
      </c>
      <c r="L585" s="36">
        <v>0</v>
      </c>
      <c r="M585" s="37">
        <v>0</v>
      </c>
      <c r="N585" s="37">
        <v>0</v>
      </c>
      <c r="O585" s="37">
        <f t="shared" ref="O585:R585" si="332">O584-O587</f>
        <v>0</v>
      </c>
      <c r="P585" s="37">
        <f t="shared" si="332"/>
        <v>0</v>
      </c>
      <c r="Q585" s="37">
        <f t="shared" si="332"/>
        <v>0</v>
      </c>
      <c r="R585" s="36">
        <f t="shared" si="332"/>
        <v>0</v>
      </c>
    </row>
    <row r="586" spans="1:18" x14ac:dyDescent="0.25">
      <c r="A586" s="33" t="s">
        <v>9</v>
      </c>
      <c r="B586" s="34" t="s">
        <v>10</v>
      </c>
      <c r="C586" s="38">
        <v>0</v>
      </c>
      <c r="D586" s="38">
        <v>0</v>
      </c>
      <c r="E586" s="38">
        <v>0</v>
      </c>
      <c r="F586" s="38">
        <v>0</v>
      </c>
      <c r="G586" s="38">
        <v>0</v>
      </c>
      <c r="H586" s="38">
        <v>0</v>
      </c>
      <c r="I586" s="38">
        <v>0</v>
      </c>
      <c r="J586" s="38">
        <v>0</v>
      </c>
      <c r="K586" s="38">
        <v>0</v>
      </c>
      <c r="L586" s="38">
        <v>0</v>
      </c>
      <c r="M586" s="46">
        <v>0</v>
      </c>
      <c r="N586" s="46">
        <v>0</v>
      </c>
      <c r="O586" s="46">
        <f>N586</f>
        <v>0</v>
      </c>
      <c r="P586" s="46">
        <f t="shared" ref="P586:R586" si="333">O586</f>
        <v>0</v>
      </c>
      <c r="Q586" s="46">
        <f t="shared" si="333"/>
        <v>0</v>
      </c>
      <c r="R586" s="38">
        <f t="shared" si="333"/>
        <v>0</v>
      </c>
    </row>
    <row r="587" spans="1:18" x14ac:dyDescent="0.25">
      <c r="A587" s="33" t="s">
        <v>11</v>
      </c>
      <c r="B587" s="34" t="s">
        <v>6</v>
      </c>
      <c r="C587" s="36">
        <v>1251</v>
      </c>
      <c r="D587" s="36">
        <v>1371.0930000000001</v>
      </c>
      <c r="E587" s="36">
        <v>2267.5641320000004</v>
      </c>
      <c r="F587" s="36">
        <v>2261.2698754720004</v>
      </c>
      <c r="G587" s="36">
        <v>2264.2489558645029</v>
      </c>
      <c r="H587" s="36">
        <v>2267.1471224615407</v>
      </c>
      <c r="I587" s="36">
        <v>2269.9643666400079</v>
      </c>
      <c r="J587" s="36">
        <v>2272.6703285304843</v>
      </c>
      <c r="K587" s="36">
        <v>2275.204277257516</v>
      </c>
      <c r="L587" s="36">
        <v>2277.6572654179345</v>
      </c>
      <c r="M587" s="37">
        <v>2280.039406104831</v>
      </c>
      <c r="N587" s="37">
        <v>2282.4316682710714</v>
      </c>
      <c r="O587" s="37">
        <f>O588+O589</f>
        <v>2417.6524493993884</v>
      </c>
      <c r="P587" s="37">
        <f t="shared" ref="P587:R587" si="334">P588+P589</f>
        <v>2420.2335731136882</v>
      </c>
      <c r="Q587" s="37">
        <f t="shared" si="334"/>
        <v>2422.9133949163911</v>
      </c>
      <c r="R587" s="36">
        <f t="shared" si="334"/>
        <v>2425.6919037516286</v>
      </c>
    </row>
    <row r="588" spans="1:18" x14ac:dyDescent="0.25">
      <c r="A588" s="33" t="s">
        <v>12</v>
      </c>
      <c r="B588" s="34" t="s">
        <v>6</v>
      </c>
      <c r="C588" s="36">
        <v>626</v>
      </c>
      <c r="D588" s="36">
        <v>677.09300000000007</v>
      </c>
      <c r="E588" s="36">
        <v>1573.5641320000002</v>
      </c>
      <c r="F588" s="36">
        <v>1567.2698754720002</v>
      </c>
      <c r="G588" s="36">
        <v>1570.2489558645027</v>
      </c>
      <c r="H588" s="36">
        <v>1573.1471224615407</v>
      </c>
      <c r="I588" s="36">
        <v>1575.9643666400077</v>
      </c>
      <c r="J588" s="36">
        <v>1578.6703285304843</v>
      </c>
      <c r="K588" s="36">
        <v>1581.204277257516</v>
      </c>
      <c r="L588" s="36">
        <v>1583.6572654179345</v>
      </c>
      <c r="M588" s="37">
        <v>1586.0394061048312</v>
      </c>
      <c r="N588" s="37">
        <v>1588.4316682710712</v>
      </c>
      <c r="O588" s="37">
        <f>(O590*O592*365)/1000</f>
        <v>1723.6524493993882</v>
      </c>
      <c r="P588" s="37">
        <f t="shared" ref="P588:R588" si="335">(P590*P592*365)/1000</f>
        <v>1726.2335731136884</v>
      </c>
      <c r="Q588" s="37">
        <f t="shared" si="335"/>
        <v>1728.9133949163911</v>
      </c>
      <c r="R588" s="36">
        <f t="shared" si="335"/>
        <v>1731.6919037516286</v>
      </c>
    </row>
    <row r="589" spans="1:18" x14ac:dyDescent="0.25">
      <c r="A589" s="33" t="s">
        <v>13</v>
      </c>
      <c r="B589" s="34" t="s">
        <v>6</v>
      </c>
      <c r="C589" s="34">
        <v>625</v>
      </c>
      <c r="D589" s="34">
        <v>694</v>
      </c>
      <c r="E589" s="34">
        <v>694</v>
      </c>
      <c r="F589" s="34">
        <v>694</v>
      </c>
      <c r="G589" s="34">
        <v>694</v>
      </c>
      <c r="H589" s="34">
        <v>694</v>
      </c>
      <c r="I589" s="34">
        <v>694</v>
      </c>
      <c r="J589" s="34">
        <v>694</v>
      </c>
      <c r="K589" s="34">
        <v>694</v>
      </c>
      <c r="L589" s="34">
        <v>694</v>
      </c>
      <c r="M589" s="35">
        <v>694</v>
      </c>
      <c r="N589" s="35">
        <v>694</v>
      </c>
      <c r="O589" s="35">
        <f>N589</f>
        <v>694</v>
      </c>
      <c r="P589" s="35">
        <f t="shared" ref="P589:R589" si="336">O589</f>
        <v>694</v>
      </c>
      <c r="Q589" s="35">
        <f t="shared" si="336"/>
        <v>694</v>
      </c>
      <c r="R589" s="34">
        <f t="shared" si="336"/>
        <v>694</v>
      </c>
    </row>
    <row r="590" spans="1:18" x14ac:dyDescent="0.25">
      <c r="A590" s="39" t="s">
        <v>14</v>
      </c>
      <c r="B590" s="40" t="s">
        <v>15</v>
      </c>
      <c r="C590" s="41">
        <v>75.222302331170383</v>
      </c>
      <c r="D590" s="41">
        <v>75.408508742621692</v>
      </c>
      <c r="E590" s="41">
        <v>75.408508742621692</v>
      </c>
      <c r="F590" s="41">
        <v>75.408508742621692</v>
      </c>
      <c r="G590" s="41">
        <v>75.408508742621692</v>
      </c>
      <c r="H590" s="41">
        <v>75.408508742621692</v>
      </c>
      <c r="I590" s="41">
        <v>75.408508742621692</v>
      </c>
      <c r="J590" s="41">
        <v>75.408508742621692</v>
      </c>
      <c r="K590" s="41">
        <v>75.408508742621692</v>
      </c>
      <c r="L590" s="41">
        <v>75.408508742621692</v>
      </c>
      <c r="M590" s="42">
        <v>75.408508742621692</v>
      </c>
      <c r="N590" s="42">
        <v>75.408508742621692</v>
      </c>
      <c r="O590" s="42">
        <v>75.408508742621692</v>
      </c>
      <c r="P590" s="42">
        <v>75.408508742621692</v>
      </c>
      <c r="Q590" s="42">
        <v>75.408508742621692</v>
      </c>
      <c r="R590" s="41">
        <v>75.408508742621692</v>
      </c>
    </row>
    <row r="591" spans="1:18" x14ac:dyDescent="0.25">
      <c r="A591" s="33" t="s">
        <v>16</v>
      </c>
      <c r="B591" s="34" t="s">
        <v>17</v>
      </c>
      <c r="C591" s="36">
        <v>76</v>
      </c>
      <c r="D591" s="36">
        <v>82</v>
      </c>
      <c r="E591" s="36">
        <v>64</v>
      </c>
      <c r="F591" s="36">
        <f>E591+(E591*F$443)</f>
        <v>63.744</v>
      </c>
      <c r="G591" s="36">
        <f t="shared" ref="G591:R592" si="337">F591+(F591*G$443)</f>
        <v>63.865165157010686</v>
      </c>
      <c r="H591" s="36">
        <f t="shared" si="337"/>
        <v>63.983039388151617</v>
      </c>
      <c r="I591" s="36">
        <f t="shared" si="337"/>
        <v>64.097622342703787</v>
      </c>
      <c r="J591" s="36">
        <f t="shared" si="337"/>
        <v>64.207679224065458</v>
      </c>
      <c r="K591" s="36">
        <f t="shared" si="337"/>
        <v>64.31073998608467</v>
      </c>
      <c r="L591" s="36">
        <f t="shared" si="337"/>
        <v>64.410507919957979</v>
      </c>
      <c r="M591" s="36">
        <f t="shared" si="337"/>
        <v>64.507394345405174</v>
      </c>
      <c r="N591" s="36">
        <f t="shared" si="337"/>
        <v>64.604692431657796</v>
      </c>
      <c r="O591" s="36">
        <f t="shared" si="337"/>
        <v>64.699932156677662</v>
      </c>
      <c r="P591" s="36">
        <f t="shared" si="337"/>
        <v>64.796818584832835</v>
      </c>
      <c r="Q591" s="36">
        <f t="shared" si="337"/>
        <v>64.8974097967603</v>
      </c>
      <c r="R591" s="36">
        <f t="shared" si="337"/>
        <v>65.001705377461192</v>
      </c>
    </row>
    <row r="592" spans="1:18" x14ac:dyDescent="0.25">
      <c r="A592" s="33" t="s">
        <v>29</v>
      </c>
      <c r="B592" s="34" t="s">
        <v>17</v>
      </c>
      <c r="C592" s="36">
        <v>22.8</v>
      </c>
      <c r="D592" s="36">
        <v>24.599999999999998</v>
      </c>
      <c r="E592" s="36">
        <v>57</v>
      </c>
      <c r="F592" s="36">
        <f>E592+(E592*F$443)</f>
        <v>56.771999999999998</v>
      </c>
      <c r="G592" s="36">
        <f t="shared" si="337"/>
        <v>56.87991271796264</v>
      </c>
      <c r="H592" s="36">
        <f t="shared" si="337"/>
        <v>56.984894455072528</v>
      </c>
      <c r="I592" s="36">
        <f t="shared" si="337"/>
        <v>57.086944898970557</v>
      </c>
      <c r="J592" s="36">
        <f t="shared" si="337"/>
        <v>57.184964308933289</v>
      </c>
      <c r="K592" s="36">
        <f t="shared" si="337"/>
        <v>57.276752800106649</v>
      </c>
      <c r="L592" s="36">
        <f t="shared" si="337"/>
        <v>57.365608616212562</v>
      </c>
      <c r="M592" s="36">
        <f t="shared" si="337"/>
        <v>57.451898088876469</v>
      </c>
      <c r="N592" s="36">
        <f t="shared" si="337"/>
        <v>57.538554196945206</v>
      </c>
      <c r="O592" s="36">
        <f>N592+(N592*O$443)+'[16]Uued liitujad'!L54</f>
        <v>62.623377077041027</v>
      </c>
      <c r="P592" s="36">
        <f t="shared" si="337"/>
        <v>62.717153919176134</v>
      </c>
      <c r="Q592" s="36">
        <f t="shared" si="337"/>
        <v>62.814516639432405</v>
      </c>
      <c r="R592" s="36">
        <f t="shared" si="337"/>
        <v>62.915464836130425</v>
      </c>
    </row>
    <row r="593" spans="1:18" x14ac:dyDescent="0.25">
      <c r="A593" s="39" t="s">
        <v>27</v>
      </c>
      <c r="B593" s="40" t="s">
        <v>10</v>
      </c>
      <c r="C593" s="43">
        <v>0.3</v>
      </c>
      <c r="D593" s="43">
        <f>D592/D591</f>
        <v>0.3</v>
      </c>
      <c r="E593" s="43">
        <f>E592/E591</f>
        <v>0.890625</v>
      </c>
      <c r="F593" s="43">
        <f>F592/F591</f>
        <v>0.890625</v>
      </c>
      <c r="G593" s="43">
        <f t="shared" ref="G593:R593" si="338">G592/G591</f>
        <v>0.890625</v>
      </c>
      <c r="H593" s="43">
        <f t="shared" si="338"/>
        <v>0.89062499999999989</v>
      </c>
      <c r="I593" s="43">
        <f t="shared" si="338"/>
        <v>0.890625</v>
      </c>
      <c r="J593" s="43">
        <f t="shared" si="338"/>
        <v>0.89062499999999989</v>
      </c>
      <c r="K593" s="43">
        <f t="shared" si="338"/>
        <v>0.89062499999999989</v>
      </c>
      <c r="L593" s="43">
        <f t="shared" si="338"/>
        <v>0.89062499999999978</v>
      </c>
      <c r="M593" s="47">
        <f t="shared" si="338"/>
        <v>0.89062499999999978</v>
      </c>
      <c r="N593" s="47">
        <f t="shared" si="338"/>
        <v>0.89062499999999967</v>
      </c>
      <c r="O593" s="47">
        <f>O592/O591</f>
        <v>0.96790483373911373</v>
      </c>
      <c r="P593" s="47">
        <f t="shared" si="338"/>
        <v>0.96790483373911362</v>
      </c>
      <c r="Q593" s="47">
        <f t="shared" si="338"/>
        <v>0.96790483373911362</v>
      </c>
      <c r="R593" s="43">
        <f t="shared" si="338"/>
        <v>0.96790483373911362</v>
      </c>
    </row>
    <row r="594" spans="1:18" x14ac:dyDescent="0.25">
      <c r="A594" s="44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</row>
    <row r="595" spans="1:18" x14ac:dyDescent="0.25">
      <c r="A595" s="33" t="s">
        <v>2</v>
      </c>
      <c r="B595" s="34" t="s">
        <v>3</v>
      </c>
      <c r="C595" s="34">
        <v>2020</v>
      </c>
      <c r="D595" s="34">
        <v>2021</v>
      </c>
      <c r="E595" s="34">
        <v>2022</v>
      </c>
      <c r="F595" s="34">
        <v>2023</v>
      </c>
      <c r="G595" s="34">
        <v>2024</v>
      </c>
      <c r="H595" s="34">
        <v>2025</v>
      </c>
      <c r="I595" s="34">
        <v>2026</v>
      </c>
      <c r="J595" s="34">
        <v>2027</v>
      </c>
      <c r="K595" s="34">
        <v>2028</v>
      </c>
      <c r="L595" s="34">
        <v>2029</v>
      </c>
      <c r="M595" s="35">
        <v>2030</v>
      </c>
      <c r="N595" s="34">
        <v>2031</v>
      </c>
      <c r="O595" s="35">
        <v>2032</v>
      </c>
      <c r="P595" s="34">
        <v>2033</v>
      </c>
      <c r="Q595" s="35">
        <v>2034</v>
      </c>
      <c r="R595" s="34">
        <v>2035</v>
      </c>
    </row>
    <row r="596" spans="1:18" x14ac:dyDescent="0.25">
      <c r="A596" s="80" t="s">
        <v>81</v>
      </c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2"/>
    </row>
    <row r="597" spans="1:18" x14ac:dyDescent="0.25">
      <c r="A597" s="33" t="s">
        <v>5</v>
      </c>
      <c r="B597" s="34" t="s">
        <v>6</v>
      </c>
      <c r="C597" s="36">
        <v>1035</v>
      </c>
      <c r="D597" s="36">
        <v>1305.5915783049813</v>
      </c>
      <c r="E597" s="36">
        <v>1137.2188472275641</v>
      </c>
      <c r="F597" s="36">
        <v>1132.669971838654</v>
      </c>
      <c r="G597" s="36">
        <v>1134.822960903964</v>
      </c>
      <c r="H597" s="36">
        <v>1136.917473361088</v>
      </c>
      <c r="I597" s="36">
        <v>1138.9535029780841</v>
      </c>
      <c r="J597" s="36">
        <v>1140.9091085992022</v>
      </c>
      <c r="K597" s="36">
        <v>1142.7403998644816</v>
      </c>
      <c r="L597" s="36">
        <f t="shared" ref="L597:R597" si="339">L598+L599</f>
        <v>1168.7597146107398</v>
      </c>
      <c r="M597" s="37">
        <f t="shared" si="339"/>
        <v>1170.5177655035543</v>
      </c>
      <c r="N597" s="37">
        <f t="shared" si="339"/>
        <v>1172.2832861801198</v>
      </c>
      <c r="O597" s="37">
        <f t="shared" si="339"/>
        <v>1174.0114568999059</v>
      </c>
      <c r="P597" s="37">
        <f t="shared" si="339"/>
        <v>1175.7695078418581</v>
      </c>
      <c r="Q597" s="37">
        <f t="shared" si="339"/>
        <v>1177.5947838712098</v>
      </c>
      <c r="R597" s="36">
        <f t="shared" si="339"/>
        <v>1179.4872774576079</v>
      </c>
    </row>
    <row r="598" spans="1:18" x14ac:dyDescent="0.25">
      <c r="A598" s="33" t="s">
        <v>7</v>
      </c>
      <c r="B598" s="34" t="s">
        <v>6</v>
      </c>
      <c r="C598" s="34">
        <v>0</v>
      </c>
      <c r="D598" s="34">
        <v>0</v>
      </c>
      <c r="E598" s="34">
        <v>0</v>
      </c>
      <c r="F598" s="34">
        <v>0</v>
      </c>
      <c r="G598" s="34">
        <v>0</v>
      </c>
      <c r="H598" s="34">
        <v>0</v>
      </c>
      <c r="I598" s="34">
        <v>0</v>
      </c>
      <c r="J598" s="34">
        <v>0</v>
      </c>
      <c r="K598" s="34">
        <v>0</v>
      </c>
      <c r="L598" s="34">
        <f t="shared" ref="L598:R598" si="340">K598</f>
        <v>0</v>
      </c>
      <c r="M598" s="35">
        <f t="shared" si="340"/>
        <v>0</v>
      </c>
      <c r="N598" s="35">
        <f t="shared" si="340"/>
        <v>0</v>
      </c>
      <c r="O598" s="35">
        <f t="shared" si="340"/>
        <v>0</v>
      </c>
      <c r="P598" s="35">
        <f t="shared" si="340"/>
        <v>0</v>
      </c>
      <c r="Q598" s="35">
        <f t="shared" si="340"/>
        <v>0</v>
      </c>
      <c r="R598" s="34">
        <f t="shared" si="340"/>
        <v>0</v>
      </c>
    </row>
    <row r="599" spans="1:18" x14ac:dyDescent="0.25">
      <c r="A599" s="33" t="s">
        <v>8</v>
      </c>
      <c r="B599" s="34" t="s">
        <v>6</v>
      </c>
      <c r="C599" s="36">
        <v>1035</v>
      </c>
      <c r="D599" s="36">
        <v>1305.5915783049813</v>
      </c>
      <c r="E599" s="36">
        <v>1137.2188472275641</v>
      </c>
      <c r="F599" s="36">
        <v>1132.669971838654</v>
      </c>
      <c r="G599" s="36">
        <v>1134.822960903964</v>
      </c>
      <c r="H599" s="36">
        <v>1136.917473361088</v>
      </c>
      <c r="I599" s="36">
        <v>1138.9535029780841</v>
      </c>
      <c r="J599" s="36">
        <v>1140.9091085992022</v>
      </c>
      <c r="K599" s="36">
        <v>1142.7403998644816</v>
      </c>
      <c r="L599" s="36">
        <f t="shared" ref="L599:R599" si="341">L602/(1-L601)</f>
        <v>1168.7597146107398</v>
      </c>
      <c r="M599" s="37">
        <f t="shared" si="341"/>
        <v>1170.5177655035543</v>
      </c>
      <c r="N599" s="37">
        <f t="shared" si="341"/>
        <v>1172.2832861801198</v>
      </c>
      <c r="O599" s="37">
        <f t="shared" si="341"/>
        <v>1174.0114568999059</v>
      </c>
      <c r="P599" s="37">
        <f t="shared" si="341"/>
        <v>1175.7695078418581</v>
      </c>
      <c r="Q599" s="37">
        <f t="shared" si="341"/>
        <v>1177.5947838712098</v>
      </c>
      <c r="R599" s="36">
        <f t="shared" si="341"/>
        <v>1179.4872774576079</v>
      </c>
    </row>
    <row r="600" spans="1:18" x14ac:dyDescent="0.25">
      <c r="A600" s="33" t="s">
        <v>9</v>
      </c>
      <c r="B600" s="34" t="s">
        <v>6</v>
      </c>
      <c r="C600" s="36">
        <v>0</v>
      </c>
      <c r="D600" s="36">
        <v>262.59157830498134</v>
      </c>
      <c r="E600" s="36">
        <v>98.390847227564109</v>
      </c>
      <c r="F600" s="36">
        <v>97.997283838653857</v>
      </c>
      <c r="G600" s="36">
        <v>98.183557939478078</v>
      </c>
      <c r="H600" s="36">
        <v>98.364772712419608</v>
      </c>
      <c r="I600" s="36">
        <v>98.540927618298156</v>
      </c>
      <c r="J600" s="36">
        <v>98.710124333929343</v>
      </c>
      <c r="K600" s="36">
        <v>98.868565516600938</v>
      </c>
      <c r="L600" s="36">
        <f t="shared" ref="L600:R600" si="342">L599-L602</f>
        <v>58.437985730537093</v>
      </c>
      <c r="M600" s="37">
        <f t="shared" si="342"/>
        <v>58.525888275177749</v>
      </c>
      <c r="N600" s="37">
        <f t="shared" si="342"/>
        <v>58.614164309006128</v>
      </c>
      <c r="O600" s="37">
        <f t="shared" si="342"/>
        <v>58.700572844995349</v>
      </c>
      <c r="P600" s="37">
        <f t="shared" si="342"/>
        <v>58.788475392093005</v>
      </c>
      <c r="Q600" s="37">
        <f t="shared" si="342"/>
        <v>58.879739193560454</v>
      </c>
      <c r="R600" s="36">
        <f t="shared" si="342"/>
        <v>58.974363872880531</v>
      </c>
    </row>
    <row r="601" spans="1:18" x14ac:dyDescent="0.25">
      <c r="A601" s="33" t="s">
        <v>9</v>
      </c>
      <c r="B601" s="34" t="s">
        <v>10</v>
      </c>
      <c r="C601" s="38">
        <v>0</v>
      </c>
      <c r="D601" s="38">
        <v>0.20112842535787323</v>
      </c>
      <c r="E601" s="38">
        <v>8.6518832736049101E-2</v>
      </c>
      <c r="F601" s="38">
        <v>8.6518832736049101E-2</v>
      </c>
      <c r="G601" s="38">
        <v>8.6518832736049101E-2</v>
      </c>
      <c r="H601" s="38">
        <v>8.6518832736049101E-2</v>
      </c>
      <c r="I601" s="38">
        <v>8.6518832736049101E-2</v>
      </c>
      <c r="J601" s="38">
        <v>8.6518832736049101E-2</v>
      </c>
      <c r="K601" s="38">
        <v>0.05</v>
      </c>
      <c r="L601" s="38">
        <f t="shared" ref="L601:R601" si="343">K601</f>
        <v>0.05</v>
      </c>
      <c r="M601" s="46">
        <f t="shared" si="343"/>
        <v>0.05</v>
      </c>
      <c r="N601" s="46">
        <f t="shared" si="343"/>
        <v>0.05</v>
      </c>
      <c r="O601" s="46">
        <f t="shared" si="343"/>
        <v>0.05</v>
      </c>
      <c r="P601" s="46">
        <f t="shared" si="343"/>
        <v>0.05</v>
      </c>
      <c r="Q601" s="46">
        <f t="shared" si="343"/>
        <v>0.05</v>
      </c>
      <c r="R601" s="38">
        <f t="shared" si="343"/>
        <v>0.05</v>
      </c>
    </row>
    <row r="602" spans="1:18" x14ac:dyDescent="0.25">
      <c r="A602" s="33" t="s">
        <v>11</v>
      </c>
      <c r="B602" s="34" t="s">
        <v>6</v>
      </c>
      <c r="C602" s="36">
        <v>1035</v>
      </c>
      <c r="D602" s="36">
        <v>1043</v>
      </c>
      <c r="E602" s="36">
        <v>1038.828</v>
      </c>
      <c r="F602" s="36">
        <v>1034.6726880000001</v>
      </c>
      <c r="G602" s="36">
        <v>1036.639402964486</v>
      </c>
      <c r="H602" s="36">
        <v>1038.5527006486684</v>
      </c>
      <c r="I602" s="36">
        <v>1040.4125753597859</v>
      </c>
      <c r="J602" s="36">
        <v>1042.1989842652729</v>
      </c>
      <c r="K602" s="36">
        <v>1043.8718343478806</v>
      </c>
      <c r="L602" s="36">
        <f t="shared" ref="L602:R602" si="344">L603+L604</f>
        <v>1110.3217288802027</v>
      </c>
      <c r="M602" s="37">
        <f t="shared" si="344"/>
        <v>1111.9918772283766</v>
      </c>
      <c r="N602" s="37">
        <f t="shared" si="344"/>
        <v>1113.6691218711137</v>
      </c>
      <c r="O602" s="37">
        <f t="shared" si="344"/>
        <v>1115.3108840549105</v>
      </c>
      <c r="P602" s="37">
        <f t="shared" si="344"/>
        <v>1116.9810324497651</v>
      </c>
      <c r="Q602" s="37">
        <f t="shared" si="344"/>
        <v>1118.7150446776493</v>
      </c>
      <c r="R602" s="36">
        <f t="shared" si="344"/>
        <v>1120.5129135847274</v>
      </c>
    </row>
    <row r="603" spans="1:18" x14ac:dyDescent="0.25">
      <c r="A603" s="33" t="s">
        <v>12</v>
      </c>
      <c r="B603" s="34" t="s">
        <v>6</v>
      </c>
      <c r="C603" s="36">
        <v>1035</v>
      </c>
      <c r="D603" s="36">
        <v>1043</v>
      </c>
      <c r="E603" s="36">
        <v>1038.828</v>
      </c>
      <c r="F603" s="36">
        <v>1034.6726880000001</v>
      </c>
      <c r="G603" s="36">
        <v>1036.639402964486</v>
      </c>
      <c r="H603" s="36">
        <v>1038.5527006486684</v>
      </c>
      <c r="I603" s="36">
        <v>1040.4125753597859</v>
      </c>
      <c r="J603" s="36">
        <v>1042.1989842652729</v>
      </c>
      <c r="K603" s="36">
        <v>1043.8718343478806</v>
      </c>
      <c r="L603" s="36">
        <f t="shared" ref="L603:R603" si="345">(L605*L607*365)/1000</f>
        <v>1110.3217288802027</v>
      </c>
      <c r="M603" s="37">
        <f t="shared" si="345"/>
        <v>1111.9918772283766</v>
      </c>
      <c r="N603" s="37">
        <f t="shared" si="345"/>
        <v>1113.6691218711137</v>
      </c>
      <c r="O603" s="37">
        <f t="shared" si="345"/>
        <v>1115.3108840549105</v>
      </c>
      <c r="P603" s="37">
        <f t="shared" si="345"/>
        <v>1116.9810324497651</v>
      </c>
      <c r="Q603" s="37">
        <f t="shared" si="345"/>
        <v>1118.7150446776493</v>
      </c>
      <c r="R603" s="36">
        <f t="shared" si="345"/>
        <v>1120.5129135847274</v>
      </c>
    </row>
    <row r="604" spans="1:18" x14ac:dyDescent="0.25">
      <c r="A604" s="33" t="s">
        <v>13</v>
      </c>
      <c r="B604" s="34" t="s">
        <v>6</v>
      </c>
      <c r="C604" s="34">
        <v>0</v>
      </c>
      <c r="D604" s="34">
        <v>0</v>
      </c>
      <c r="E604" s="34">
        <v>0</v>
      </c>
      <c r="F604" s="34">
        <v>0</v>
      </c>
      <c r="G604" s="34">
        <v>0</v>
      </c>
      <c r="H604" s="34">
        <v>0</v>
      </c>
      <c r="I604" s="34">
        <v>0</v>
      </c>
      <c r="J604" s="34">
        <v>0</v>
      </c>
      <c r="K604" s="34">
        <v>0</v>
      </c>
      <c r="L604" s="34">
        <f t="shared" ref="L604:R604" si="346">K604</f>
        <v>0</v>
      </c>
      <c r="M604" s="35">
        <f t="shared" si="346"/>
        <v>0</v>
      </c>
      <c r="N604" s="35">
        <f t="shared" si="346"/>
        <v>0</v>
      </c>
      <c r="O604" s="35">
        <f t="shared" si="346"/>
        <v>0</v>
      </c>
      <c r="P604" s="35">
        <f t="shared" si="346"/>
        <v>0</v>
      </c>
      <c r="Q604" s="35">
        <f t="shared" si="346"/>
        <v>0</v>
      </c>
      <c r="R604" s="34">
        <f t="shared" si="346"/>
        <v>0</v>
      </c>
    </row>
    <row r="605" spans="1:18" x14ac:dyDescent="0.25">
      <c r="A605" s="39" t="s">
        <v>14</v>
      </c>
      <c r="B605" s="40" t="s">
        <v>15</v>
      </c>
      <c r="C605" s="41">
        <v>70.111395453861221</v>
      </c>
      <c r="D605" s="41">
        <v>70.937067553670957</v>
      </c>
      <c r="E605" s="41">
        <v>70.937067553670957</v>
      </c>
      <c r="F605" s="41">
        <v>70.937067553670957</v>
      </c>
      <c r="G605" s="41">
        <v>70.937067553670957</v>
      </c>
      <c r="H605" s="41">
        <v>70.937067553670957</v>
      </c>
      <c r="I605" s="41">
        <v>70.937067553670957</v>
      </c>
      <c r="J605" s="41">
        <v>70.937067553670957</v>
      </c>
      <c r="K605" s="41">
        <v>70.937067553670957</v>
      </c>
      <c r="L605" s="41">
        <v>70.937067553670957</v>
      </c>
      <c r="M605" s="42">
        <v>70.937067553670957</v>
      </c>
      <c r="N605" s="42">
        <v>70.937067553670957</v>
      </c>
      <c r="O605" s="42">
        <v>70.937067553670957</v>
      </c>
      <c r="P605" s="42">
        <v>70.937067553670957</v>
      </c>
      <c r="Q605" s="42">
        <v>70.937067553670957</v>
      </c>
      <c r="R605" s="41">
        <v>70.937067553670957</v>
      </c>
    </row>
    <row r="606" spans="1:18" x14ac:dyDescent="0.25">
      <c r="A606" s="33" t="s">
        <v>16</v>
      </c>
      <c r="B606" s="34" t="s">
        <v>17</v>
      </c>
      <c r="C606" s="36">
        <v>91</v>
      </c>
      <c r="D606" s="36">
        <v>81</v>
      </c>
      <c r="E606" s="36">
        <v>84</v>
      </c>
      <c r="F606" s="36">
        <f>E606+(E606*F$443)</f>
        <v>83.664000000000001</v>
      </c>
      <c r="G606" s="36">
        <f t="shared" ref="G606:R607" si="347">F606+(F606*G$443)</f>
        <v>83.823029268576533</v>
      </c>
      <c r="H606" s="36">
        <f t="shared" si="347"/>
        <v>83.977739196949003</v>
      </c>
      <c r="I606" s="36">
        <f t="shared" si="347"/>
        <v>84.128129324798721</v>
      </c>
      <c r="J606" s="36">
        <f t="shared" si="347"/>
        <v>84.272578981585909</v>
      </c>
      <c r="K606" s="36">
        <f t="shared" si="347"/>
        <v>84.40784623173613</v>
      </c>
      <c r="L606" s="36">
        <f>K606+(K606*L$443)</f>
        <v>84.538791644944851</v>
      </c>
      <c r="M606" s="36">
        <f t="shared" si="347"/>
        <v>84.665955078344297</v>
      </c>
      <c r="N606" s="36">
        <f t="shared" si="347"/>
        <v>84.79365881655086</v>
      </c>
      <c r="O606" s="36">
        <f t="shared" si="347"/>
        <v>84.918660955639439</v>
      </c>
      <c r="P606" s="36">
        <f t="shared" si="347"/>
        <v>85.045824392593104</v>
      </c>
      <c r="Q606" s="36">
        <f t="shared" si="347"/>
        <v>85.177850358247895</v>
      </c>
      <c r="R606" s="36">
        <f t="shared" si="347"/>
        <v>85.314738307917821</v>
      </c>
    </row>
    <row r="607" spans="1:18" x14ac:dyDescent="0.25">
      <c r="A607" s="33" t="s">
        <v>29</v>
      </c>
      <c r="B607" s="34" t="s">
        <v>17</v>
      </c>
      <c r="C607" s="36">
        <v>40.444444444444443</v>
      </c>
      <c r="D607" s="36">
        <v>40.282666666666699</v>
      </c>
      <c r="E607" s="36">
        <f>D607+(D607*E$443)</f>
        <v>40.121536000000035</v>
      </c>
      <c r="F607" s="36">
        <f>E607+(E607*F$443)</f>
        <v>39.961049856000031</v>
      </c>
      <c r="G607" s="36">
        <f t="shared" si="347"/>
        <v>40.037008171764874</v>
      </c>
      <c r="H607" s="36">
        <f t="shared" si="347"/>
        <v>40.11090340939289</v>
      </c>
      <c r="I607" s="36">
        <f t="shared" si="347"/>
        <v>40.182735349018692</v>
      </c>
      <c r="J607" s="36">
        <f t="shared" si="347"/>
        <v>40.251729897887436</v>
      </c>
      <c r="K607" s="36">
        <f>J607+(J607*K$443)+'[16]Uued liitujad'!H59</f>
        <v>42.816338586536517</v>
      </c>
      <c r="L607" s="36">
        <f>K607+(K607*L$443)</f>
        <v>42.882761358809439</v>
      </c>
      <c r="M607" s="36">
        <f t="shared" si="347"/>
        <v>42.947265701276713</v>
      </c>
      <c r="N607" s="36">
        <f t="shared" si="347"/>
        <v>43.012044116292856</v>
      </c>
      <c r="O607" s="36">
        <f t="shared" si="347"/>
        <v>43.075452130478688</v>
      </c>
      <c r="P607" s="36">
        <f t="shared" si="347"/>
        <v>43.139956474748864</v>
      </c>
      <c r="Q607" s="36">
        <f t="shared" si="347"/>
        <v>43.20692736312067</v>
      </c>
      <c r="R607" s="36">
        <f t="shared" si="347"/>
        <v>43.276364519299172</v>
      </c>
    </row>
    <row r="608" spans="1:18" x14ac:dyDescent="0.25">
      <c r="A608" s="39" t="s">
        <v>27</v>
      </c>
      <c r="B608" s="40" t="s">
        <v>10</v>
      </c>
      <c r="C608" s="43">
        <v>0.44444444444444442</v>
      </c>
      <c r="D608" s="43">
        <f>D607/D606</f>
        <v>0.49731687242798395</v>
      </c>
      <c r="E608" s="43">
        <f>E607/E606</f>
        <v>0.47763733333333375</v>
      </c>
      <c r="F608" s="43">
        <f>F607/F606</f>
        <v>0.47763733333333369</v>
      </c>
      <c r="G608" s="43">
        <f t="shared" ref="G608:R608" si="348">G607/G606</f>
        <v>0.47763733333333369</v>
      </c>
      <c r="H608" s="43">
        <f t="shared" si="348"/>
        <v>0.47763733333333364</v>
      </c>
      <c r="I608" s="43">
        <f t="shared" si="348"/>
        <v>0.47763733333333369</v>
      </c>
      <c r="J608" s="43">
        <f t="shared" si="348"/>
        <v>0.47763733333333364</v>
      </c>
      <c r="K608" s="43">
        <f t="shared" si="348"/>
        <v>0.50725543297227493</v>
      </c>
      <c r="L608" s="43">
        <f>L607/L606</f>
        <v>0.50725543297227493</v>
      </c>
      <c r="M608" s="47">
        <f t="shared" si="348"/>
        <v>0.50725543297227493</v>
      </c>
      <c r="N608" s="47">
        <f t="shared" si="348"/>
        <v>0.50725543297227482</v>
      </c>
      <c r="O608" s="47">
        <f t="shared" si="348"/>
        <v>0.50725543297227482</v>
      </c>
      <c r="P608" s="47">
        <f t="shared" si="348"/>
        <v>0.50725543297227482</v>
      </c>
      <c r="Q608" s="47">
        <f t="shared" si="348"/>
        <v>0.50725543297227482</v>
      </c>
      <c r="R608" s="43">
        <f t="shared" si="348"/>
        <v>0.50725543297227482</v>
      </c>
    </row>
    <row r="609" spans="1:18" x14ac:dyDescent="0.25">
      <c r="A609" s="44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</row>
    <row r="610" spans="1:18" x14ac:dyDescent="0.25">
      <c r="A610" s="33" t="s">
        <v>2</v>
      </c>
      <c r="B610" s="34" t="s">
        <v>3</v>
      </c>
      <c r="C610" s="34">
        <v>2020</v>
      </c>
      <c r="D610" s="34">
        <v>2021</v>
      </c>
      <c r="E610" s="34">
        <v>2022</v>
      </c>
      <c r="F610" s="34">
        <v>2023</v>
      </c>
      <c r="G610" s="34">
        <v>2024</v>
      </c>
      <c r="H610" s="34">
        <v>2025</v>
      </c>
      <c r="I610" s="34">
        <v>2026</v>
      </c>
      <c r="J610" s="34">
        <v>2027</v>
      </c>
      <c r="K610" s="34">
        <v>2028</v>
      </c>
      <c r="L610" s="34">
        <v>2029</v>
      </c>
      <c r="M610" s="35">
        <v>2030</v>
      </c>
      <c r="N610" s="34">
        <v>2031</v>
      </c>
      <c r="O610" s="35">
        <v>2032</v>
      </c>
      <c r="P610" s="34">
        <v>2033</v>
      </c>
      <c r="Q610" s="35">
        <v>2034</v>
      </c>
      <c r="R610" s="34">
        <v>2035</v>
      </c>
    </row>
    <row r="611" spans="1:18" x14ac:dyDescent="0.25">
      <c r="A611" s="80" t="s">
        <v>82</v>
      </c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2"/>
    </row>
    <row r="612" spans="1:18" x14ac:dyDescent="0.25">
      <c r="A612" s="33" t="s">
        <v>5</v>
      </c>
      <c r="B612" s="34" t="s">
        <v>6</v>
      </c>
      <c r="C612" s="36">
        <v>15497</v>
      </c>
      <c r="D612" s="36">
        <v>20951</v>
      </c>
      <c r="E612" s="36">
        <v>20900.762494007289</v>
      </c>
      <c r="F612" s="36">
        <v>20850.725938038544</v>
      </c>
      <c r="G612" s="36">
        <v>20874.408309758179</v>
      </c>
      <c r="H612" s="36">
        <v>20897.447452585351</v>
      </c>
      <c r="I612" s="36">
        <v>20919.843297970168</v>
      </c>
      <c r="J612" s="36">
        <v>20941.354498376411</v>
      </c>
      <c r="K612" s="36">
        <v>20961.498270200456</v>
      </c>
      <c r="L612" s="36">
        <v>20980.998441322088</v>
      </c>
      <c r="M612" s="37">
        <v>20999.9354063592</v>
      </c>
      <c r="N612" s="37">
        <v>21018.952832681196</v>
      </c>
      <c r="O612" s="37">
        <v>21037.567941397614</v>
      </c>
      <c r="P612" s="37">
        <v>21056.504906964012</v>
      </c>
      <c r="Q612" s="37">
        <v>21076.165992142029</v>
      </c>
      <c r="R612" s="36">
        <v>21096.55111581794</v>
      </c>
    </row>
    <row r="613" spans="1:18" x14ac:dyDescent="0.25">
      <c r="A613" s="33" t="s">
        <v>7</v>
      </c>
      <c r="B613" s="34" t="s">
        <v>6</v>
      </c>
      <c r="C613" s="34">
        <v>0</v>
      </c>
      <c r="D613" s="36">
        <v>4113.9317080861656</v>
      </c>
      <c r="E613" s="36">
        <v>4113.9317080861656</v>
      </c>
      <c r="F613" s="36">
        <v>4113.9317080861656</v>
      </c>
      <c r="G613" s="36">
        <v>4113.9317080861656</v>
      </c>
      <c r="H613" s="36">
        <v>4113.9317080861656</v>
      </c>
      <c r="I613" s="36">
        <v>4113.9317080861656</v>
      </c>
      <c r="J613" s="36">
        <v>4113.9317080861656</v>
      </c>
      <c r="K613" s="36">
        <v>4113.9317080861656</v>
      </c>
      <c r="L613" s="36">
        <v>4113.9317080861656</v>
      </c>
      <c r="M613" s="37">
        <v>4113.9317080861656</v>
      </c>
      <c r="N613" s="37">
        <v>4113.9317080861656</v>
      </c>
      <c r="O613" s="37">
        <v>4113.9317080861656</v>
      </c>
      <c r="P613" s="37">
        <v>4113.9317080861656</v>
      </c>
      <c r="Q613" s="37">
        <v>4113.9317080861656</v>
      </c>
      <c r="R613" s="36">
        <v>4113.9317080861656</v>
      </c>
    </row>
    <row r="614" spans="1:18" x14ac:dyDescent="0.25">
      <c r="A614" s="33" t="s">
        <v>8</v>
      </c>
      <c r="B614" s="34" t="s">
        <v>6</v>
      </c>
      <c r="C614" s="36">
        <v>15497</v>
      </c>
      <c r="D614" s="36">
        <v>16837.068291913834</v>
      </c>
      <c r="E614" s="36">
        <v>16786.830785921124</v>
      </c>
      <c r="F614" s="36">
        <v>16736.794229952378</v>
      </c>
      <c r="G614" s="36">
        <v>16760.476601672013</v>
      </c>
      <c r="H614" s="36">
        <v>16783.515744499186</v>
      </c>
      <c r="I614" s="36">
        <v>16805.911589884003</v>
      </c>
      <c r="J614" s="36">
        <v>16827.422790290246</v>
      </c>
      <c r="K614" s="36">
        <v>16847.566562114291</v>
      </c>
      <c r="L614" s="36">
        <v>16867.066733235923</v>
      </c>
      <c r="M614" s="37">
        <v>16886.003698273034</v>
      </c>
      <c r="N614" s="37">
        <v>16905.02112459503</v>
      </c>
      <c r="O614" s="37">
        <v>16923.636233311448</v>
      </c>
      <c r="P614" s="37">
        <v>16942.573198877846</v>
      </c>
      <c r="Q614" s="37">
        <v>16962.234284055863</v>
      </c>
      <c r="R614" s="36">
        <v>16982.619407731774</v>
      </c>
    </row>
    <row r="615" spans="1:18" x14ac:dyDescent="0.25">
      <c r="A615" s="33" t="s">
        <v>9</v>
      </c>
      <c r="B615" s="34" t="s">
        <v>6</v>
      </c>
      <c r="C615" s="36">
        <v>0</v>
      </c>
      <c r="D615" s="36">
        <v>778.11829191383549</v>
      </c>
      <c r="E615" s="36">
        <v>775.79658592112355</v>
      </c>
      <c r="F615" s="36">
        <v>773.48416675237968</v>
      </c>
      <c r="G615" s="36">
        <v>774.57863796978199</v>
      </c>
      <c r="H615" s="36">
        <v>775.64338262443562</v>
      </c>
      <c r="I615" s="36">
        <v>776.67839754833221</v>
      </c>
      <c r="J615" s="36">
        <v>777.67252896283571</v>
      </c>
      <c r="K615" s="36">
        <v>778.60346521923566</v>
      </c>
      <c r="L615" s="36">
        <v>779.50465772983807</v>
      </c>
      <c r="M615" s="37">
        <v>780.37982189935065</v>
      </c>
      <c r="N615" s="37">
        <v>781.25870455455697</v>
      </c>
      <c r="O615" s="37">
        <v>782.11899426456148</v>
      </c>
      <c r="P615" s="37">
        <v>782.99415845853582</v>
      </c>
      <c r="Q615" s="37">
        <v>783.90278754708197</v>
      </c>
      <c r="R615" s="36">
        <v>784.84487778156654</v>
      </c>
    </row>
    <row r="616" spans="1:18" x14ac:dyDescent="0.25">
      <c r="A616" s="33" t="s">
        <v>9</v>
      </c>
      <c r="B616" s="34" t="s">
        <v>10</v>
      </c>
      <c r="C616" s="38">
        <v>0</v>
      </c>
      <c r="D616" s="38">
        <v>4.621459498905367E-2</v>
      </c>
      <c r="E616" s="38">
        <v>4.621459498905367E-2</v>
      </c>
      <c r="F616" s="38">
        <v>4.621459498905367E-2</v>
      </c>
      <c r="G616" s="38">
        <v>4.621459498905367E-2</v>
      </c>
      <c r="H616" s="38">
        <v>4.621459498905367E-2</v>
      </c>
      <c r="I616" s="38">
        <v>4.621459498905367E-2</v>
      </c>
      <c r="J616" s="38">
        <v>4.621459498905367E-2</v>
      </c>
      <c r="K616" s="38">
        <v>4.621459498905367E-2</v>
      </c>
      <c r="L616" s="38">
        <v>4.621459498905367E-2</v>
      </c>
      <c r="M616" s="46">
        <v>4.621459498905367E-2</v>
      </c>
      <c r="N616" s="46">
        <v>4.621459498905367E-2</v>
      </c>
      <c r="O616" s="46">
        <v>4.621459498905367E-2</v>
      </c>
      <c r="P616" s="46">
        <v>4.621459498905367E-2</v>
      </c>
      <c r="Q616" s="46">
        <v>4.621459498905367E-2</v>
      </c>
      <c r="R616" s="38">
        <v>4.621459498905367E-2</v>
      </c>
    </row>
    <row r="617" spans="1:18" x14ac:dyDescent="0.25">
      <c r="A617" s="33" t="s">
        <v>11</v>
      </c>
      <c r="B617" s="34" t="s">
        <v>6</v>
      </c>
      <c r="C617" s="36">
        <v>15497</v>
      </c>
      <c r="D617" s="36">
        <v>16058.949999999999</v>
      </c>
      <c r="E617" s="36">
        <v>16011.0342</v>
      </c>
      <c r="F617" s="36">
        <v>15963.310063199999</v>
      </c>
      <c r="G617" s="36">
        <v>15985.897963702231</v>
      </c>
      <c r="H617" s="36">
        <v>16007.87236187475</v>
      </c>
      <c r="I617" s="36">
        <v>16029.233192335671</v>
      </c>
      <c r="J617" s="36">
        <v>16049.75026132741</v>
      </c>
      <c r="K617" s="36">
        <v>16068.963096895055</v>
      </c>
      <c r="L617" s="36">
        <v>16087.562075506085</v>
      </c>
      <c r="M617" s="37">
        <v>16105.623876373684</v>
      </c>
      <c r="N617" s="37">
        <v>16123.762420040473</v>
      </c>
      <c r="O617" s="37">
        <v>16141.517239046887</v>
      </c>
      <c r="P617" s="37">
        <v>16159.57904041931</v>
      </c>
      <c r="Q617" s="37">
        <v>16178.331496508781</v>
      </c>
      <c r="R617" s="36">
        <v>16197.774529950208</v>
      </c>
    </row>
    <row r="618" spans="1:18" x14ac:dyDescent="0.25">
      <c r="A618" s="33" t="s">
        <v>12</v>
      </c>
      <c r="B618" s="34" t="s">
        <v>6</v>
      </c>
      <c r="C618" s="36">
        <v>11623</v>
      </c>
      <c r="D618" s="36">
        <v>11978.949999999999</v>
      </c>
      <c r="E618" s="36">
        <v>11931.0342</v>
      </c>
      <c r="F618" s="36">
        <v>11883.310063199999</v>
      </c>
      <c r="G618" s="36">
        <v>11905.897963702231</v>
      </c>
      <c r="H618" s="36">
        <v>11927.87236187475</v>
      </c>
      <c r="I618" s="36">
        <v>11949.233192335671</v>
      </c>
      <c r="J618" s="36">
        <v>11969.75026132741</v>
      </c>
      <c r="K618" s="36">
        <v>11988.963096895055</v>
      </c>
      <c r="L618" s="36">
        <v>12007.562075506085</v>
      </c>
      <c r="M618" s="37">
        <v>12025.623876373684</v>
      </c>
      <c r="N618" s="37">
        <v>12043.762420040473</v>
      </c>
      <c r="O618" s="37">
        <v>12061.517239046887</v>
      </c>
      <c r="P618" s="37">
        <v>12079.57904041931</v>
      </c>
      <c r="Q618" s="37">
        <v>12098.331496508781</v>
      </c>
      <c r="R618" s="36">
        <v>12117.774529950208</v>
      </c>
    </row>
    <row r="619" spans="1:18" x14ac:dyDescent="0.25">
      <c r="A619" s="33" t="s">
        <v>13</v>
      </c>
      <c r="B619" s="34" t="s">
        <v>6</v>
      </c>
      <c r="C619" s="34">
        <v>3874</v>
      </c>
      <c r="D619" s="34">
        <v>4080</v>
      </c>
      <c r="E619" s="34">
        <v>4080</v>
      </c>
      <c r="F619" s="34">
        <v>4080</v>
      </c>
      <c r="G619" s="34">
        <v>4080</v>
      </c>
      <c r="H619" s="34">
        <v>4080</v>
      </c>
      <c r="I619" s="34">
        <v>4080</v>
      </c>
      <c r="J619" s="34">
        <v>4080</v>
      </c>
      <c r="K619" s="34">
        <v>4080</v>
      </c>
      <c r="L619" s="34">
        <v>4080</v>
      </c>
      <c r="M619" s="35">
        <v>4080</v>
      </c>
      <c r="N619" s="35">
        <v>4080</v>
      </c>
      <c r="O619" s="35">
        <v>4080</v>
      </c>
      <c r="P619" s="35">
        <v>4080</v>
      </c>
      <c r="Q619" s="35">
        <v>4080</v>
      </c>
      <c r="R619" s="34">
        <v>4080</v>
      </c>
    </row>
    <row r="620" spans="1:18" x14ac:dyDescent="0.25">
      <c r="A620" s="39" t="s">
        <v>14</v>
      </c>
      <c r="B620" s="40" t="s">
        <v>15</v>
      </c>
      <c r="C620" s="41">
        <v>86.297657497122913</v>
      </c>
      <c r="D620" s="41">
        <v>89.297681500773848</v>
      </c>
      <c r="E620" s="41">
        <v>89.297681500773848</v>
      </c>
      <c r="F620" s="41">
        <v>89.297681500773848</v>
      </c>
      <c r="G620" s="41">
        <v>89.297681500773848</v>
      </c>
      <c r="H620" s="41">
        <v>89.297681500773848</v>
      </c>
      <c r="I620" s="41">
        <v>89.297681500773848</v>
      </c>
      <c r="J620" s="41">
        <v>89.297681500773848</v>
      </c>
      <c r="K620" s="41">
        <v>89.297681500773848</v>
      </c>
      <c r="L620" s="41">
        <v>89.297681500773848</v>
      </c>
      <c r="M620" s="42">
        <v>89.297681500773848</v>
      </c>
      <c r="N620" s="42">
        <v>89.297681500773848</v>
      </c>
      <c r="O620" s="42">
        <v>89.297681500773848</v>
      </c>
      <c r="P620" s="42">
        <v>89.297681500773848</v>
      </c>
      <c r="Q620" s="42">
        <v>89.297681500773848</v>
      </c>
      <c r="R620" s="41">
        <v>89.297681500773848</v>
      </c>
    </row>
    <row r="621" spans="1:18" x14ac:dyDescent="0.25">
      <c r="A621" s="33" t="s">
        <v>16</v>
      </c>
      <c r="B621" s="34" t="s">
        <v>17</v>
      </c>
      <c r="C621" s="36">
        <v>410</v>
      </c>
      <c r="D621" s="36">
        <v>406</v>
      </c>
      <c r="E621" s="36">
        <v>437</v>
      </c>
      <c r="F621" s="36">
        <f>E621+(E621*F$443)</f>
        <v>435.25200000000001</v>
      </c>
      <c r="G621" s="36">
        <f t="shared" ref="G621:R622" si="349">F621+(F621*G$443)</f>
        <v>436.0793308377136</v>
      </c>
      <c r="H621" s="36">
        <f t="shared" si="349"/>
        <v>436.88419082222276</v>
      </c>
      <c r="I621" s="36">
        <f t="shared" si="349"/>
        <v>437.66657755877429</v>
      </c>
      <c r="J621" s="36">
        <f t="shared" si="349"/>
        <v>438.4180597018219</v>
      </c>
      <c r="K621" s="36">
        <f t="shared" si="349"/>
        <v>439.12177146748434</v>
      </c>
      <c r="L621" s="36">
        <f t="shared" si="349"/>
        <v>439.80299939096301</v>
      </c>
      <c r="M621" s="36">
        <f t="shared" si="349"/>
        <v>440.46455201471963</v>
      </c>
      <c r="N621" s="36">
        <f t="shared" si="349"/>
        <v>441.12891550991327</v>
      </c>
      <c r="O621" s="36">
        <f t="shared" si="349"/>
        <v>441.77922425731452</v>
      </c>
      <c r="P621" s="36">
        <f t="shared" si="349"/>
        <v>442.44077689956157</v>
      </c>
      <c r="Q621" s="36">
        <f t="shared" si="349"/>
        <v>443.12762626850378</v>
      </c>
      <c r="R621" s="36">
        <f t="shared" si="349"/>
        <v>443.83976953047704</v>
      </c>
    </row>
    <row r="622" spans="1:18" x14ac:dyDescent="0.25">
      <c r="A622" s="33" t="s">
        <v>29</v>
      </c>
      <c r="B622" s="34" t="s">
        <v>17</v>
      </c>
      <c r="C622" s="36">
        <v>369</v>
      </c>
      <c r="D622" s="36">
        <v>367.524</v>
      </c>
      <c r="E622" s="36">
        <f>D622+(D622*E$443)</f>
        <v>366.05390399999999</v>
      </c>
      <c r="F622" s="36">
        <f>E622+(E622*F$443)</f>
        <v>364.589688384</v>
      </c>
      <c r="G622" s="36">
        <f t="shared" si="349"/>
        <v>365.28270367700839</v>
      </c>
      <c r="H622" s="36">
        <f t="shared" si="349"/>
        <v>365.95689621591674</v>
      </c>
      <c r="I622" s="36">
        <f t="shared" si="349"/>
        <v>366.61226399475544</v>
      </c>
      <c r="J622" s="36">
        <f t="shared" si="349"/>
        <v>367.24174448045079</v>
      </c>
      <c r="K622" s="36">
        <f t="shared" si="349"/>
        <v>367.83121001617496</v>
      </c>
      <c r="L622" s="36">
        <f t="shared" si="349"/>
        <v>368.40184191755526</v>
      </c>
      <c r="M622" s="36">
        <f t="shared" si="349"/>
        <v>368.95599276567327</v>
      </c>
      <c r="N622" s="36">
        <f t="shared" si="349"/>
        <v>369.51249814574356</v>
      </c>
      <c r="O622" s="36">
        <f t="shared" si="349"/>
        <v>370.0572305388593</v>
      </c>
      <c r="P622" s="36">
        <f t="shared" si="349"/>
        <v>370.61138140246578</v>
      </c>
      <c r="Q622" s="36">
        <f t="shared" si="349"/>
        <v>371.18672211862423</v>
      </c>
      <c r="R622" s="36">
        <f t="shared" si="349"/>
        <v>371.78325031371031</v>
      </c>
    </row>
    <row r="623" spans="1:18" x14ac:dyDescent="0.25">
      <c r="A623" s="39" t="s">
        <v>27</v>
      </c>
      <c r="B623" s="40" t="s">
        <v>10</v>
      </c>
      <c r="C623" s="43">
        <v>0.9</v>
      </c>
      <c r="D623" s="43">
        <f>D622/D621</f>
        <v>0.90523152709359611</v>
      </c>
      <c r="E623" s="43">
        <f>E622/E621</f>
        <v>0.83765195423340955</v>
      </c>
      <c r="F623" s="43">
        <f>F622/F621</f>
        <v>0.83765195423340955</v>
      </c>
      <c r="G623" s="43">
        <f t="shared" ref="G623:R623" si="350">G622/G621</f>
        <v>0.83765195423340966</v>
      </c>
      <c r="H623" s="43">
        <f t="shared" si="350"/>
        <v>0.83765195423340966</v>
      </c>
      <c r="I623" s="43">
        <f t="shared" si="350"/>
        <v>0.83765195423340966</v>
      </c>
      <c r="J623" s="43">
        <f t="shared" si="350"/>
        <v>0.83765195423340966</v>
      </c>
      <c r="K623" s="43">
        <f t="shared" si="350"/>
        <v>0.83765195423340966</v>
      </c>
      <c r="L623" s="43">
        <f t="shared" si="350"/>
        <v>0.83765195423340966</v>
      </c>
      <c r="M623" s="47">
        <f t="shared" si="350"/>
        <v>0.83765195423340977</v>
      </c>
      <c r="N623" s="47">
        <f t="shared" si="350"/>
        <v>0.83765195423340977</v>
      </c>
      <c r="O623" s="47">
        <f t="shared" si="350"/>
        <v>0.83765195423340977</v>
      </c>
      <c r="P623" s="47">
        <f t="shared" si="350"/>
        <v>0.83765195423340966</v>
      </c>
      <c r="Q623" s="47">
        <f t="shared" si="350"/>
        <v>0.83765195423340977</v>
      </c>
      <c r="R623" s="43">
        <f t="shared" si="350"/>
        <v>0.83765195423340977</v>
      </c>
    </row>
    <row r="624" spans="1:18" x14ac:dyDescent="0.25">
      <c r="A624" s="44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</row>
    <row r="625" spans="1:18" x14ac:dyDescent="0.25">
      <c r="A625" s="33" t="s">
        <v>2</v>
      </c>
      <c r="B625" s="34" t="s">
        <v>3</v>
      </c>
      <c r="C625" s="34">
        <v>2020</v>
      </c>
      <c r="D625" s="34">
        <v>2021</v>
      </c>
      <c r="E625" s="34">
        <v>2022</v>
      </c>
      <c r="F625" s="34">
        <v>2023</v>
      </c>
      <c r="G625" s="34">
        <v>2024</v>
      </c>
      <c r="H625" s="34">
        <v>2025</v>
      </c>
      <c r="I625" s="34">
        <v>2026</v>
      </c>
      <c r="J625" s="34">
        <v>2027</v>
      </c>
      <c r="K625" s="34">
        <v>2028</v>
      </c>
      <c r="L625" s="34">
        <v>2029</v>
      </c>
      <c r="M625" s="35">
        <v>2030</v>
      </c>
      <c r="N625" s="34">
        <v>2031</v>
      </c>
      <c r="O625" s="35">
        <v>2032</v>
      </c>
      <c r="P625" s="34">
        <v>2033</v>
      </c>
      <c r="Q625" s="35">
        <v>2034</v>
      </c>
      <c r="R625" s="34">
        <v>2035</v>
      </c>
    </row>
    <row r="626" spans="1:18" x14ac:dyDescent="0.25">
      <c r="A626" s="80" t="s">
        <v>83</v>
      </c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2"/>
    </row>
    <row r="627" spans="1:18" x14ac:dyDescent="0.25">
      <c r="A627" s="33" t="s">
        <v>5</v>
      </c>
      <c r="B627" s="34" t="s">
        <v>6</v>
      </c>
      <c r="C627" s="36">
        <v>12663</v>
      </c>
      <c r="D627" s="36">
        <v>14017</v>
      </c>
      <c r="E627" s="36">
        <v>13273.065630781193</v>
      </c>
      <c r="F627" s="36">
        <v>13223.580366781192</v>
      </c>
      <c r="G627" s="36">
        <v>13247.001811243204</v>
      </c>
      <c r="H627" s="36">
        <v>13269.787113769791</v>
      </c>
      <c r="I627" s="36">
        <v>13291.93620656633</v>
      </c>
      <c r="J627" s="36">
        <v>13313.210401211638</v>
      </c>
      <c r="K627" s="36">
        <v>13333.132233307584</v>
      </c>
      <c r="L627" s="36">
        <v>13352.417555754673</v>
      </c>
      <c r="M627" s="37">
        <v>13371.145877400264</v>
      </c>
      <c r="N627" s="37">
        <f t="shared" ref="N627:R627" si="351">N628+N629</f>
        <v>14112.987373903166</v>
      </c>
      <c r="O627" s="37">
        <f t="shared" si="351"/>
        <v>14132.463275768312</v>
      </c>
      <c r="P627" s="37">
        <f t="shared" si="351"/>
        <v>14152.275917671903</v>
      </c>
      <c r="Q627" s="37">
        <f t="shared" si="351"/>
        <v>14172.846163665228</v>
      </c>
      <c r="R627" s="36">
        <f t="shared" si="351"/>
        <v>14194.173928883738</v>
      </c>
    </row>
    <row r="628" spans="1:18" x14ac:dyDescent="0.25">
      <c r="A628" s="33" t="s">
        <v>7</v>
      </c>
      <c r="B628" s="34" t="s">
        <v>6</v>
      </c>
      <c r="C628" s="34">
        <v>0</v>
      </c>
      <c r="D628" s="36">
        <v>689.74963078119072</v>
      </c>
      <c r="E628" s="36">
        <v>689.74963078119072</v>
      </c>
      <c r="F628" s="36">
        <v>689.74963078119072</v>
      </c>
      <c r="G628" s="36">
        <v>689.74963078119072</v>
      </c>
      <c r="H628" s="36">
        <v>689.74963078119072</v>
      </c>
      <c r="I628" s="36">
        <v>689.74963078119072</v>
      </c>
      <c r="J628" s="36">
        <v>689.74963078119072</v>
      </c>
      <c r="K628" s="36">
        <v>689.74963078119072</v>
      </c>
      <c r="L628" s="36">
        <v>689.74963078119072</v>
      </c>
      <c r="M628" s="37">
        <v>689.74963078119072</v>
      </c>
      <c r="N628" s="37">
        <f t="shared" ref="N628:R628" si="352">M628</f>
        <v>689.74963078119072</v>
      </c>
      <c r="O628" s="37">
        <f t="shared" si="352"/>
        <v>689.74963078119072</v>
      </c>
      <c r="P628" s="37">
        <f t="shared" si="352"/>
        <v>689.74963078119072</v>
      </c>
      <c r="Q628" s="37">
        <f t="shared" si="352"/>
        <v>689.74963078119072</v>
      </c>
      <c r="R628" s="36">
        <f t="shared" si="352"/>
        <v>689.74963078119072</v>
      </c>
    </row>
    <row r="629" spans="1:18" x14ac:dyDescent="0.25">
      <c r="A629" s="33" t="s">
        <v>8</v>
      </c>
      <c r="B629" s="34" t="s">
        <v>6</v>
      </c>
      <c r="C629" s="36">
        <v>12663</v>
      </c>
      <c r="D629" s="36">
        <v>13327.250369218809</v>
      </c>
      <c r="E629" s="36">
        <v>12583.316000000003</v>
      </c>
      <c r="F629" s="36">
        <v>12533.830736000002</v>
      </c>
      <c r="G629" s="36">
        <v>12557.252180462014</v>
      </c>
      <c r="H629" s="36">
        <v>12580.0374829886</v>
      </c>
      <c r="I629" s="36">
        <v>12602.186575785139</v>
      </c>
      <c r="J629" s="36">
        <v>12623.460770430447</v>
      </c>
      <c r="K629" s="36">
        <v>12643.382602526393</v>
      </c>
      <c r="L629" s="36">
        <v>12662.667924973483</v>
      </c>
      <c r="M629" s="37">
        <v>12681.396246619073</v>
      </c>
      <c r="N629" s="37">
        <f t="shared" ref="N629:R629" si="353">N632/(1-N631)</f>
        <v>13423.237743121976</v>
      </c>
      <c r="O629" s="37">
        <f t="shared" si="353"/>
        <v>13442.713644987121</v>
      </c>
      <c r="P629" s="37">
        <f t="shared" si="353"/>
        <v>13462.526286890712</v>
      </c>
      <c r="Q629" s="37">
        <f t="shared" si="353"/>
        <v>13483.096532884038</v>
      </c>
      <c r="R629" s="36">
        <f t="shared" si="353"/>
        <v>13504.424298102547</v>
      </c>
    </row>
    <row r="630" spans="1:18" x14ac:dyDescent="0.25">
      <c r="A630" s="33" t="s">
        <v>9</v>
      </c>
      <c r="B630" s="34" t="s">
        <v>6</v>
      </c>
      <c r="C630" s="36">
        <v>0</v>
      </c>
      <c r="D630" s="36">
        <v>694.25036921880928</v>
      </c>
      <c r="E630" s="36">
        <v>0</v>
      </c>
      <c r="F630" s="36">
        <v>0</v>
      </c>
      <c r="G630" s="36">
        <v>0</v>
      </c>
      <c r="H630" s="36">
        <v>0</v>
      </c>
      <c r="I630" s="36">
        <v>0</v>
      </c>
      <c r="J630" s="36">
        <v>0</v>
      </c>
      <c r="K630" s="36">
        <v>0</v>
      </c>
      <c r="L630" s="36">
        <v>0</v>
      </c>
      <c r="M630" s="37">
        <v>0</v>
      </c>
      <c r="N630" s="37">
        <f t="shared" ref="N630:R630" si="354">N629-N632</f>
        <v>0</v>
      </c>
      <c r="O630" s="37">
        <f t="shared" si="354"/>
        <v>0</v>
      </c>
      <c r="P630" s="37">
        <f t="shared" si="354"/>
        <v>0</v>
      </c>
      <c r="Q630" s="37">
        <f t="shared" si="354"/>
        <v>0</v>
      </c>
      <c r="R630" s="36">
        <f t="shared" si="354"/>
        <v>0</v>
      </c>
    </row>
    <row r="631" spans="1:18" x14ac:dyDescent="0.25">
      <c r="A631" s="33" t="s">
        <v>9</v>
      </c>
      <c r="B631" s="34" t="s">
        <v>10</v>
      </c>
      <c r="C631" s="38">
        <v>0</v>
      </c>
      <c r="D631" s="38">
        <v>5.2092543471853769E-2</v>
      </c>
      <c r="E631" s="38">
        <v>0</v>
      </c>
      <c r="F631" s="38">
        <v>0</v>
      </c>
      <c r="G631" s="38">
        <v>0</v>
      </c>
      <c r="H631" s="38">
        <v>0</v>
      </c>
      <c r="I631" s="38">
        <v>0</v>
      </c>
      <c r="J631" s="38">
        <v>0</v>
      </c>
      <c r="K631" s="38">
        <v>0</v>
      </c>
      <c r="L631" s="38">
        <v>0</v>
      </c>
      <c r="M631" s="46">
        <v>0</v>
      </c>
      <c r="N631" s="46">
        <f t="shared" ref="N631:R631" si="355">M631</f>
        <v>0</v>
      </c>
      <c r="O631" s="46">
        <f t="shared" si="355"/>
        <v>0</v>
      </c>
      <c r="P631" s="46">
        <f t="shared" si="355"/>
        <v>0</v>
      </c>
      <c r="Q631" s="46">
        <f t="shared" si="355"/>
        <v>0</v>
      </c>
      <c r="R631" s="38">
        <f t="shared" si="355"/>
        <v>0</v>
      </c>
    </row>
    <row r="632" spans="1:18" x14ac:dyDescent="0.25">
      <c r="A632" s="33" t="s">
        <v>11</v>
      </c>
      <c r="B632" s="34" t="s">
        <v>6</v>
      </c>
      <c r="C632" s="36">
        <v>12663</v>
      </c>
      <c r="D632" s="36">
        <v>12633</v>
      </c>
      <c r="E632" s="36">
        <v>12583.316000000003</v>
      </c>
      <c r="F632" s="36">
        <v>12533.830736000002</v>
      </c>
      <c r="G632" s="36">
        <v>12557.252180462014</v>
      </c>
      <c r="H632" s="36">
        <v>12580.0374829886</v>
      </c>
      <c r="I632" s="36">
        <v>12602.186575785139</v>
      </c>
      <c r="J632" s="36">
        <v>12623.460770430447</v>
      </c>
      <c r="K632" s="36">
        <v>12643.382602526393</v>
      </c>
      <c r="L632" s="36">
        <v>12662.667924973483</v>
      </c>
      <c r="M632" s="37">
        <v>12681.396246619073</v>
      </c>
      <c r="N632" s="37">
        <f t="shared" ref="N632:R632" si="356">N633+N634</f>
        <v>13423.237743121976</v>
      </c>
      <c r="O632" s="37">
        <f t="shared" si="356"/>
        <v>13442.713644987121</v>
      </c>
      <c r="P632" s="37">
        <f t="shared" si="356"/>
        <v>13462.526286890712</v>
      </c>
      <c r="Q632" s="37">
        <f t="shared" si="356"/>
        <v>13483.096532884038</v>
      </c>
      <c r="R632" s="36">
        <f t="shared" si="356"/>
        <v>13504.424298102547</v>
      </c>
    </row>
    <row r="633" spans="1:18" x14ac:dyDescent="0.25">
      <c r="A633" s="33" t="s">
        <v>12</v>
      </c>
      <c r="B633" s="34" t="s">
        <v>6</v>
      </c>
      <c r="C633" s="36">
        <v>11761</v>
      </c>
      <c r="D633" s="36">
        <v>12421</v>
      </c>
      <c r="E633" s="36">
        <v>12371.316000000003</v>
      </c>
      <c r="F633" s="36">
        <v>12321.830736000002</v>
      </c>
      <c r="G633" s="36">
        <v>12345.252180462014</v>
      </c>
      <c r="H633" s="36">
        <v>12368.0374829886</v>
      </c>
      <c r="I633" s="36">
        <v>12390.186575785139</v>
      </c>
      <c r="J633" s="36">
        <v>12411.460770430447</v>
      </c>
      <c r="K633" s="36">
        <v>12431.382602526393</v>
      </c>
      <c r="L633" s="36">
        <v>12450.667924973483</v>
      </c>
      <c r="M633" s="37">
        <v>12469.396246619073</v>
      </c>
      <c r="N633" s="37">
        <f t="shared" ref="N633:R633" si="357">(N635*N637*365)/1000</f>
        <v>13211.237743121976</v>
      </c>
      <c r="O633" s="37">
        <f t="shared" si="357"/>
        <v>13230.713644987121</v>
      </c>
      <c r="P633" s="37">
        <f t="shared" si="357"/>
        <v>13250.526286890712</v>
      </c>
      <c r="Q633" s="37">
        <f t="shared" si="357"/>
        <v>13271.096532884038</v>
      </c>
      <c r="R633" s="36">
        <f t="shared" si="357"/>
        <v>13292.424298102547</v>
      </c>
    </row>
    <row r="634" spans="1:18" x14ac:dyDescent="0.25">
      <c r="A634" s="33" t="s">
        <v>13</v>
      </c>
      <c r="B634" s="34" t="s">
        <v>6</v>
      </c>
      <c r="C634" s="34">
        <v>902</v>
      </c>
      <c r="D634" s="34">
        <v>212</v>
      </c>
      <c r="E634" s="34">
        <v>212</v>
      </c>
      <c r="F634" s="34">
        <v>212</v>
      </c>
      <c r="G634" s="34">
        <v>212</v>
      </c>
      <c r="H634" s="34">
        <v>212</v>
      </c>
      <c r="I634" s="34">
        <v>212</v>
      </c>
      <c r="J634" s="34">
        <v>212</v>
      </c>
      <c r="K634" s="34">
        <v>212</v>
      </c>
      <c r="L634" s="34">
        <v>212</v>
      </c>
      <c r="M634" s="35">
        <v>212</v>
      </c>
      <c r="N634" s="35">
        <f t="shared" ref="N634:R634" si="358">M634</f>
        <v>212</v>
      </c>
      <c r="O634" s="35">
        <f t="shared" si="358"/>
        <v>212</v>
      </c>
      <c r="P634" s="35">
        <f t="shared" si="358"/>
        <v>212</v>
      </c>
      <c r="Q634" s="35">
        <f t="shared" si="358"/>
        <v>212</v>
      </c>
      <c r="R634" s="34">
        <f t="shared" si="358"/>
        <v>212</v>
      </c>
    </row>
    <row r="635" spans="1:18" x14ac:dyDescent="0.25">
      <c r="A635" s="39" t="s">
        <v>14</v>
      </c>
      <c r="B635" s="40" t="s">
        <v>15</v>
      </c>
      <c r="C635" s="41">
        <v>74.726154471751329</v>
      </c>
      <c r="D635" s="41">
        <v>79.236558912601637</v>
      </c>
      <c r="E635" s="41">
        <v>79.236558912601637</v>
      </c>
      <c r="F635" s="41">
        <v>79.236558912601637</v>
      </c>
      <c r="G635" s="41">
        <v>79.236558912601637</v>
      </c>
      <c r="H635" s="41">
        <v>79.236558912601637</v>
      </c>
      <c r="I635" s="41">
        <v>79.236558912601637</v>
      </c>
      <c r="J635" s="41">
        <v>79.236558912601637</v>
      </c>
      <c r="K635" s="41">
        <v>79.236558912601637</v>
      </c>
      <c r="L635" s="41">
        <v>79.236558912601637</v>
      </c>
      <c r="M635" s="42">
        <v>79.236558912601637</v>
      </c>
      <c r="N635" s="42">
        <v>79.236558912601637</v>
      </c>
      <c r="O635" s="42">
        <v>79.236558912601637</v>
      </c>
      <c r="P635" s="42">
        <v>79.236558912601637</v>
      </c>
      <c r="Q635" s="42">
        <v>79.236558912601637</v>
      </c>
      <c r="R635" s="41">
        <v>79.236558912601637</v>
      </c>
    </row>
    <row r="636" spans="1:18" x14ac:dyDescent="0.25">
      <c r="A636" s="33" t="s">
        <v>16</v>
      </c>
      <c r="B636" s="34" t="s">
        <v>17</v>
      </c>
      <c r="C636" s="36">
        <v>539</v>
      </c>
      <c r="D636" s="36">
        <v>524</v>
      </c>
      <c r="E636" s="36">
        <v>581</v>
      </c>
      <c r="F636" s="36">
        <f>E636+(E636*F$443)</f>
        <v>578.67600000000004</v>
      </c>
      <c r="G636" s="36">
        <f t="shared" ref="G636:R637" si="359">F636+(F636*G$443)</f>
        <v>579.77595244098768</v>
      </c>
      <c r="H636" s="36">
        <f t="shared" si="359"/>
        <v>580.84602944556389</v>
      </c>
      <c r="I636" s="36">
        <f t="shared" si="359"/>
        <v>581.88622782985783</v>
      </c>
      <c r="J636" s="36">
        <f t="shared" si="359"/>
        <v>582.88533795596925</v>
      </c>
      <c r="K636" s="36">
        <f t="shared" si="359"/>
        <v>583.82093643617486</v>
      </c>
      <c r="L636" s="36">
        <f t="shared" si="359"/>
        <v>584.72664221086848</v>
      </c>
      <c r="M636" s="36">
        <f t="shared" si="359"/>
        <v>585.60618929188126</v>
      </c>
      <c r="N636" s="36">
        <f t="shared" si="359"/>
        <v>586.48947348114325</v>
      </c>
      <c r="O636" s="36">
        <f t="shared" si="359"/>
        <v>587.35407160983925</v>
      </c>
      <c r="P636" s="36">
        <f t="shared" si="359"/>
        <v>588.23361871543545</v>
      </c>
      <c r="Q636" s="36">
        <f t="shared" si="359"/>
        <v>589.14679831121441</v>
      </c>
      <c r="R636" s="36">
        <f t="shared" si="359"/>
        <v>590.09360662976474</v>
      </c>
    </row>
    <row r="637" spans="1:18" x14ac:dyDescent="0.25">
      <c r="A637" s="33" t="s">
        <v>29</v>
      </c>
      <c r="B637" s="34" t="s">
        <v>17</v>
      </c>
      <c r="C637" s="36">
        <v>431.20000000000005</v>
      </c>
      <c r="D637" s="36">
        <v>429.47520000000003</v>
      </c>
      <c r="E637" s="36">
        <f>D637+(D637*E$443)</f>
        <v>427.75729920000003</v>
      </c>
      <c r="F637" s="36">
        <f>E637+(E637*F$443)</f>
        <v>426.04627000320005</v>
      </c>
      <c r="G637" s="36">
        <f t="shared" si="359"/>
        <v>426.85610250820059</v>
      </c>
      <c r="H637" s="36">
        <f t="shared" si="359"/>
        <v>427.64393942629624</v>
      </c>
      <c r="I637" s="36">
        <f t="shared" si="359"/>
        <v>428.40977841338361</v>
      </c>
      <c r="J637" s="36">
        <f t="shared" si="359"/>
        <v>429.14536644978426</v>
      </c>
      <c r="K637" s="36">
        <f t="shared" si="359"/>
        <v>429.83419446876604</v>
      </c>
      <c r="L637" s="36">
        <f t="shared" si="359"/>
        <v>430.50101418658494</v>
      </c>
      <c r="M637" s="36">
        <f t="shared" si="359"/>
        <v>431.14857474406051</v>
      </c>
      <c r="N637" s="36">
        <f>M637+(M637*N$443)+'[16]Uued liitujad'!K61</f>
        <v>456.79888672207221</v>
      </c>
      <c r="O637" s="36">
        <f t="shared" si="359"/>
        <v>457.47229601671148</v>
      </c>
      <c r="P637" s="36">
        <f t="shared" si="359"/>
        <v>458.15734861666897</v>
      </c>
      <c r="Q637" s="36">
        <f t="shared" si="359"/>
        <v>458.86859654453576</v>
      </c>
      <c r="R637" s="36">
        <f t="shared" si="359"/>
        <v>459.60603686598915</v>
      </c>
    </row>
    <row r="638" spans="1:18" x14ac:dyDescent="0.25">
      <c r="A638" s="39" t="s">
        <v>27</v>
      </c>
      <c r="B638" s="40" t="s">
        <v>10</v>
      </c>
      <c r="C638" s="43">
        <v>0.8</v>
      </c>
      <c r="D638" s="43">
        <f>D637/D636</f>
        <v>0.81960916030534359</v>
      </c>
      <c r="E638" s="43">
        <f>E637/E636</f>
        <v>0.7362432000000001</v>
      </c>
      <c r="F638" s="43">
        <f>F637/F636</f>
        <v>0.73624319999999999</v>
      </c>
      <c r="G638" s="43">
        <f t="shared" ref="G638:R638" si="360">G637/G636</f>
        <v>0.73624319999999999</v>
      </c>
      <c r="H638" s="43">
        <f t="shared" si="360"/>
        <v>0.7362432000000001</v>
      </c>
      <c r="I638" s="43">
        <f t="shared" si="360"/>
        <v>0.73624319999999999</v>
      </c>
      <c r="J638" s="43">
        <f t="shared" si="360"/>
        <v>0.73624319999999999</v>
      </c>
      <c r="K638" s="43">
        <f t="shared" si="360"/>
        <v>0.7362432000000001</v>
      </c>
      <c r="L638" s="43">
        <f t="shared" si="360"/>
        <v>0.7362432000000001</v>
      </c>
      <c r="M638" s="47">
        <f t="shared" si="360"/>
        <v>0.73624320000000021</v>
      </c>
      <c r="N638" s="47">
        <f>N637/N636</f>
        <v>0.77886971101239921</v>
      </c>
      <c r="O638" s="47">
        <f t="shared" si="360"/>
        <v>0.7788697110123991</v>
      </c>
      <c r="P638" s="47">
        <f t="shared" si="360"/>
        <v>0.7788697110123991</v>
      </c>
      <c r="Q638" s="47">
        <f t="shared" si="360"/>
        <v>0.7788697110123991</v>
      </c>
      <c r="R638" s="43">
        <f t="shared" si="360"/>
        <v>0.7788697110123991</v>
      </c>
    </row>
    <row r="639" spans="1:18" x14ac:dyDescent="0.25">
      <c r="A639" s="33"/>
      <c r="B639" s="34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46"/>
      <c r="N639" s="46"/>
      <c r="O639" s="46"/>
      <c r="P639" s="46"/>
      <c r="Q639" s="46"/>
      <c r="R639" s="38"/>
    </row>
    <row r="640" spans="1:18" x14ac:dyDescent="0.25">
      <c r="A640" s="33" t="s">
        <v>2</v>
      </c>
      <c r="B640" s="34" t="s">
        <v>3</v>
      </c>
      <c r="C640" s="34">
        <v>2020</v>
      </c>
      <c r="D640" s="34">
        <v>2021</v>
      </c>
      <c r="E640" s="34">
        <v>2022</v>
      </c>
      <c r="F640" s="34">
        <v>2023</v>
      </c>
      <c r="G640" s="34">
        <v>2024</v>
      </c>
      <c r="H640" s="34">
        <v>2025</v>
      </c>
      <c r="I640" s="34">
        <v>2026</v>
      </c>
      <c r="J640" s="34">
        <v>2027</v>
      </c>
      <c r="K640" s="34">
        <v>2028</v>
      </c>
      <c r="L640" s="34">
        <v>2029</v>
      </c>
      <c r="M640" s="35">
        <v>2030</v>
      </c>
      <c r="N640" s="34">
        <v>2031</v>
      </c>
      <c r="O640" s="35">
        <v>2032</v>
      </c>
      <c r="P640" s="34">
        <v>2033</v>
      </c>
      <c r="Q640" s="35">
        <v>2034</v>
      </c>
      <c r="R640" s="34">
        <v>2035</v>
      </c>
    </row>
    <row r="641" spans="1:18" x14ac:dyDescent="0.25">
      <c r="A641" s="80" t="s">
        <v>84</v>
      </c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2"/>
    </row>
    <row r="642" spans="1:18" x14ac:dyDescent="0.25">
      <c r="A642" s="33" t="s">
        <v>5</v>
      </c>
      <c r="B642" s="34" t="s">
        <v>6</v>
      </c>
      <c r="C642" s="36">
        <v>1122</v>
      </c>
      <c r="D642" s="36">
        <v>1695.0029999999999</v>
      </c>
      <c r="E642" s="36">
        <v>1740.4737360246656</v>
      </c>
      <c r="F642" s="36">
        <v>1736.0078410805672</v>
      </c>
      <c r="G642" s="36">
        <v>1738.1215553856255</v>
      </c>
      <c r="H642" s="36">
        <v>1740.1778598109845</v>
      </c>
      <c r="I642" s="36">
        <v>1742.1767482383846</v>
      </c>
      <c r="J642" s="36">
        <v>1744.0966797619642</v>
      </c>
      <c r="K642" s="36">
        <v>1745.8945646683569</v>
      </c>
      <c r="L642" s="36">
        <v>1747.6350065100285</v>
      </c>
      <c r="M642" s="37">
        <v>1749.3251807192332</v>
      </c>
      <c r="N642" s="37">
        <v>1751.0225363108975</v>
      </c>
      <c r="O642" s="37">
        <v>1752.6839839923177</v>
      </c>
      <c r="P642" s="37">
        <v>1754.3741582487628</v>
      </c>
      <c r="Q642" s="37">
        <v>1756.1289620955113</v>
      </c>
      <c r="R642" s="36">
        <v>1757.9483882929485</v>
      </c>
    </row>
    <row r="643" spans="1:18" x14ac:dyDescent="0.25">
      <c r="A643" s="33" t="s">
        <v>7</v>
      </c>
      <c r="B643" s="34" t="s">
        <v>6</v>
      </c>
      <c r="C643" s="34">
        <v>0</v>
      </c>
      <c r="D643" s="34">
        <v>624</v>
      </c>
      <c r="E643" s="34">
        <v>624</v>
      </c>
      <c r="F643" s="34">
        <v>624</v>
      </c>
      <c r="G643" s="34">
        <v>624</v>
      </c>
      <c r="H643" s="34">
        <v>624</v>
      </c>
      <c r="I643" s="34">
        <v>624</v>
      </c>
      <c r="J643" s="34">
        <v>624</v>
      </c>
      <c r="K643" s="34">
        <v>624</v>
      </c>
      <c r="L643" s="34">
        <v>624</v>
      </c>
      <c r="M643" s="35">
        <v>624</v>
      </c>
      <c r="N643" s="35">
        <v>624</v>
      </c>
      <c r="O643" s="35">
        <v>624</v>
      </c>
      <c r="P643" s="35">
        <v>624</v>
      </c>
      <c r="Q643" s="35">
        <v>624</v>
      </c>
      <c r="R643" s="34">
        <v>624</v>
      </c>
    </row>
    <row r="644" spans="1:18" x14ac:dyDescent="0.25">
      <c r="A644" s="33" t="s">
        <v>8</v>
      </c>
      <c r="B644" s="34" t="s">
        <v>6</v>
      </c>
      <c r="C644" s="36">
        <v>1122</v>
      </c>
      <c r="D644" s="36">
        <v>1071.0029999999999</v>
      </c>
      <c r="E644" s="36">
        <v>1116.4737360246656</v>
      </c>
      <c r="F644" s="36">
        <v>1112.0078410805672</v>
      </c>
      <c r="G644" s="36">
        <v>1114.1215553856255</v>
      </c>
      <c r="H644" s="36">
        <v>1116.1778598109845</v>
      </c>
      <c r="I644" s="36">
        <v>1118.1767482383846</v>
      </c>
      <c r="J644" s="36">
        <v>1120.0966797619642</v>
      </c>
      <c r="K644" s="36">
        <v>1121.8945646683569</v>
      </c>
      <c r="L644" s="36">
        <v>1123.6350065100285</v>
      </c>
      <c r="M644" s="37">
        <v>1125.3251807192332</v>
      </c>
      <c r="N644" s="37">
        <v>1127.0225363108975</v>
      </c>
      <c r="O644" s="37">
        <v>1128.6839839923177</v>
      </c>
      <c r="P644" s="37">
        <v>1130.3741582487628</v>
      </c>
      <c r="Q644" s="37">
        <v>1132.1289620955113</v>
      </c>
      <c r="R644" s="36">
        <v>1133.9483882929485</v>
      </c>
    </row>
    <row r="645" spans="1:18" x14ac:dyDescent="0.25">
      <c r="A645" s="33" t="s">
        <v>9</v>
      </c>
      <c r="B645" s="34" t="s">
        <v>6</v>
      </c>
      <c r="C645" s="36">
        <v>0</v>
      </c>
      <c r="D645" s="36">
        <v>0</v>
      </c>
      <c r="E645" s="36">
        <v>3.4317840246658307</v>
      </c>
      <c r="F645" s="36">
        <v>3.4180568885672074</v>
      </c>
      <c r="G645" s="36">
        <v>3.4245539612263656</v>
      </c>
      <c r="H645" s="36">
        <v>3.4308745690912019</v>
      </c>
      <c r="I645" s="36">
        <v>3.4370186933556397</v>
      </c>
      <c r="J645" s="36">
        <v>3.4429201222192205</v>
      </c>
      <c r="K645" s="36">
        <v>3.448446407792062</v>
      </c>
      <c r="L645" s="36">
        <v>3.4537961265675676</v>
      </c>
      <c r="M645" s="37">
        <v>3.4589913341778811</v>
      </c>
      <c r="N645" s="37">
        <v>3.4642086157095946</v>
      </c>
      <c r="O645" s="37">
        <v>3.4693155245665821</v>
      </c>
      <c r="P645" s="37">
        <v>3.4745107323219599</v>
      </c>
      <c r="Q645" s="37">
        <v>3.4799045966049107</v>
      </c>
      <c r="R645" s="36">
        <v>3.4854970951626001</v>
      </c>
    </row>
    <row r="646" spans="1:18" x14ac:dyDescent="0.25">
      <c r="A646" s="33" t="s">
        <v>9</v>
      </c>
      <c r="B646" s="34" t="s">
        <v>10</v>
      </c>
      <c r="C646" s="38">
        <v>0</v>
      </c>
      <c r="D646" s="55">
        <v>0</v>
      </c>
      <c r="E646" s="55">
        <v>3.0737704918032405E-3</v>
      </c>
      <c r="F646" s="55">
        <v>3.0737704918032405E-3</v>
      </c>
      <c r="G646" s="55">
        <v>3.0737704918032405E-3</v>
      </c>
      <c r="H646" s="55">
        <v>3.0737704918032405E-3</v>
      </c>
      <c r="I646" s="55">
        <v>3.0737704918032405E-3</v>
      </c>
      <c r="J646" s="55">
        <v>3.0737704918032405E-3</v>
      </c>
      <c r="K646" s="55">
        <v>3.0737704918032405E-3</v>
      </c>
      <c r="L646" s="55">
        <v>3.0737704918032405E-3</v>
      </c>
      <c r="M646" s="58">
        <v>3.0737704918032405E-3</v>
      </c>
      <c r="N646" s="58">
        <v>3.0737704918032405E-3</v>
      </c>
      <c r="O646" s="58">
        <v>3.0737704918032405E-3</v>
      </c>
      <c r="P646" s="58">
        <v>3.0737704918032405E-3</v>
      </c>
      <c r="Q646" s="58">
        <v>3.0737704918032405E-3</v>
      </c>
      <c r="R646" s="55">
        <v>3.0737704918032405E-3</v>
      </c>
    </row>
    <row r="647" spans="1:18" x14ac:dyDescent="0.25">
      <c r="A647" s="33" t="s">
        <v>11</v>
      </c>
      <c r="B647" s="34" t="s">
        <v>6</v>
      </c>
      <c r="C647" s="36">
        <v>1122</v>
      </c>
      <c r="D647" s="36">
        <v>1071.0029999999999</v>
      </c>
      <c r="E647" s="36">
        <v>1113.0419519999998</v>
      </c>
      <c r="F647" s="36">
        <v>1108.589784192</v>
      </c>
      <c r="G647" s="36">
        <v>1110.6970014243991</v>
      </c>
      <c r="H647" s="36">
        <v>1112.7469852418933</v>
      </c>
      <c r="I647" s="36">
        <v>1114.7397295450289</v>
      </c>
      <c r="J647" s="36">
        <v>1116.653759639745</v>
      </c>
      <c r="K647" s="36">
        <v>1118.4461182605648</v>
      </c>
      <c r="L647" s="36">
        <v>1120.1812103834609</v>
      </c>
      <c r="M647" s="37">
        <v>1121.8661893850553</v>
      </c>
      <c r="N647" s="37">
        <v>1123.5583276951879</v>
      </c>
      <c r="O647" s="37">
        <v>1125.2146684677512</v>
      </c>
      <c r="P647" s="37">
        <v>1126.8996475164408</v>
      </c>
      <c r="Q647" s="37">
        <v>1128.6490574989064</v>
      </c>
      <c r="R647" s="36">
        <v>1130.4628911977859</v>
      </c>
    </row>
    <row r="648" spans="1:18" x14ac:dyDescent="0.25">
      <c r="A648" s="33" t="s">
        <v>12</v>
      </c>
      <c r="B648" s="34" t="s">
        <v>6</v>
      </c>
      <c r="C648" s="36">
        <v>1122</v>
      </c>
      <c r="D648" s="36">
        <v>1071.0029999999999</v>
      </c>
      <c r="E648" s="36">
        <v>1113.0419519999998</v>
      </c>
      <c r="F648" s="36">
        <v>1108.589784192</v>
      </c>
      <c r="G648" s="36">
        <v>1110.6970014243991</v>
      </c>
      <c r="H648" s="36">
        <v>1112.7469852418933</v>
      </c>
      <c r="I648" s="36">
        <v>1114.7397295450289</v>
      </c>
      <c r="J648" s="36">
        <v>1116.653759639745</v>
      </c>
      <c r="K648" s="36">
        <v>1118.4461182605648</v>
      </c>
      <c r="L648" s="36">
        <v>1120.1812103834609</v>
      </c>
      <c r="M648" s="37">
        <v>1121.8661893850553</v>
      </c>
      <c r="N648" s="37">
        <v>1123.5583276951879</v>
      </c>
      <c r="O648" s="37">
        <v>1125.2146684677512</v>
      </c>
      <c r="P648" s="37">
        <v>1126.8996475164408</v>
      </c>
      <c r="Q648" s="37">
        <v>1128.6490574989064</v>
      </c>
      <c r="R648" s="36">
        <v>1130.4628911977859</v>
      </c>
    </row>
    <row r="649" spans="1:18" x14ac:dyDescent="0.25">
      <c r="A649" s="33" t="s">
        <v>13</v>
      </c>
      <c r="B649" s="34" t="s">
        <v>6</v>
      </c>
      <c r="C649" s="34">
        <v>0</v>
      </c>
      <c r="D649" s="34">
        <v>0</v>
      </c>
      <c r="E649" s="34">
        <v>0</v>
      </c>
      <c r="F649" s="34">
        <v>0</v>
      </c>
      <c r="G649" s="34">
        <v>0</v>
      </c>
      <c r="H649" s="34">
        <v>0</v>
      </c>
      <c r="I649" s="34">
        <v>0</v>
      </c>
      <c r="J649" s="34">
        <v>0</v>
      </c>
      <c r="K649" s="34">
        <v>0</v>
      </c>
      <c r="L649" s="34">
        <v>0</v>
      </c>
      <c r="M649" s="35">
        <v>0</v>
      </c>
      <c r="N649" s="35">
        <v>0</v>
      </c>
      <c r="O649" s="35">
        <v>0</v>
      </c>
      <c r="P649" s="35">
        <v>0</v>
      </c>
      <c r="Q649" s="35">
        <v>0</v>
      </c>
      <c r="R649" s="34">
        <v>0</v>
      </c>
    </row>
    <row r="650" spans="1:18" x14ac:dyDescent="0.25">
      <c r="A650" s="39" t="s">
        <v>14</v>
      </c>
      <c r="B650" s="40" t="s">
        <v>15</v>
      </c>
      <c r="C650" s="41">
        <v>66.03593131556876</v>
      </c>
      <c r="D650" s="41">
        <v>66.03593131556876</v>
      </c>
      <c r="E650" s="41">
        <v>66.03593131556876</v>
      </c>
      <c r="F650" s="41">
        <v>66.03593131556876</v>
      </c>
      <c r="G650" s="41">
        <v>66.03593131556876</v>
      </c>
      <c r="H650" s="41">
        <v>66.03593131556876</v>
      </c>
      <c r="I650" s="41">
        <v>66.03593131556876</v>
      </c>
      <c r="J650" s="41">
        <v>66.03593131556876</v>
      </c>
      <c r="K650" s="41">
        <v>66.03593131556876</v>
      </c>
      <c r="L650" s="41">
        <v>66.03593131556876</v>
      </c>
      <c r="M650" s="41">
        <v>66.03593131556876</v>
      </c>
      <c r="N650" s="41">
        <v>66.03593131556876</v>
      </c>
      <c r="O650" s="41">
        <v>66.03593131556876</v>
      </c>
      <c r="P650" s="41">
        <v>66.03593131556876</v>
      </c>
      <c r="Q650" s="41">
        <v>66.03593131556876</v>
      </c>
      <c r="R650" s="41">
        <v>66.03593131556876</v>
      </c>
    </row>
    <row r="651" spans="1:18" x14ac:dyDescent="0.25">
      <c r="A651" s="33" t="s">
        <v>16</v>
      </c>
      <c r="B651" s="34" t="s">
        <v>17</v>
      </c>
      <c r="C651" s="36">
        <v>133</v>
      </c>
      <c r="D651" s="36">
        <v>128</v>
      </c>
      <c r="E651" s="36">
        <v>119</v>
      </c>
      <c r="F651" s="36">
        <f>E651+(E651*F$443)</f>
        <v>118.524</v>
      </c>
      <c r="G651" s="36">
        <f t="shared" ref="G651:R652" si="361">F651+(F651*G$443)</f>
        <v>118.74929146381675</v>
      </c>
      <c r="H651" s="36">
        <f t="shared" si="361"/>
        <v>118.96846386234441</v>
      </c>
      <c r="I651" s="36">
        <f t="shared" si="361"/>
        <v>119.18151654346485</v>
      </c>
      <c r="J651" s="36">
        <f t="shared" si="361"/>
        <v>119.3861535572467</v>
      </c>
      <c r="K651" s="36">
        <f t="shared" si="361"/>
        <v>119.57778216162617</v>
      </c>
      <c r="L651" s="36">
        <f t="shared" si="361"/>
        <v>119.76328816367186</v>
      </c>
      <c r="M651" s="36">
        <f t="shared" si="361"/>
        <v>119.94343636098775</v>
      </c>
      <c r="N651" s="36">
        <f t="shared" si="361"/>
        <v>120.1243499901137</v>
      </c>
      <c r="O651" s="36">
        <f t="shared" si="361"/>
        <v>120.30143635382251</v>
      </c>
      <c r="P651" s="36">
        <f t="shared" si="361"/>
        <v>120.48158455617353</v>
      </c>
      <c r="Q651" s="36">
        <f t="shared" si="361"/>
        <v>120.66862134085116</v>
      </c>
      <c r="R651" s="36">
        <f t="shared" si="361"/>
        <v>120.86254593621689</v>
      </c>
    </row>
    <row r="652" spans="1:18" x14ac:dyDescent="0.25">
      <c r="A652" s="33" t="s">
        <v>29</v>
      </c>
      <c r="B652" s="34" t="s">
        <v>17</v>
      </c>
      <c r="C652" s="36">
        <v>46.55</v>
      </c>
      <c r="D652" s="36">
        <v>46.363799999999998</v>
      </c>
      <c r="E652" s="36">
        <f>D652+(D652*E$443)</f>
        <v>46.178344799999998</v>
      </c>
      <c r="F652" s="36">
        <f>E652+(E652*F$443)</f>
        <v>45.9936314208</v>
      </c>
      <c r="G652" s="36">
        <f t="shared" si="361"/>
        <v>46.081056520771654</v>
      </c>
      <c r="H652" s="36">
        <f t="shared" si="361"/>
        <v>46.166107097156981</v>
      </c>
      <c r="I652" s="36">
        <f t="shared" si="361"/>
        <v>46.248782896899371</v>
      </c>
      <c r="J652" s="36">
        <f t="shared" si="361"/>
        <v>46.328192969010807</v>
      </c>
      <c r="K652" s="36">
        <f t="shared" si="361"/>
        <v>46.402555084696338</v>
      </c>
      <c r="L652" s="36">
        <f t="shared" si="361"/>
        <v>46.474541304233604</v>
      </c>
      <c r="M652" s="36">
        <f t="shared" si="361"/>
        <v>46.544448409870171</v>
      </c>
      <c r="N652" s="36">
        <f t="shared" si="361"/>
        <v>46.614652543860068</v>
      </c>
      <c r="O652" s="36">
        <f t="shared" si="361"/>
        <v>46.683371494807325</v>
      </c>
      <c r="P652" s="36">
        <f t="shared" si="361"/>
        <v>46.753278602397792</v>
      </c>
      <c r="Q652" s="36">
        <f t="shared" si="361"/>
        <v>46.825858847213986</v>
      </c>
      <c r="R652" s="36">
        <f t="shared" si="361"/>
        <v>46.901111929819017</v>
      </c>
    </row>
    <row r="653" spans="1:18" x14ac:dyDescent="0.25">
      <c r="A653" s="39" t="s">
        <v>27</v>
      </c>
      <c r="B653" s="40" t="s">
        <v>10</v>
      </c>
      <c r="C653" s="43">
        <v>0.35</v>
      </c>
      <c r="D653" s="43">
        <f>D652/D651</f>
        <v>0.36221718749999998</v>
      </c>
      <c r="E653" s="43">
        <f>E652/E651</f>
        <v>0.3880533176470588</v>
      </c>
      <c r="F653" s="43">
        <f>F652/F651</f>
        <v>0.3880533176470588</v>
      </c>
      <c r="G653" s="43">
        <f t="shared" ref="G653:R653" si="362">G652/G651</f>
        <v>0.38805331764705886</v>
      </c>
      <c r="H653" s="43">
        <f t="shared" si="362"/>
        <v>0.38805331764705892</v>
      </c>
      <c r="I653" s="43">
        <f t="shared" si="362"/>
        <v>0.38805331764705892</v>
      </c>
      <c r="J653" s="43">
        <f t="shared" si="362"/>
        <v>0.38805331764705892</v>
      </c>
      <c r="K653" s="43">
        <f t="shared" si="362"/>
        <v>0.38805331764705892</v>
      </c>
      <c r="L653" s="43">
        <f t="shared" si="362"/>
        <v>0.38805331764705892</v>
      </c>
      <c r="M653" s="47">
        <f t="shared" si="362"/>
        <v>0.38805331764705886</v>
      </c>
      <c r="N653" s="47">
        <f t="shared" si="362"/>
        <v>0.38805331764705892</v>
      </c>
      <c r="O653" s="47">
        <f t="shared" si="362"/>
        <v>0.38805331764705892</v>
      </c>
      <c r="P653" s="47">
        <f t="shared" si="362"/>
        <v>0.38805331764705892</v>
      </c>
      <c r="Q653" s="47">
        <f t="shared" si="362"/>
        <v>0.38805331764705892</v>
      </c>
      <c r="R653" s="43">
        <f t="shared" si="362"/>
        <v>0.38805331764705886</v>
      </c>
    </row>
    <row r="654" spans="1:18" x14ac:dyDescent="0.25">
      <c r="A654" s="33"/>
      <c r="B654" s="34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46"/>
      <c r="N654" s="46"/>
      <c r="O654" s="46"/>
      <c r="P654" s="46"/>
      <c r="Q654" s="46"/>
      <c r="R654" s="38"/>
    </row>
    <row r="655" spans="1:18" x14ac:dyDescent="0.25">
      <c r="A655" s="33" t="s">
        <v>2</v>
      </c>
      <c r="B655" s="34" t="s">
        <v>3</v>
      </c>
      <c r="C655" s="34">
        <v>2020</v>
      </c>
      <c r="D655" s="34">
        <v>2021</v>
      </c>
      <c r="E655" s="34">
        <v>2022</v>
      </c>
      <c r="F655" s="34">
        <v>2023</v>
      </c>
      <c r="G655" s="34">
        <v>2024</v>
      </c>
      <c r="H655" s="34">
        <v>2025</v>
      </c>
      <c r="I655" s="34">
        <v>2026</v>
      </c>
      <c r="J655" s="34">
        <v>2027</v>
      </c>
      <c r="K655" s="34">
        <v>2028</v>
      </c>
      <c r="L655" s="34">
        <v>2029</v>
      </c>
      <c r="M655" s="35">
        <v>2030</v>
      </c>
      <c r="N655" s="34">
        <v>2031</v>
      </c>
      <c r="O655" s="35">
        <v>2032</v>
      </c>
      <c r="P655" s="34">
        <v>2033</v>
      </c>
      <c r="Q655" s="35">
        <v>2034</v>
      </c>
      <c r="R655" s="34">
        <v>2035</v>
      </c>
    </row>
    <row r="656" spans="1:18" x14ac:dyDescent="0.25">
      <c r="A656" s="80" t="s">
        <v>85</v>
      </c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2"/>
    </row>
    <row r="657" spans="1:18" x14ac:dyDescent="0.25">
      <c r="A657" s="33" t="s">
        <v>5</v>
      </c>
      <c r="B657" s="34" t="s">
        <v>6</v>
      </c>
      <c r="C657" s="36">
        <v>0</v>
      </c>
      <c r="D657" s="36">
        <v>0</v>
      </c>
      <c r="E657" s="36">
        <v>742</v>
      </c>
      <c r="F657" s="36">
        <v>2344</v>
      </c>
      <c r="G657" s="36">
        <v>2345.2241208759237</v>
      </c>
      <c r="H657" s="36">
        <v>2346.4149938185501</v>
      </c>
      <c r="I657" s="36">
        <v>2347.5726152845955</v>
      </c>
      <c r="J657" s="36">
        <v>2348.6845102330908</v>
      </c>
      <c r="K657" s="36">
        <v>2349.7257240060007</v>
      </c>
      <c r="L657" s="36">
        <v>2350.7336706270853</v>
      </c>
      <c r="M657" s="37">
        <v>2351.7125056231321</v>
      </c>
      <c r="N657" s="37">
        <v>2352.6954995919241</v>
      </c>
      <c r="O657" s="37">
        <v>2353.6576981190451</v>
      </c>
      <c r="P657" s="37">
        <v>2354.6365331424499</v>
      </c>
      <c r="Q657" s="37">
        <v>2355.6527972689764</v>
      </c>
      <c r="R657" s="36">
        <v>2356.7064863059268</v>
      </c>
    </row>
    <row r="658" spans="1:18" x14ac:dyDescent="0.25">
      <c r="A658" s="33" t="s">
        <v>7</v>
      </c>
      <c r="B658" s="34" t="s">
        <v>6</v>
      </c>
      <c r="C658" s="34">
        <v>0</v>
      </c>
      <c r="D658" s="34">
        <v>0</v>
      </c>
      <c r="E658" s="34">
        <v>312</v>
      </c>
      <c r="F658" s="34">
        <v>624</v>
      </c>
      <c r="G658" s="34">
        <v>624</v>
      </c>
      <c r="H658" s="34">
        <v>624</v>
      </c>
      <c r="I658" s="34">
        <v>624</v>
      </c>
      <c r="J658" s="34">
        <v>624</v>
      </c>
      <c r="K658" s="34">
        <v>624</v>
      </c>
      <c r="L658" s="34">
        <v>624</v>
      </c>
      <c r="M658" s="35">
        <v>624</v>
      </c>
      <c r="N658" s="35">
        <v>624</v>
      </c>
      <c r="O658" s="35">
        <v>624</v>
      </c>
      <c r="P658" s="35">
        <v>624</v>
      </c>
      <c r="Q658" s="35">
        <v>624</v>
      </c>
      <c r="R658" s="34">
        <v>624</v>
      </c>
    </row>
    <row r="659" spans="1:18" x14ac:dyDescent="0.25">
      <c r="A659" s="33" t="s">
        <v>8</v>
      </c>
      <c r="B659" s="34" t="s">
        <v>6</v>
      </c>
      <c r="C659" s="36">
        <v>0</v>
      </c>
      <c r="D659" s="36">
        <v>0</v>
      </c>
      <c r="E659" s="36">
        <v>430</v>
      </c>
      <c r="F659" s="36">
        <v>1720</v>
      </c>
      <c r="G659" s="36">
        <v>1721.2241208759237</v>
      </c>
      <c r="H659" s="36">
        <v>1722.4149938185499</v>
      </c>
      <c r="I659" s="36">
        <v>1723.5726152845953</v>
      </c>
      <c r="J659" s="36">
        <v>1724.684510233091</v>
      </c>
      <c r="K659" s="36">
        <v>1725.725724006001</v>
      </c>
      <c r="L659" s="36">
        <v>1726.7336706270855</v>
      </c>
      <c r="M659" s="37">
        <v>1727.7125056231321</v>
      </c>
      <c r="N659" s="37">
        <v>1728.6954995919241</v>
      </c>
      <c r="O659" s="37">
        <v>1729.6576981190451</v>
      </c>
      <c r="P659" s="37">
        <v>1730.6365331424499</v>
      </c>
      <c r="Q659" s="37">
        <v>1731.6527972689764</v>
      </c>
      <c r="R659" s="36">
        <v>1732.7064863059268</v>
      </c>
    </row>
    <row r="660" spans="1:18" x14ac:dyDescent="0.25">
      <c r="A660" s="33" t="s">
        <v>9</v>
      </c>
      <c r="B660" s="34" t="s">
        <v>6</v>
      </c>
      <c r="C660" s="36">
        <v>0</v>
      </c>
      <c r="D660" s="36">
        <v>0</v>
      </c>
      <c r="E660" s="36">
        <v>0</v>
      </c>
      <c r="F660" s="36">
        <v>0</v>
      </c>
      <c r="G660" s="36">
        <v>0</v>
      </c>
      <c r="H660" s="36">
        <v>0</v>
      </c>
      <c r="I660" s="36">
        <v>0</v>
      </c>
      <c r="J660" s="36">
        <v>0</v>
      </c>
      <c r="K660" s="36">
        <v>0</v>
      </c>
      <c r="L660" s="36">
        <v>0</v>
      </c>
      <c r="M660" s="37">
        <v>0</v>
      </c>
      <c r="N660" s="37">
        <v>0</v>
      </c>
      <c r="O660" s="37">
        <v>0</v>
      </c>
      <c r="P660" s="37">
        <v>0</v>
      </c>
      <c r="Q660" s="37">
        <v>0</v>
      </c>
      <c r="R660" s="36">
        <v>0</v>
      </c>
    </row>
    <row r="661" spans="1:18" x14ac:dyDescent="0.25">
      <c r="A661" s="33" t="s">
        <v>9</v>
      </c>
      <c r="B661" s="34" t="s">
        <v>10</v>
      </c>
      <c r="C661" s="38">
        <v>0</v>
      </c>
      <c r="D661" s="38">
        <v>0</v>
      </c>
      <c r="E661" s="38">
        <v>0</v>
      </c>
      <c r="F661" s="38">
        <v>0</v>
      </c>
      <c r="G661" s="38">
        <v>0</v>
      </c>
      <c r="H661" s="38">
        <v>0</v>
      </c>
      <c r="I661" s="38">
        <v>0</v>
      </c>
      <c r="J661" s="38">
        <v>0</v>
      </c>
      <c r="K661" s="38">
        <v>0</v>
      </c>
      <c r="L661" s="38">
        <v>0</v>
      </c>
      <c r="M661" s="46">
        <v>0</v>
      </c>
      <c r="N661" s="46">
        <v>0</v>
      </c>
      <c r="O661" s="46">
        <v>0</v>
      </c>
      <c r="P661" s="46">
        <v>0</v>
      </c>
      <c r="Q661" s="46">
        <v>0</v>
      </c>
      <c r="R661" s="38">
        <v>0</v>
      </c>
    </row>
    <row r="662" spans="1:18" x14ac:dyDescent="0.25">
      <c r="A662" s="33" t="s">
        <v>11</v>
      </c>
      <c r="B662" s="34" t="s">
        <v>6</v>
      </c>
      <c r="C662" s="36">
        <v>0</v>
      </c>
      <c r="D662" s="36">
        <v>0</v>
      </c>
      <c r="E662" s="36">
        <v>430</v>
      </c>
      <c r="F662" s="36">
        <v>1720</v>
      </c>
      <c r="G662" s="36">
        <v>1721.2241208759237</v>
      </c>
      <c r="H662" s="36">
        <v>1722.4149938185499</v>
      </c>
      <c r="I662" s="36">
        <v>1723.5726152845953</v>
      </c>
      <c r="J662" s="36">
        <v>1724.684510233091</v>
      </c>
      <c r="K662" s="36">
        <v>1725.725724006001</v>
      </c>
      <c r="L662" s="36">
        <v>1726.7336706270855</v>
      </c>
      <c r="M662" s="37">
        <v>1727.7125056231321</v>
      </c>
      <c r="N662" s="37">
        <v>1728.6954995919241</v>
      </c>
      <c r="O662" s="37">
        <v>1729.6576981190451</v>
      </c>
      <c r="P662" s="37">
        <v>1730.6365331424499</v>
      </c>
      <c r="Q662" s="37">
        <v>1731.6527972689764</v>
      </c>
      <c r="R662" s="36">
        <v>1732.7064863059268</v>
      </c>
    </row>
    <row r="663" spans="1:18" x14ac:dyDescent="0.25">
      <c r="A663" s="33" t="s">
        <v>12</v>
      </c>
      <c r="B663" s="34" t="s">
        <v>6</v>
      </c>
      <c r="C663" s="36">
        <v>0</v>
      </c>
      <c r="D663" s="36">
        <v>0</v>
      </c>
      <c r="E663" s="36">
        <v>161</v>
      </c>
      <c r="F663" s="36">
        <v>644</v>
      </c>
      <c r="G663" s="36">
        <v>645.22412087592375</v>
      </c>
      <c r="H663" s="36">
        <v>646.41499381854987</v>
      </c>
      <c r="I663" s="36">
        <v>647.57261528459526</v>
      </c>
      <c r="J663" s="36">
        <v>648.68451023309103</v>
      </c>
      <c r="K663" s="36">
        <v>649.72572400600097</v>
      </c>
      <c r="L663" s="36">
        <v>650.73367062708553</v>
      </c>
      <c r="M663" s="37">
        <v>651.71250562313196</v>
      </c>
      <c r="N663" s="37">
        <v>652.6954995919242</v>
      </c>
      <c r="O663" s="37">
        <v>653.65769811904511</v>
      </c>
      <c r="P663" s="37">
        <v>654.63653314245005</v>
      </c>
      <c r="Q663" s="37">
        <v>655.65279726897631</v>
      </c>
      <c r="R663" s="36">
        <v>656.70648630592677</v>
      </c>
    </row>
    <row r="664" spans="1:18" x14ac:dyDescent="0.25">
      <c r="A664" s="33" t="s">
        <v>13</v>
      </c>
      <c r="B664" s="34" t="s">
        <v>6</v>
      </c>
      <c r="C664" s="34">
        <v>0</v>
      </c>
      <c r="D664" s="34">
        <v>0</v>
      </c>
      <c r="E664" s="34">
        <v>269</v>
      </c>
      <c r="F664" s="34">
        <v>1076</v>
      </c>
      <c r="G664" s="34">
        <v>1076</v>
      </c>
      <c r="H664" s="34">
        <v>1076</v>
      </c>
      <c r="I664" s="34">
        <v>1076</v>
      </c>
      <c r="J664" s="34">
        <v>1076</v>
      </c>
      <c r="K664" s="34">
        <v>1076</v>
      </c>
      <c r="L664" s="34">
        <v>1076</v>
      </c>
      <c r="M664" s="35">
        <v>1076</v>
      </c>
      <c r="N664" s="35">
        <v>1076</v>
      </c>
      <c r="O664" s="35">
        <v>1076</v>
      </c>
      <c r="P664" s="35">
        <v>1076</v>
      </c>
      <c r="Q664" s="35">
        <v>1076</v>
      </c>
      <c r="R664" s="34">
        <v>1076</v>
      </c>
    </row>
    <row r="665" spans="1:18" x14ac:dyDescent="0.25">
      <c r="A665" s="39" t="s">
        <v>14</v>
      </c>
      <c r="B665" s="40" t="s">
        <v>15</v>
      </c>
      <c r="C665" s="41">
        <v>0</v>
      </c>
      <c r="D665" s="41">
        <v>0</v>
      </c>
      <c r="E665" s="41">
        <v>22.054794520547947</v>
      </c>
      <c r="F665" s="41">
        <v>88.219178082191789</v>
      </c>
      <c r="G665" s="41">
        <v>88.219178082191789</v>
      </c>
      <c r="H665" s="41">
        <v>88.219178082191789</v>
      </c>
      <c r="I665" s="41">
        <v>88.219178082191789</v>
      </c>
      <c r="J665" s="41">
        <v>88.219178082191789</v>
      </c>
      <c r="K665" s="41">
        <v>88.219178082191789</v>
      </c>
      <c r="L665" s="41">
        <v>88.219178082191789</v>
      </c>
      <c r="M665" s="42">
        <v>88.219178082191789</v>
      </c>
      <c r="N665" s="42">
        <v>88.219178082191789</v>
      </c>
      <c r="O665" s="42">
        <v>88.219178082191789</v>
      </c>
      <c r="P665" s="42">
        <v>88.219178082191789</v>
      </c>
      <c r="Q665" s="42">
        <v>88.219178082191789</v>
      </c>
      <c r="R665" s="41">
        <v>88.219178082191789</v>
      </c>
    </row>
    <row r="666" spans="1:18" x14ac:dyDescent="0.25">
      <c r="A666" s="33" t="s">
        <v>16</v>
      </c>
      <c r="B666" s="34" t="s">
        <v>17</v>
      </c>
      <c r="C666" s="36">
        <v>29</v>
      </c>
      <c r="D666" s="36">
        <v>28</v>
      </c>
      <c r="E666" s="36">
        <v>25</v>
      </c>
      <c r="F666" s="36">
        <f>E666+(E666*F$443)</f>
        <v>24.9</v>
      </c>
      <c r="G666" s="36">
        <f t="shared" ref="G666:R667" si="363">F666+(F666*G$443)</f>
        <v>24.9473301394573</v>
      </c>
      <c r="H666" s="36">
        <f t="shared" si="363"/>
        <v>24.993374760996726</v>
      </c>
      <c r="I666" s="36">
        <f t="shared" si="363"/>
        <v>25.038133727618668</v>
      </c>
      <c r="J666" s="36">
        <f t="shared" si="363"/>
        <v>25.08112469690057</v>
      </c>
      <c r="K666" s="36">
        <f t="shared" si="363"/>
        <v>25.121382807064325</v>
      </c>
      <c r="L666" s="36">
        <f t="shared" si="363"/>
        <v>25.160354656233586</v>
      </c>
      <c r="M666" s="36">
        <f t="shared" si="363"/>
        <v>25.198200916173899</v>
      </c>
      <c r="N666" s="36">
        <f t="shared" si="363"/>
        <v>25.236207981116326</v>
      </c>
      <c r="O666" s="36">
        <f t="shared" si="363"/>
        <v>25.273410998702211</v>
      </c>
      <c r="P666" s="36">
        <f t="shared" si="363"/>
        <v>25.311257259700326</v>
      </c>
      <c r="Q666" s="36">
        <f t="shared" si="363"/>
        <v>25.350550701859493</v>
      </c>
      <c r="R666" s="36">
        <f t="shared" si="363"/>
        <v>25.391291163070779</v>
      </c>
    </row>
    <row r="667" spans="1:18" x14ac:dyDescent="0.25">
      <c r="A667" s="33" t="s">
        <v>29</v>
      </c>
      <c r="B667" s="34" t="s">
        <v>17</v>
      </c>
      <c r="C667" s="36">
        <v>0</v>
      </c>
      <c r="D667" s="36">
        <v>0</v>
      </c>
      <c r="E667" s="36">
        <v>20</v>
      </c>
      <c r="F667" s="36">
        <f>E667+(E667*F$443)</f>
        <v>19.920000000000002</v>
      </c>
      <c r="G667" s="36">
        <f t="shared" si="363"/>
        <v>19.95786411156584</v>
      </c>
      <c r="H667" s="36">
        <f t="shared" si="363"/>
        <v>19.994699808797382</v>
      </c>
      <c r="I667" s="36">
        <f t="shared" si="363"/>
        <v>20.030506982094934</v>
      </c>
      <c r="J667" s="36">
        <f t="shared" si="363"/>
        <v>20.064899757520454</v>
      </c>
      <c r="K667" s="36">
        <f t="shared" si="363"/>
        <v>20.097106245651457</v>
      </c>
      <c r="L667" s="36">
        <f t="shared" si="363"/>
        <v>20.128283724986865</v>
      </c>
      <c r="M667" s="36">
        <f t="shared" si="363"/>
        <v>20.158560732939115</v>
      </c>
      <c r="N667" s="36">
        <f t="shared" si="363"/>
        <v>20.188966384893057</v>
      </c>
      <c r="O667" s="36">
        <f t="shared" si="363"/>
        <v>20.218728798961767</v>
      </c>
      <c r="P667" s="36">
        <f t="shared" si="363"/>
        <v>20.249005807760259</v>
      </c>
      <c r="Q667" s="36">
        <f t="shared" si="363"/>
        <v>20.280440561487591</v>
      </c>
      <c r="R667" s="36">
        <f t="shared" si="363"/>
        <v>20.313032930456622</v>
      </c>
    </row>
    <row r="668" spans="1:18" x14ac:dyDescent="0.25">
      <c r="A668" s="39" t="s">
        <v>27</v>
      </c>
      <c r="B668" s="40" t="s">
        <v>10</v>
      </c>
      <c r="C668" s="43">
        <v>0</v>
      </c>
      <c r="D668" s="43">
        <f>D667/D666</f>
        <v>0</v>
      </c>
      <c r="E668" s="43">
        <f>E667/E666</f>
        <v>0.8</v>
      </c>
      <c r="F668" s="43">
        <f>F667/F666</f>
        <v>0.80000000000000016</v>
      </c>
      <c r="G668" s="43">
        <f t="shared" ref="G668:R668" si="364">G667/G666</f>
        <v>0.8</v>
      </c>
      <c r="H668" s="43">
        <f t="shared" si="364"/>
        <v>0.8</v>
      </c>
      <c r="I668" s="43">
        <f t="shared" si="364"/>
        <v>0.8</v>
      </c>
      <c r="J668" s="43">
        <f t="shared" si="364"/>
        <v>0.79999999999999993</v>
      </c>
      <c r="K668" s="43">
        <f t="shared" si="364"/>
        <v>0.79999999999999982</v>
      </c>
      <c r="L668" s="43">
        <f t="shared" si="364"/>
        <v>0.79999999999999982</v>
      </c>
      <c r="M668" s="47">
        <f t="shared" si="364"/>
        <v>0.79999999999999982</v>
      </c>
      <c r="N668" s="47">
        <f t="shared" si="364"/>
        <v>0.79999999999999982</v>
      </c>
      <c r="O668" s="47">
        <f t="shared" si="364"/>
        <v>0.79999999999999993</v>
      </c>
      <c r="P668" s="47">
        <f t="shared" si="364"/>
        <v>0.79999999999999993</v>
      </c>
      <c r="Q668" s="47">
        <f t="shared" si="364"/>
        <v>0.79999999999999982</v>
      </c>
      <c r="R668" s="43">
        <f t="shared" si="364"/>
        <v>0.79999999999999993</v>
      </c>
    </row>
    <row r="669" spans="1:18" x14ac:dyDescent="0.25">
      <c r="A669" s="33"/>
      <c r="B669" s="34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46"/>
      <c r="N669" s="46"/>
      <c r="O669" s="46"/>
      <c r="P669" s="46"/>
      <c r="Q669" s="46"/>
      <c r="R669" s="38"/>
    </row>
    <row r="670" spans="1:18" x14ac:dyDescent="0.25">
      <c r="A670" s="33" t="s">
        <v>2</v>
      </c>
      <c r="B670" s="34" t="s">
        <v>3</v>
      </c>
      <c r="C670" s="34">
        <v>2020</v>
      </c>
      <c r="D670" s="34">
        <v>2021</v>
      </c>
      <c r="E670" s="34">
        <v>2022</v>
      </c>
      <c r="F670" s="34">
        <v>2023</v>
      </c>
      <c r="G670" s="34">
        <v>2024</v>
      </c>
      <c r="H670" s="34">
        <v>2025</v>
      </c>
      <c r="I670" s="34">
        <v>2026</v>
      </c>
      <c r="J670" s="34">
        <v>2027</v>
      </c>
      <c r="K670" s="34">
        <v>2028</v>
      </c>
      <c r="L670" s="34">
        <v>2029</v>
      </c>
      <c r="M670" s="35">
        <v>2030</v>
      </c>
      <c r="N670" s="34">
        <v>2031</v>
      </c>
      <c r="O670" s="35">
        <v>2032</v>
      </c>
      <c r="P670" s="34">
        <v>2033</v>
      </c>
      <c r="Q670" s="35">
        <v>2034</v>
      </c>
      <c r="R670" s="34">
        <v>2035</v>
      </c>
    </row>
    <row r="671" spans="1:18" x14ac:dyDescent="0.25">
      <c r="A671" s="80" t="s">
        <v>86</v>
      </c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2"/>
    </row>
    <row r="672" spans="1:18" x14ac:dyDescent="0.25">
      <c r="A672" s="33" t="s">
        <v>5</v>
      </c>
      <c r="B672" s="34" t="s">
        <v>6</v>
      </c>
      <c r="C672" s="36">
        <v>0</v>
      </c>
      <c r="D672" s="36">
        <v>0</v>
      </c>
      <c r="E672" s="36">
        <v>0</v>
      </c>
      <c r="F672" s="36">
        <v>511</v>
      </c>
      <c r="G672" s="36">
        <v>511.97131330372207</v>
      </c>
      <c r="H672" s="36">
        <v>512.91624509515361</v>
      </c>
      <c r="I672" s="36">
        <v>513.83479256277656</v>
      </c>
      <c r="J672" s="36">
        <v>514.71705703277871</v>
      </c>
      <c r="K672" s="36">
        <v>515.54323752650066</v>
      </c>
      <c r="L672" s="36">
        <v>516.34302125844818</v>
      </c>
      <c r="M672" s="37">
        <v>517.11970554878963</v>
      </c>
      <c r="N672" s="37">
        <v>517.89968989359193</v>
      </c>
      <c r="O672" s="37">
        <v>518.66317350750307</v>
      </c>
      <c r="P672" s="37">
        <v>519.4398578195528</v>
      </c>
      <c r="Q672" s="37">
        <v>520.2462413112529</v>
      </c>
      <c r="R672" s="36">
        <v>521.08232065578966</v>
      </c>
    </row>
    <row r="673" spans="1:18" x14ac:dyDescent="0.25">
      <c r="A673" s="33" t="s">
        <v>7</v>
      </c>
      <c r="B673" s="34" t="s">
        <v>6</v>
      </c>
      <c r="C673" s="34">
        <v>0</v>
      </c>
      <c r="D673" s="34">
        <v>0</v>
      </c>
      <c r="E673" s="34">
        <v>0</v>
      </c>
      <c r="F673" s="34">
        <v>0</v>
      </c>
      <c r="G673" s="34">
        <v>0</v>
      </c>
      <c r="H673" s="34">
        <v>0</v>
      </c>
      <c r="I673" s="34">
        <v>0</v>
      </c>
      <c r="J673" s="34">
        <v>0</v>
      </c>
      <c r="K673" s="34">
        <v>0</v>
      </c>
      <c r="L673" s="34">
        <v>0</v>
      </c>
      <c r="M673" s="35">
        <v>0</v>
      </c>
      <c r="N673" s="35">
        <v>0</v>
      </c>
      <c r="O673" s="35">
        <v>0</v>
      </c>
      <c r="P673" s="35">
        <v>0</v>
      </c>
      <c r="Q673" s="35">
        <v>0</v>
      </c>
      <c r="R673" s="34">
        <v>0</v>
      </c>
    </row>
    <row r="674" spans="1:18" x14ac:dyDescent="0.25">
      <c r="A674" s="33" t="s">
        <v>8</v>
      </c>
      <c r="B674" s="34" t="s">
        <v>6</v>
      </c>
      <c r="C674" s="36">
        <v>0</v>
      </c>
      <c r="D674" s="36">
        <v>0</v>
      </c>
      <c r="E674" s="36">
        <v>0</v>
      </c>
      <c r="F674" s="36">
        <v>511</v>
      </c>
      <c r="G674" s="36">
        <v>511.97131330372207</v>
      </c>
      <c r="H674" s="36">
        <v>512.91624509515361</v>
      </c>
      <c r="I674" s="36">
        <v>513.83479256277656</v>
      </c>
      <c r="J674" s="36">
        <v>514.71705703277871</v>
      </c>
      <c r="K674" s="36">
        <v>515.54323752650066</v>
      </c>
      <c r="L674" s="36">
        <v>516.34302125844818</v>
      </c>
      <c r="M674" s="37">
        <v>517.11970554878963</v>
      </c>
      <c r="N674" s="37">
        <v>517.89968989359193</v>
      </c>
      <c r="O674" s="37">
        <v>518.66317350750307</v>
      </c>
      <c r="P674" s="37">
        <v>519.4398578195528</v>
      </c>
      <c r="Q674" s="37">
        <v>520.2462413112529</v>
      </c>
      <c r="R674" s="36">
        <v>521.08232065578966</v>
      </c>
    </row>
    <row r="675" spans="1:18" x14ac:dyDescent="0.25">
      <c r="A675" s="33" t="s">
        <v>9</v>
      </c>
      <c r="B675" s="34" t="s">
        <v>6</v>
      </c>
      <c r="C675" s="36">
        <v>0</v>
      </c>
      <c r="D675" s="36">
        <v>0</v>
      </c>
      <c r="E675" s="36">
        <v>0</v>
      </c>
      <c r="F675" s="36">
        <v>0</v>
      </c>
      <c r="G675" s="36">
        <v>0</v>
      </c>
      <c r="H675" s="36">
        <v>0</v>
      </c>
      <c r="I675" s="36">
        <v>0</v>
      </c>
      <c r="J675" s="36">
        <v>0</v>
      </c>
      <c r="K675" s="36">
        <v>0</v>
      </c>
      <c r="L675" s="36">
        <v>0</v>
      </c>
      <c r="M675" s="37">
        <v>0</v>
      </c>
      <c r="N675" s="37">
        <v>0</v>
      </c>
      <c r="O675" s="37">
        <v>0</v>
      </c>
      <c r="P675" s="37">
        <v>0</v>
      </c>
      <c r="Q675" s="37">
        <v>0</v>
      </c>
      <c r="R675" s="36">
        <v>0</v>
      </c>
    </row>
    <row r="676" spans="1:18" x14ac:dyDescent="0.25">
      <c r="A676" s="33" t="s">
        <v>9</v>
      </c>
      <c r="B676" s="34" t="s">
        <v>10</v>
      </c>
      <c r="C676" s="38">
        <v>0</v>
      </c>
      <c r="D676" s="38">
        <v>0</v>
      </c>
      <c r="E676" s="38">
        <v>0</v>
      </c>
      <c r="F676" s="38">
        <v>0</v>
      </c>
      <c r="G676" s="38">
        <v>0</v>
      </c>
      <c r="H676" s="38">
        <v>0</v>
      </c>
      <c r="I676" s="38">
        <v>0</v>
      </c>
      <c r="J676" s="38">
        <v>0</v>
      </c>
      <c r="K676" s="38">
        <v>0</v>
      </c>
      <c r="L676" s="38">
        <v>0</v>
      </c>
      <c r="M676" s="46">
        <v>0</v>
      </c>
      <c r="N676" s="46">
        <v>0</v>
      </c>
      <c r="O676" s="46">
        <v>0</v>
      </c>
      <c r="P676" s="46">
        <v>0</v>
      </c>
      <c r="Q676" s="46">
        <v>0</v>
      </c>
      <c r="R676" s="38">
        <v>0</v>
      </c>
    </row>
    <row r="677" spans="1:18" x14ac:dyDescent="0.25">
      <c r="A677" s="33" t="s">
        <v>11</v>
      </c>
      <c r="B677" s="34" t="s">
        <v>6</v>
      </c>
      <c r="C677" s="36">
        <v>0</v>
      </c>
      <c r="D677" s="36">
        <v>0</v>
      </c>
      <c r="E677" s="36">
        <v>0</v>
      </c>
      <c r="F677" s="36">
        <v>511</v>
      </c>
      <c r="G677" s="36">
        <v>511.97131330372207</v>
      </c>
      <c r="H677" s="36">
        <v>512.91624509515361</v>
      </c>
      <c r="I677" s="36">
        <v>513.83479256277656</v>
      </c>
      <c r="J677" s="36">
        <v>514.71705703277871</v>
      </c>
      <c r="K677" s="36">
        <v>515.54323752650066</v>
      </c>
      <c r="L677" s="36">
        <v>516.34302125844818</v>
      </c>
      <c r="M677" s="37">
        <v>517.11970554878963</v>
      </c>
      <c r="N677" s="37">
        <v>517.89968989359193</v>
      </c>
      <c r="O677" s="37">
        <v>518.66317350750307</v>
      </c>
      <c r="P677" s="37">
        <v>519.4398578195528</v>
      </c>
      <c r="Q677" s="37">
        <v>520.2462413112529</v>
      </c>
      <c r="R677" s="36">
        <v>521.08232065578966</v>
      </c>
    </row>
    <row r="678" spans="1:18" x14ac:dyDescent="0.25">
      <c r="A678" s="33" t="s">
        <v>12</v>
      </c>
      <c r="B678" s="34" t="s">
        <v>6</v>
      </c>
      <c r="C678" s="36">
        <v>0</v>
      </c>
      <c r="D678" s="36">
        <v>0</v>
      </c>
      <c r="E678" s="36">
        <v>0</v>
      </c>
      <c r="F678" s="36">
        <v>511</v>
      </c>
      <c r="G678" s="36">
        <v>511.97131330372207</v>
      </c>
      <c r="H678" s="36">
        <v>512.91624509515361</v>
      </c>
      <c r="I678" s="36">
        <v>513.83479256277656</v>
      </c>
      <c r="J678" s="36">
        <v>514.71705703277871</v>
      </c>
      <c r="K678" s="36">
        <v>515.54323752650066</v>
      </c>
      <c r="L678" s="36">
        <v>516.34302125844818</v>
      </c>
      <c r="M678" s="37">
        <v>517.11970554878963</v>
      </c>
      <c r="N678" s="37">
        <v>517.89968989359193</v>
      </c>
      <c r="O678" s="37">
        <v>518.66317350750307</v>
      </c>
      <c r="P678" s="37">
        <v>519.4398578195528</v>
      </c>
      <c r="Q678" s="37">
        <v>520.2462413112529</v>
      </c>
      <c r="R678" s="36">
        <v>521.08232065578966</v>
      </c>
    </row>
    <row r="679" spans="1:18" x14ac:dyDescent="0.25">
      <c r="A679" s="33" t="s">
        <v>13</v>
      </c>
      <c r="B679" s="34" t="s">
        <v>6</v>
      </c>
      <c r="C679" s="34">
        <v>0</v>
      </c>
      <c r="D679" s="34">
        <v>0</v>
      </c>
      <c r="E679" s="34">
        <v>0</v>
      </c>
      <c r="F679" s="34">
        <v>0</v>
      </c>
      <c r="G679" s="34">
        <v>0</v>
      </c>
      <c r="H679" s="34">
        <v>0</v>
      </c>
      <c r="I679" s="34">
        <v>0</v>
      </c>
      <c r="J679" s="34">
        <v>0</v>
      </c>
      <c r="K679" s="34">
        <v>0</v>
      </c>
      <c r="L679" s="34">
        <v>0</v>
      </c>
      <c r="M679" s="35">
        <v>0</v>
      </c>
      <c r="N679" s="35">
        <v>0</v>
      </c>
      <c r="O679" s="35">
        <v>0</v>
      </c>
      <c r="P679" s="35">
        <v>0</v>
      </c>
      <c r="Q679" s="35">
        <v>0</v>
      </c>
      <c r="R679" s="34">
        <v>0</v>
      </c>
    </row>
    <row r="680" spans="1:18" x14ac:dyDescent="0.25">
      <c r="A680" s="39" t="s">
        <v>14</v>
      </c>
      <c r="B680" s="40" t="s">
        <v>15</v>
      </c>
      <c r="C680" s="41">
        <v>0</v>
      </c>
      <c r="D680" s="41">
        <v>0</v>
      </c>
      <c r="E680" s="41">
        <v>0</v>
      </c>
      <c r="F680" s="41">
        <v>70</v>
      </c>
      <c r="G680" s="41">
        <v>70</v>
      </c>
      <c r="H680" s="41">
        <v>70</v>
      </c>
      <c r="I680" s="41">
        <v>70</v>
      </c>
      <c r="J680" s="41">
        <v>70</v>
      </c>
      <c r="K680" s="41">
        <v>70</v>
      </c>
      <c r="L680" s="41">
        <v>70</v>
      </c>
      <c r="M680" s="41">
        <v>70</v>
      </c>
      <c r="N680" s="41">
        <v>70</v>
      </c>
      <c r="O680" s="41">
        <v>70</v>
      </c>
      <c r="P680" s="41">
        <v>70</v>
      </c>
      <c r="Q680" s="41">
        <v>70</v>
      </c>
      <c r="R680" s="41">
        <v>70</v>
      </c>
    </row>
    <row r="681" spans="1:18" x14ac:dyDescent="0.25">
      <c r="A681" s="33" t="s">
        <v>16</v>
      </c>
      <c r="B681" s="34" t="s">
        <v>17</v>
      </c>
      <c r="C681" s="36">
        <v>34</v>
      </c>
      <c r="D681" s="36">
        <v>39</v>
      </c>
      <c r="E681" s="36">
        <v>38.844000000000001</v>
      </c>
      <c r="F681" s="36">
        <v>38.688624000000004</v>
      </c>
      <c r="G681" s="36">
        <v>38.76216367748318</v>
      </c>
      <c r="H681" s="36">
        <v>38.833705968646278</v>
      </c>
      <c r="I681" s="36">
        <v>38.903250660624785</v>
      </c>
      <c r="J681" s="36">
        <v>38.970048309056232</v>
      </c>
      <c r="K681" s="36">
        <v>39.032599750304264</v>
      </c>
      <c r="L681" s="36">
        <v>39.093152650669495</v>
      </c>
      <c r="M681" s="36">
        <v>39.151956655514354</v>
      </c>
      <c r="N681" s="36">
        <v>39.2110105127393</v>
      </c>
      <c r="O681" s="36">
        <v>39.268815073343546</v>
      </c>
      <c r="P681" s="36">
        <v>39.327619079831976</v>
      </c>
      <c r="Q681" s="36">
        <v>39.388671658521204</v>
      </c>
      <c r="R681" s="36">
        <v>39.451972557532855</v>
      </c>
    </row>
    <row r="682" spans="1:18" x14ac:dyDescent="0.25">
      <c r="A682" s="33" t="s">
        <v>29</v>
      </c>
      <c r="B682" s="34" t="s">
        <v>17</v>
      </c>
      <c r="C682" s="36">
        <v>0</v>
      </c>
      <c r="D682" s="36">
        <v>0</v>
      </c>
      <c r="E682" s="36">
        <v>0</v>
      </c>
      <c r="F682" s="36">
        <v>20</v>
      </c>
      <c r="G682" s="36">
        <v>20.038016176270922</v>
      </c>
      <c r="H682" s="36">
        <v>20.074999808029496</v>
      </c>
      <c r="I682" s="36">
        <v>20.110950785235875</v>
      </c>
      <c r="J682" s="36">
        <v>20.145481684257483</v>
      </c>
      <c r="K682" s="36">
        <v>20.177817515714313</v>
      </c>
      <c r="L682" s="36">
        <v>20.209120205810105</v>
      </c>
      <c r="M682" s="36">
        <v>20.239518808171802</v>
      </c>
      <c r="N682" s="36">
        <v>20.270046571177769</v>
      </c>
      <c r="O682" s="36">
        <v>20.299928513013821</v>
      </c>
      <c r="P682" s="36">
        <v>20.330327116225156</v>
      </c>
      <c r="Q682" s="36">
        <v>20.361888113943362</v>
      </c>
      <c r="R682" s="36">
        <v>20.394611375960459</v>
      </c>
    </row>
    <row r="683" spans="1:18" x14ac:dyDescent="0.25">
      <c r="A683" s="39" t="s">
        <v>27</v>
      </c>
      <c r="B683" s="40" t="s">
        <v>10</v>
      </c>
      <c r="C683" s="43">
        <v>0</v>
      </c>
      <c r="D683" s="43">
        <v>0</v>
      </c>
      <c r="E683" s="43">
        <v>0</v>
      </c>
      <c r="F683" s="43">
        <v>0.51694782424931895</v>
      </c>
      <c r="G683" s="43">
        <v>0.51694782424931929</v>
      </c>
      <c r="H683" s="43">
        <v>0.51694782424931929</v>
      </c>
      <c r="I683" s="43">
        <v>0.51694782424931929</v>
      </c>
      <c r="J683" s="43">
        <v>0.51694782424931929</v>
      </c>
      <c r="K683" s="43">
        <v>0.51694782424931929</v>
      </c>
      <c r="L683" s="43">
        <v>0.51694782424931929</v>
      </c>
      <c r="M683" s="47">
        <v>0.51694782424931929</v>
      </c>
      <c r="N683" s="47">
        <v>0.5169478242493194</v>
      </c>
      <c r="O683" s="47">
        <v>0.51694782424931929</v>
      </c>
      <c r="P683" s="47">
        <v>0.51694782424931929</v>
      </c>
      <c r="Q683" s="47">
        <v>0.51694782424931929</v>
      </c>
      <c r="R683" s="43">
        <v>0.51694782424931918</v>
      </c>
    </row>
    <row r="684" spans="1:18" x14ac:dyDescent="0.25">
      <c r="A684" s="86" t="s">
        <v>87</v>
      </c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</row>
    <row r="685" spans="1:18" x14ac:dyDescent="0.25">
      <c r="A685" s="26" t="s">
        <v>1</v>
      </c>
      <c r="B685" s="27"/>
      <c r="C685" s="28">
        <v>-4.0000000000000001E-3</v>
      </c>
      <c r="D685" s="28">
        <v>-4.0000000000000001E-3</v>
      </c>
      <c r="E685" s="28">
        <v>-4.0000000000000001E-3</v>
      </c>
      <c r="F685" s="28">
        <v>-4.0000000000000001E-3</v>
      </c>
      <c r="G685" s="29">
        <v>1.9008088135461722E-3</v>
      </c>
      <c r="H685" s="29">
        <v>1.8456733158230994E-3</v>
      </c>
      <c r="I685" s="29">
        <v>1.7908332528102555E-3</v>
      </c>
      <c r="J685" s="29">
        <v>1.7170197167882086E-3</v>
      </c>
      <c r="K685" s="29">
        <v>1.6051158251579433E-3</v>
      </c>
      <c r="L685" s="29">
        <v>1.5513417182712156E-3</v>
      </c>
      <c r="M685" s="30">
        <v>1.5042021647709452E-3</v>
      </c>
      <c r="N685" s="29">
        <v>1.5083245454254946E-3</v>
      </c>
      <c r="O685" s="30">
        <v>1.4741920661663348E-3</v>
      </c>
      <c r="P685" s="29">
        <v>1.4974734118816549E-3</v>
      </c>
      <c r="Q685" s="30">
        <v>1.5524097343725147E-3</v>
      </c>
      <c r="R685" s="29">
        <v>1.6070838732626979E-3</v>
      </c>
    </row>
    <row r="686" spans="1:18" x14ac:dyDescent="0.25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9"/>
    </row>
    <row r="687" spans="1:18" x14ac:dyDescent="0.25">
      <c r="A687" s="26" t="s">
        <v>2</v>
      </c>
      <c r="B687" s="27" t="s">
        <v>3</v>
      </c>
      <c r="C687" s="27">
        <v>2020</v>
      </c>
      <c r="D687" s="27">
        <v>2021</v>
      </c>
      <c r="E687" s="27">
        <v>2022</v>
      </c>
      <c r="F687" s="27">
        <v>2023</v>
      </c>
      <c r="G687" s="27">
        <v>2024</v>
      </c>
      <c r="H687" s="27">
        <v>2025</v>
      </c>
      <c r="I687" s="27">
        <v>2026</v>
      </c>
      <c r="J687" s="27">
        <v>2027</v>
      </c>
      <c r="K687" s="27">
        <v>2028</v>
      </c>
      <c r="L687" s="27">
        <v>2029</v>
      </c>
      <c r="M687" s="50">
        <v>2030</v>
      </c>
      <c r="N687" s="27">
        <v>2031</v>
      </c>
      <c r="O687" s="50">
        <v>2032</v>
      </c>
      <c r="P687" s="27">
        <v>2033</v>
      </c>
      <c r="Q687" s="50">
        <v>2034</v>
      </c>
      <c r="R687" s="27">
        <v>2035</v>
      </c>
    </row>
    <row r="688" spans="1:18" x14ac:dyDescent="0.25">
      <c r="A688" s="80" t="s">
        <v>88</v>
      </c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2"/>
    </row>
    <row r="689" spans="1:18" x14ac:dyDescent="0.25">
      <c r="A689" s="26" t="s">
        <v>5</v>
      </c>
      <c r="B689" s="27" t="s">
        <v>6</v>
      </c>
      <c r="C689" s="51">
        <v>17856.169999999998</v>
      </c>
      <c r="D689" s="51">
        <f t="shared" ref="D689:R689" si="365">D690+D691</f>
        <v>18544.672449203979</v>
      </c>
      <c r="E689" s="51">
        <f t="shared" si="365"/>
        <v>19850.055407691532</v>
      </c>
      <c r="F689" s="51">
        <f t="shared" si="365"/>
        <v>19783.309341456043</v>
      </c>
      <c r="G689" s="51">
        <f t="shared" si="365"/>
        <v>19817.939484803494</v>
      </c>
      <c r="H689" s="51">
        <f t="shared" si="365"/>
        <v>19851.685077750433</v>
      </c>
      <c r="I689" s="51">
        <f t="shared" si="365"/>
        <v>20049.58520281659</v>
      </c>
      <c r="J689" s="51">
        <f t="shared" si="365"/>
        <v>20079.450180093274</v>
      </c>
      <c r="K689" s="51">
        <f t="shared" si="365"/>
        <v>20107.416694115298</v>
      </c>
      <c r="L689" s="51">
        <f t="shared" si="365"/>
        <v>20134.489668028458</v>
      </c>
      <c r="M689" s="52">
        <f t="shared" si="365"/>
        <v>20160.780717334961</v>
      </c>
      <c r="N689" s="52">
        <f t="shared" si="365"/>
        <v>20187.183474700498</v>
      </c>
      <c r="O689" s="52">
        <f t="shared" si="365"/>
        <v>20213.027676247595</v>
      </c>
      <c r="P689" s="52">
        <f t="shared" si="365"/>
        <v>20239.318726288933</v>
      </c>
      <c r="Q689" s="52">
        <f t="shared" si="365"/>
        <v>20266.61510450063</v>
      </c>
      <c r="R689" s="51">
        <f t="shared" si="365"/>
        <v>20294.916698268811</v>
      </c>
    </row>
    <row r="690" spans="1:18" x14ac:dyDescent="0.25">
      <c r="A690" s="26" t="s">
        <v>7</v>
      </c>
      <c r="B690" s="27" t="s">
        <v>6</v>
      </c>
      <c r="C690" s="27">
        <v>0</v>
      </c>
      <c r="D690" s="51">
        <v>681</v>
      </c>
      <c r="E690" s="51">
        <v>1483</v>
      </c>
      <c r="F690" s="51">
        <v>1484</v>
      </c>
      <c r="G690" s="51">
        <v>1485</v>
      </c>
      <c r="H690" s="51">
        <v>1486</v>
      </c>
      <c r="I690" s="51">
        <v>1487</v>
      </c>
      <c r="J690" s="51">
        <f t="shared" ref="J690:R690" si="366">I690</f>
        <v>1487</v>
      </c>
      <c r="K690" s="51">
        <f t="shared" si="366"/>
        <v>1487</v>
      </c>
      <c r="L690" s="51">
        <f t="shared" si="366"/>
        <v>1487</v>
      </c>
      <c r="M690" s="52">
        <f t="shared" si="366"/>
        <v>1487</v>
      </c>
      <c r="N690" s="52">
        <f t="shared" si="366"/>
        <v>1487</v>
      </c>
      <c r="O690" s="52">
        <f t="shared" si="366"/>
        <v>1487</v>
      </c>
      <c r="P690" s="52">
        <f t="shared" si="366"/>
        <v>1487</v>
      </c>
      <c r="Q690" s="52">
        <f t="shared" si="366"/>
        <v>1487</v>
      </c>
      <c r="R690" s="51">
        <f t="shared" si="366"/>
        <v>1487</v>
      </c>
    </row>
    <row r="691" spans="1:18" x14ac:dyDescent="0.25">
      <c r="A691" s="26" t="s">
        <v>8</v>
      </c>
      <c r="B691" s="27" t="s">
        <v>6</v>
      </c>
      <c r="C691" s="51">
        <v>17856.169999999998</v>
      </c>
      <c r="D691" s="51">
        <f t="shared" ref="D691:R691" si="367">D694/(1-D693)</f>
        <v>17863.672449203979</v>
      </c>
      <c r="E691" s="51">
        <f t="shared" si="367"/>
        <v>18367.055407691532</v>
      </c>
      <c r="F691" s="51">
        <f t="shared" si="367"/>
        <v>18299.309341456043</v>
      </c>
      <c r="G691" s="51">
        <f t="shared" si="367"/>
        <v>18332.939484803494</v>
      </c>
      <c r="H691" s="51">
        <f t="shared" si="367"/>
        <v>18365.685077750433</v>
      </c>
      <c r="I691" s="51">
        <f t="shared" si="367"/>
        <v>18562.58520281659</v>
      </c>
      <c r="J691" s="51">
        <f t="shared" si="367"/>
        <v>18592.450180093274</v>
      </c>
      <c r="K691" s="51">
        <f t="shared" si="367"/>
        <v>18620.416694115298</v>
      </c>
      <c r="L691" s="51">
        <f t="shared" si="367"/>
        <v>18647.489668028458</v>
      </c>
      <c r="M691" s="52">
        <f t="shared" si="367"/>
        <v>18673.780717334961</v>
      </c>
      <c r="N691" s="52">
        <f t="shared" si="367"/>
        <v>18700.183474700498</v>
      </c>
      <c r="O691" s="52">
        <f t="shared" si="367"/>
        <v>18726.027676247595</v>
      </c>
      <c r="P691" s="52">
        <f t="shared" si="367"/>
        <v>18752.318726288933</v>
      </c>
      <c r="Q691" s="52">
        <f t="shared" si="367"/>
        <v>18779.61510450063</v>
      </c>
      <c r="R691" s="51">
        <f t="shared" si="367"/>
        <v>18807.916698268811</v>
      </c>
    </row>
    <row r="692" spans="1:18" x14ac:dyDescent="0.25">
      <c r="A692" s="26" t="s">
        <v>9</v>
      </c>
      <c r="B692" s="27" t="s">
        <v>6</v>
      </c>
      <c r="C692" s="51">
        <v>0</v>
      </c>
      <c r="D692" s="51">
        <f t="shared" ref="D692:R692" si="368">D691-D694</f>
        <v>518.03044920397952</v>
      </c>
      <c r="E692" s="51">
        <f t="shared" si="368"/>
        <v>1085.4159756915324</v>
      </c>
      <c r="F692" s="51">
        <f t="shared" si="368"/>
        <v>1081.41246718404</v>
      </c>
      <c r="G692" s="51">
        <f t="shared" si="368"/>
        <v>1083.3998676706105</v>
      </c>
      <c r="H692" s="51">
        <f t="shared" si="368"/>
        <v>1085.3349949367475</v>
      </c>
      <c r="I692" s="51">
        <f t="shared" si="368"/>
        <v>1096.9709668777359</v>
      </c>
      <c r="J692" s="51">
        <f t="shared" si="368"/>
        <v>1098.735861833964</v>
      </c>
      <c r="K692" s="51">
        <f t="shared" si="368"/>
        <v>1100.3885655706326</v>
      </c>
      <c r="L692" s="51">
        <f t="shared" si="368"/>
        <v>1101.9884648327934</v>
      </c>
      <c r="M692" s="52">
        <f t="shared" si="368"/>
        <v>1103.5421556287074</v>
      </c>
      <c r="N692" s="52">
        <f t="shared" si="368"/>
        <v>1105.1024479026055</v>
      </c>
      <c r="O692" s="52">
        <f t="shared" si="368"/>
        <v>1106.6297318692268</v>
      </c>
      <c r="P692" s="52">
        <f t="shared" si="368"/>
        <v>1108.1834227085637</v>
      </c>
      <c r="Q692" s="52">
        <f t="shared" si="368"/>
        <v>1109.796524228208</v>
      </c>
      <c r="R692" s="51">
        <f t="shared" si="368"/>
        <v>1111.4690297731431</v>
      </c>
    </row>
    <row r="693" spans="1:18" x14ac:dyDescent="0.25">
      <c r="A693" s="26" t="s">
        <v>9</v>
      </c>
      <c r="B693" s="27" t="s">
        <v>10</v>
      </c>
      <c r="C693" s="53">
        <v>0</v>
      </c>
      <c r="D693" s="53">
        <v>2.899910142648543E-2</v>
      </c>
      <c r="E693" s="53">
        <v>5.9095807770961128E-2</v>
      </c>
      <c r="F693" s="53">
        <f>E693</f>
        <v>5.9095807770961128E-2</v>
      </c>
      <c r="G693" s="53">
        <f t="shared" ref="G693:R693" si="369">F693</f>
        <v>5.9095807770961128E-2</v>
      </c>
      <c r="H693" s="53">
        <f t="shared" si="369"/>
        <v>5.9095807770961128E-2</v>
      </c>
      <c r="I693" s="53">
        <f t="shared" si="369"/>
        <v>5.9095807770961128E-2</v>
      </c>
      <c r="J693" s="53">
        <f t="shared" si="369"/>
        <v>5.9095807770961128E-2</v>
      </c>
      <c r="K693" s="53">
        <f t="shared" si="369"/>
        <v>5.9095807770961128E-2</v>
      </c>
      <c r="L693" s="53">
        <f t="shared" si="369"/>
        <v>5.9095807770961128E-2</v>
      </c>
      <c r="M693" s="53">
        <f t="shared" si="369"/>
        <v>5.9095807770961128E-2</v>
      </c>
      <c r="N693" s="53">
        <f t="shared" si="369"/>
        <v>5.9095807770961128E-2</v>
      </c>
      <c r="O693" s="53">
        <f t="shared" si="369"/>
        <v>5.9095807770961128E-2</v>
      </c>
      <c r="P693" s="53">
        <f t="shared" si="369"/>
        <v>5.9095807770961128E-2</v>
      </c>
      <c r="Q693" s="53">
        <f t="shared" si="369"/>
        <v>5.9095807770961128E-2</v>
      </c>
      <c r="R693" s="53">
        <f t="shared" si="369"/>
        <v>5.9095807770961128E-2</v>
      </c>
    </row>
    <row r="694" spans="1:18" x14ac:dyDescent="0.25">
      <c r="A694" s="26" t="s">
        <v>11</v>
      </c>
      <c r="B694" s="27" t="s">
        <v>6</v>
      </c>
      <c r="C694" s="51">
        <v>17856.169999999998</v>
      </c>
      <c r="D694" s="51">
        <f t="shared" ref="D694:R694" si="370">D695+D696</f>
        <v>17345.642</v>
      </c>
      <c r="E694" s="51">
        <f t="shared" si="370"/>
        <v>17281.639432</v>
      </c>
      <c r="F694" s="51">
        <f t="shared" si="370"/>
        <v>17217.896874272003</v>
      </c>
      <c r="G694" s="51">
        <f t="shared" si="370"/>
        <v>17249.539617132883</v>
      </c>
      <c r="H694" s="51">
        <f t="shared" si="370"/>
        <v>17280.350082813686</v>
      </c>
      <c r="I694" s="51">
        <f t="shared" si="370"/>
        <v>17465.614235938854</v>
      </c>
      <c r="J694" s="51">
        <f t="shared" si="370"/>
        <v>17493.71431825931</v>
      </c>
      <c r="K694" s="51">
        <f t="shared" si="370"/>
        <v>17520.028128544665</v>
      </c>
      <c r="L694" s="51">
        <f t="shared" si="370"/>
        <v>17545.501203195665</v>
      </c>
      <c r="M694" s="52">
        <f t="shared" si="370"/>
        <v>17570.238561706254</v>
      </c>
      <c r="N694" s="52">
        <f t="shared" si="370"/>
        <v>17595.081026797892</v>
      </c>
      <c r="O694" s="52">
        <f t="shared" si="370"/>
        <v>17619.397944378368</v>
      </c>
      <c r="P694" s="52">
        <f t="shared" si="370"/>
        <v>17644.13530358037</v>
      </c>
      <c r="Q694" s="52">
        <f t="shared" si="370"/>
        <v>17669.818580272422</v>
      </c>
      <c r="R694" s="51">
        <f t="shared" si="370"/>
        <v>17696.447668495668</v>
      </c>
    </row>
    <row r="695" spans="1:18" x14ac:dyDescent="0.25">
      <c r="A695" s="26" t="s">
        <v>12</v>
      </c>
      <c r="B695" s="27" t="s">
        <v>6</v>
      </c>
      <c r="C695" s="51">
        <v>17154.169999999998</v>
      </c>
      <c r="D695" s="51">
        <f>(D697*D699*365)/1000</f>
        <v>16250.641999999998</v>
      </c>
      <c r="E695" s="51">
        <f>(E697*E699*365)/1000</f>
        <v>16185.639432</v>
      </c>
      <c r="F695" s="51">
        <f t="shared" ref="F695:R695" si="371">(F697*F699*365)/1000</f>
        <v>16120.896874272001</v>
      </c>
      <c r="G695" s="51">
        <f t="shared" si="371"/>
        <v>16151.539617132883</v>
      </c>
      <c r="H695" s="51">
        <f t="shared" si="371"/>
        <v>16181.350082813686</v>
      </c>
      <c r="I695" s="51">
        <f t="shared" si="371"/>
        <v>16365.614235938852</v>
      </c>
      <c r="J695" s="51">
        <f t="shared" si="371"/>
        <v>16393.71431825931</v>
      </c>
      <c r="K695" s="51">
        <f t="shared" si="371"/>
        <v>16420.028128544665</v>
      </c>
      <c r="L695" s="51">
        <f t="shared" si="371"/>
        <v>16445.501203195665</v>
      </c>
      <c r="M695" s="52">
        <f t="shared" si="371"/>
        <v>16470.238561706254</v>
      </c>
      <c r="N695" s="52">
        <f t="shared" si="371"/>
        <v>16495.081026797892</v>
      </c>
      <c r="O695" s="52">
        <f t="shared" si="371"/>
        <v>16519.397944378368</v>
      </c>
      <c r="P695" s="52">
        <f t="shared" si="371"/>
        <v>16544.13530358037</v>
      </c>
      <c r="Q695" s="52">
        <f t="shared" si="371"/>
        <v>16569.818580272422</v>
      </c>
      <c r="R695" s="51">
        <f t="shared" si="371"/>
        <v>16596.447668495668</v>
      </c>
    </row>
    <row r="696" spans="1:18" x14ac:dyDescent="0.25">
      <c r="A696" s="26" t="s">
        <v>13</v>
      </c>
      <c r="B696" s="27" t="s">
        <v>6</v>
      </c>
      <c r="C696" s="27">
        <v>702</v>
      </c>
      <c r="D696" s="27">
        <v>1095</v>
      </c>
      <c r="E696" s="27">
        <v>1096</v>
      </c>
      <c r="F696" s="27">
        <v>1097</v>
      </c>
      <c r="G696" s="27">
        <v>1098</v>
      </c>
      <c r="H696" s="27">
        <v>1099</v>
      </c>
      <c r="I696" s="27">
        <v>1100</v>
      </c>
      <c r="J696" s="27">
        <f t="shared" ref="J696:R696" si="372">I696</f>
        <v>1100</v>
      </c>
      <c r="K696" s="27">
        <f t="shared" si="372"/>
        <v>1100</v>
      </c>
      <c r="L696" s="27">
        <f t="shared" si="372"/>
        <v>1100</v>
      </c>
      <c r="M696" s="50">
        <f t="shared" si="372"/>
        <v>1100</v>
      </c>
      <c r="N696" s="50">
        <f t="shared" si="372"/>
        <v>1100</v>
      </c>
      <c r="O696" s="50">
        <f t="shared" si="372"/>
        <v>1100</v>
      </c>
      <c r="P696" s="50">
        <f t="shared" si="372"/>
        <v>1100</v>
      </c>
      <c r="Q696" s="50">
        <f t="shared" si="372"/>
        <v>1100</v>
      </c>
      <c r="R696" s="27">
        <f t="shared" si="372"/>
        <v>1100</v>
      </c>
    </row>
    <row r="697" spans="1:18" x14ac:dyDescent="0.25">
      <c r="A697" s="39" t="s">
        <v>14</v>
      </c>
      <c r="B697" s="40" t="s">
        <v>15</v>
      </c>
      <c r="C697" s="41">
        <v>89.45983825525316</v>
      </c>
      <c r="D697" s="41">
        <v>85.08824839534222</v>
      </c>
      <c r="E697" s="41">
        <v>85.08824839534222</v>
      </c>
      <c r="F697" s="41">
        <v>85.08824839534222</v>
      </c>
      <c r="G697" s="41">
        <v>85.08824839534222</v>
      </c>
      <c r="H697" s="41">
        <v>85.08824839534222</v>
      </c>
      <c r="I697" s="41">
        <v>85.08824839534222</v>
      </c>
      <c r="J697" s="41">
        <v>85.08824839534222</v>
      </c>
      <c r="K697" s="41">
        <v>85.08824839534222</v>
      </c>
      <c r="L697" s="41">
        <v>85.08824839534222</v>
      </c>
      <c r="M697" s="42">
        <v>85.08824839534222</v>
      </c>
      <c r="N697" s="42">
        <v>85.08824839534222</v>
      </c>
      <c r="O697" s="42">
        <v>85.08824839534222</v>
      </c>
      <c r="P697" s="42">
        <v>85.08824839534222</v>
      </c>
      <c r="Q697" s="42">
        <v>85.08824839534222</v>
      </c>
      <c r="R697" s="41">
        <v>85.08824839534222</v>
      </c>
    </row>
    <row r="698" spans="1:18" x14ac:dyDescent="0.25">
      <c r="A698" s="26" t="s">
        <v>16</v>
      </c>
      <c r="B698" s="27" t="s">
        <v>17</v>
      </c>
      <c r="C698" s="51">
        <v>553</v>
      </c>
      <c r="D698" s="51">
        <v>555</v>
      </c>
      <c r="E698" s="36">
        <v>582</v>
      </c>
      <c r="F698" s="36">
        <f>E698+(E698*F$685)</f>
        <v>579.67200000000003</v>
      </c>
      <c r="G698" s="36">
        <f t="shared" ref="G698:R698" si="373">F698+(F698*G$685)</f>
        <v>580.77384564656597</v>
      </c>
      <c r="H698" s="36">
        <f t="shared" si="373"/>
        <v>581.84576443600383</v>
      </c>
      <c r="I698" s="36">
        <f t="shared" si="373"/>
        <v>582.88775317896261</v>
      </c>
      <c r="J698" s="36">
        <f>I698+(I698*J$685)</f>
        <v>583.88858294384522</v>
      </c>
      <c r="K698" s="36">
        <f t="shared" si="373"/>
        <v>584.82579174845739</v>
      </c>
      <c r="L698" s="51">
        <f t="shared" si="373"/>
        <v>585.73305639711782</v>
      </c>
      <c r="M698" s="51">
        <f t="shared" si="373"/>
        <v>586.61411732852832</v>
      </c>
      <c r="N698" s="51">
        <f t="shared" si="373"/>
        <v>587.49892180038808</v>
      </c>
      <c r="O698" s="51">
        <f t="shared" si="373"/>
        <v>588.36500804978743</v>
      </c>
      <c r="P698" s="51">
        <f t="shared" si="373"/>
        <v>589.24606900582353</v>
      </c>
      <c r="Q698" s="51">
        <f t="shared" si="373"/>
        <v>590.16082033928888</v>
      </c>
      <c r="R698" s="51">
        <f t="shared" si="373"/>
        <v>591.10925827628762</v>
      </c>
    </row>
    <row r="699" spans="1:18" x14ac:dyDescent="0.25">
      <c r="A699" s="26" t="s">
        <v>29</v>
      </c>
      <c r="B699" s="27" t="s">
        <v>17</v>
      </c>
      <c r="C699" s="51">
        <v>525.35</v>
      </c>
      <c r="D699" s="51">
        <v>523.24860000000001</v>
      </c>
      <c r="E699" s="36">
        <f>D699+(D699*E$685)</f>
        <v>521.15560560000006</v>
      </c>
      <c r="F699" s="36">
        <f t="shared" ref="F699:R699" si="374">E699+(E699*F$685)</f>
        <v>519.07098317760006</v>
      </c>
      <c r="G699" s="36">
        <f t="shared" si="374"/>
        <v>520.05763787728006</v>
      </c>
      <c r="H699" s="36">
        <f t="shared" si="374"/>
        <v>521.0174943822002</v>
      </c>
      <c r="I699" s="36">
        <f>H699+(H699*I$685)+'[16]Uued liitujad'!H74</f>
        <v>526.9505498364357</v>
      </c>
      <c r="J699" s="36">
        <f>I699+(I699*J$685)</f>
        <v>527.85533432027728</v>
      </c>
      <c r="K699" s="36">
        <f t="shared" si="374"/>
        <v>528.70260327078881</v>
      </c>
      <c r="L699" s="51">
        <f t="shared" si="374"/>
        <v>529.52280167580136</v>
      </c>
      <c r="M699" s="51">
        <f t="shared" si="374"/>
        <v>530.31931102037765</v>
      </c>
      <c r="N699" s="51">
        <f t="shared" si="374"/>
        <v>531.11920465410287</v>
      </c>
      <c r="O699" s="51">
        <f t="shared" si="374"/>
        <v>531.90217637179251</v>
      </c>
      <c r="P699" s="51">
        <f t="shared" si="374"/>
        <v>532.6986857386313</v>
      </c>
      <c r="Q699" s="51">
        <f t="shared" si="374"/>
        <v>533.52565236385942</v>
      </c>
      <c r="R699" s="51">
        <f t="shared" si="374"/>
        <v>534.38307283574534</v>
      </c>
    </row>
    <row r="700" spans="1:18" x14ac:dyDescent="0.25">
      <c r="A700" s="39" t="s">
        <v>27</v>
      </c>
      <c r="B700" s="40" t="s">
        <v>10</v>
      </c>
      <c r="C700" s="43">
        <v>0.95</v>
      </c>
      <c r="D700" s="43">
        <f>D699/D698</f>
        <v>0.94279027027027029</v>
      </c>
      <c r="E700" s="43">
        <f>E699/E698</f>
        <v>0.8954563670103094</v>
      </c>
      <c r="F700" s="43">
        <f>F699/F698</f>
        <v>0.89545636701030928</v>
      </c>
      <c r="G700" s="43">
        <f t="shared" ref="G700:R700" si="375">G699/G698</f>
        <v>0.89545636701030917</v>
      </c>
      <c r="H700" s="43">
        <f t="shared" si="375"/>
        <v>0.89545636701030928</v>
      </c>
      <c r="I700" s="43">
        <f>I699/I698</f>
        <v>0.90403434788695469</v>
      </c>
      <c r="J700" s="43">
        <f t="shared" si="375"/>
        <v>0.90403434788695491</v>
      </c>
      <c r="K700" s="43">
        <f t="shared" si="375"/>
        <v>0.90403434788695503</v>
      </c>
      <c r="L700" s="43">
        <f t="shared" si="375"/>
        <v>0.9040343478869548</v>
      </c>
      <c r="M700" s="47">
        <f t="shared" si="375"/>
        <v>0.90403434788695469</v>
      </c>
      <c r="N700" s="47">
        <f t="shared" si="375"/>
        <v>0.9040343478869548</v>
      </c>
      <c r="O700" s="47">
        <f t="shared" si="375"/>
        <v>0.9040343478869548</v>
      </c>
      <c r="P700" s="47">
        <f t="shared" si="375"/>
        <v>0.90403434788695491</v>
      </c>
      <c r="Q700" s="47">
        <f t="shared" si="375"/>
        <v>0.90403434788695503</v>
      </c>
      <c r="R700" s="43">
        <f t="shared" si="375"/>
        <v>0.90403434788695503</v>
      </c>
    </row>
    <row r="701" spans="1:18" x14ac:dyDescent="0.25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9"/>
    </row>
    <row r="702" spans="1:18" x14ac:dyDescent="0.25">
      <c r="A702" s="26" t="s">
        <v>2</v>
      </c>
      <c r="B702" s="27" t="s">
        <v>3</v>
      </c>
      <c r="C702" s="27">
        <v>2020</v>
      </c>
      <c r="D702" s="27">
        <v>2021</v>
      </c>
      <c r="E702" s="27">
        <v>2022</v>
      </c>
      <c r="F702" s="27">
        <v>2023</v>
      </c>
      <c r="G702" s="27">
        <v>2024</v>
      </c>
      <c r="H702" s="27">
        <v>2025</v>
      </c>
      <c r="I702" s="27">
        <v>2026</v>
      </c>
      <c r="J702" s="27">
        <v>2027</v>
      </c>
      <c r="K702" s="27">
        <v>2028</v>
      </c>
      <c r="L702" s="27">
        <v>2029</v>
      </c>
      <c r="M702" s="50">
        <v>2030</v>
      </c>
      <c r="N702" s="27">
        <v>2031</v>
      </c>
      <c r="O702" s="50">
        <v>2032</v>
      </c>
      <c r="P702" s="27">
        <v>2033</v>
      </c>
      <c r="Q702" s="50">
        <v>2034</v>
      </c>
      <c r="R702" s="27">
        <v>2035</v>
      </c>
    </row>
    <row r="703" spans="1:18" x14ac:dyDescent="0.25">
      <c r="A703" s="80" t="s">
        <v>89</v>
      </c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2"/>
    </row>
    <row r="704" spans="1:18" x14ac:dyDescent="0.25">
      <c r="A704" s="26" t="s">
        <v>5</v>
      </c>
      <c r="B704" s="27" t="s">
        <v>6</v>
      </c>
      <c r="C704" s="51">
        <v>6805</v>
      </c>
      <c r="D704" s="51">
        <v>8953</v>
      </c>
      <c r="E704" s="51">
        <v>10959.400762293699</v>
      </c>
      <c r="F704" s="51">
        <v>11836.062504465799</v>
      </c>
      <c r="G704" s="51">
        <v>12777.739327037874</v>
      </c>
      <c r="H704" s="51">
        <v>13720.513929647352</v>
      </c>
      <c r="I704" s="51">
        <v>14664.288425667384</v>
      </c>
      <c r="J704" s="51">
        <v>15608.687161095115</v>
      </c>
      <c r="K704" s="51">
        <v>16552.985819283676</v>
      </c>
      <c r="L704" s="51">
        <v>17497.922098932151</v>
      </c>
      <c r="M704" s="52">
        <v>18443.510003357849</v>
      </c>
      <c r="N704" s="52">
        <v>19390.59537172694</v>
      </c>
      <c r="O704" s="52">
        <v>20338.45504203672</v>
      </c>
      <c r="P704" s="52">
        <v>21288.180335736768</v>
      </c>
      <c r="Q704" s="52">
        <v>22240.485017277657</v>
      </c>
      <c r="R704" s="51">
        <v>23195.471809045117</v>
      </c>
    </row>
    <row r="705" spans="1:18" x14ac:dyDescent="0.25">
      <c r="A705" s="26" t="s">
        <v>7</v>
      </c>
      <c r="B705" s="27" t="s">
        <v>6</v>
      </c>
      <c r="C705" s="27">
        <v>0</v>
      </c>
      <c r="D705" s="51">
        <v>157</v>
      </c>
      <c r="E705" s="51">
        <v>157</v>
      </c>
      <c r="F705" s="27">
        <v>157</v>
      </c>
      <c r="G705" s="27">
        <v>157</v>
      </c>
      <c r="H705" s="27">
        <v>157</v>
      </c>
      <c r="I705" s="27">
        <v>157</v>
      </c>
      <c r="J705" s="27">
        <v>157</v>
      </c>
      <c r="K705" s="27">
        <v>157</v>
      </c>
      <c r="L705" s="27">
        <v>157</v>
      </c>
      <c r="M705" s="50">
        <v>157</v>
      </c>
      <c r="N705" s="50">
        <v>157</v>
      </c>
      <c r="O705" s="50">
        <v>157</v>
      </c>
      <c r="P705" s="50">
        <v>157</v>
      </c>
      <c r="Q705" s="50">
        <v>157</v>
      </c>
      <c r="R705" s="27">
        <v>157</v>
      </c>
    </row>
    <row r="706" spans="1:18" x14ac:dyDescent="0.25">
      <c r="A706" s="26" t="s">
        <v>8</v>
      </c>
      <c r="B706" s="27" t="s">
        <v>6</v>
      </c>
      <c r="C706" s="51">
        <v>6805</v>
      </c>
      <c r="D706" s="51">
        <v>8796</v>
      </c>
      <c r="E706" s="51">
        <v>10802.400762293699</v>
      </c>
      <c r="F706" s="51">
        <v>11679.062504465799</v>
      </c>
      <c r="G706" s="51">
        <v>12620.739327037874</v>
      </c>
      <c r="H706" s="51">
        <v>13563.513929647352</v>
      </c>
      <c r="I706" s="51">
        <v>14507.288425667384</v>
      </c>
      <c r="J706" s="51">
        <v>15451.687161095115</v>
      </c>
      <c r="K706" s="51">
        <v>16395.985819283676</v>
      </c>
      <c r="L706" s="51">
        <v>17340.922098932151</v>
      </c>
      <c r="M706" s="52">
        <v>18286.510003357849</v>
      </c>
      <c r="N706" s="52">
        <v>19233.59537172694</v>
      </c>
      <c r="O706" s="52">
        <v>20181.45504203672</v>
      </c>
      <c r="P706" s="52">
        <v>21131.180335736768</v>
      </c>
      <c r="Q706" s="52">
        <v>22083.485017277657</v>
      </c>
      <c r="R706" s="51">
        <v>23038.471809045117</v>
      </c>
    </row>
    <row r="707" spans="1:18" x14ac:dyDescent="0.25">
      <c r="A707" s="26" t="s">
        <v>9</v>
      </c>
      <c r="B707" s="27" t="s">
        <v>6</v>
      </c>
      <c r="C707" s="51">
        <v>0</v>
      </c>
      <c r="D707" s="51">
        <v>264.46299999999974</v>
      </c>
      <c r="E707" s="51">
        <v>291.44432056637015</v>
      </c>
      <c r="F707" s="51">
        <v>315.09629307101022</v>
      </c>
      <c r="G707" s="51">
        <v>340.5023456501367</v>
      </c>
      <c r="H707" s="51">
        <v>365.93801588224233</v>
      </c>
      <c r="I707" s="51">
        <v>391.40066282647786</v>
      </c>
      <c r="J707" s="51">
        <v>416.88015149266357</v>
      </c>
      <c r="K707" s="51">
        <v>442.35694011618398</v>
      </c>
      <c r="L707" s="51">
        <v>467.85093150390821</v>
      </c>
      <c r="M707" s="52">
        <v>493.36250345956796</v>
      </c>
      <c r="N707" s="52">
        <v>518.91447637527017</v>
      </c>
      <c r="O707" s="52">
        <v>544.48733963821724</v>
      </c>
      <c r="P707" s="52">
        <v>570.11053665135114</v>
      </c>
      <c r="Q707" s="52">
        <v>595.80332448539048</v>
      </c>
      <c r="R707" s="51">
        <v>621.56847454795934</v>
      </c>
    </row>
    <row r="708" spans="1:18" x14ac:dyDescent="0.25">
      <c r="A708" s="26" t="s">
        <v>9</v>
      </c>
      <c r="B708" s="27" t="s">
        <v>10</v>
      </c>
      <c r="C708" s="53">
        <v>0</v>
      </c>
      <c r="D708" s="53">
        <v>3.0066280127330591E-2</v>
      </c>
      <c r="E708" s="53">
        <v>2.6979587869362387E-2</v>
      </c>
      <c r="F708" s="53">
        <v>2.6979587869362387E-2</v>
      </c>
      <c r="G708" s="53">
        <v>2.6979587869362387E-2</v>
      </c>
      <c r="H708" s="53">
        <v>2.6979587869362387E-2</v>
      </c>
      <c r="I708" s="53">
        <v>2.6979587869362387E-2</v>
      </c>
      <c r="J708" s="53">
        <v>2.6979587869362387E-2</v>
      </c>
      <c r="K708" s="53">
        <v>2.6979587869362387E-2</v>
      </c>
      <c r="L708" s="53">
        <v>2.6979587869362387E-2</v>
      </c>
      <c r="M708" s="54">
        <v>2.6979587869362387E-2</v>
      </c>
      <c r="N708" s="54">
        <v>2.6979587869362387E-2</v>
      </c>
      <c r="O708" s="54">
        <v>2.6979587869362387E-2</v>
      </c>
      <c r="P708" s="54">
        <v>2.6979587869362387E-2</v>
      </c>
      <c r="Q708" s="54">
        <v>2.6979587869362387E-2</v>
      </c>
      <c r="R708" s="53">
        <v>2.6979587869362387E-2</v>
      </c>
    </row>
    <row r="709" spans="1:18" x14ac:dyDescent="0.25">
      <c r="A709" s="26" t="s">
        <v>11</v>
      </c>
      <c r="B709" s="27" t="s">
        <v>6</v>
      </c>
      <c r="C709" s="51">
        <v>6805</v>
      </c>
      <c r="D709" s="51">
        <v>8531.5370000000003</v>
      </c>
      <c r="E709" s="51">
        <v>10510.956441727329</v>
      </c>
      <c r="F709" s="51">
        <v>11363.966211394789</v>
      </c>
      <c r="G709" s="51">
        <v>12280.236981387738</v>
      </c>
      <c r="H709" s="51">
        <v>13197.575913765109</v>
      </c>
      <c r="I709" s="51">
        <v>14115.887762840906</v>
      </c>
      <c r="J709" s="51">
        <v>15034.807009602451</v>
      </c>
      <c r="K709" s="51">
        <v>15953.628879167492</v>
      </c>
      <c r="L709" s="51">
        <v>16873.071167428243</v>
      </c>
      <c r="M709" s="52">
        <v>17793.147499898281</v>
      </c>
      <c r="N709" s="52">
        <v>18714.68089535167</v>
      </c>
      <c r="O709" s="52">
        <v>19636.967702398502</v>
      </c>
      <c r="P709" s="52">
        <v>20561.069799085417</v>
      </c>
      <c r="Q709" s="52">
        <v>21487.681692792266</v>
      </c>
      <c r="R709" s="51">
        <v>22416.903334497158</v>
      </c>
    </row>
    <row r="710" spans="1:18" x14ac:dyDescent="0.25">
      <c r="A710" s="26" t="s">
        <v>12</v>
      </c>
      <c r="B710" s="27" t="s">
        <v>6</v>
      </c>
      <c r="C710" s="51">
        <v>6784</v>
      </c>
      <c r="D710" s="51">
        <v>8466.5370000000003</v>
      </c>
      <c r="E710" s="51">
        <v>10445.956441727329</v>
      </c>
      <c r="F710" s="51">
        <v>11298.966211394789</v>
      </c>
      <c r="G710" s="51">
        <v>12215.236981387738</v>
      </c>
      <c r="H710" s="51">
        <v>13132.575913765109</v>
      </c>
      <c r="I710" s="51">
        <v>14050.887762840906</v>
      </c>
      <c r="J710" s="51">
        <v>14969.807009602451</v>
      </c>
      <c r="K710" s="51">
        <v>15888.628879167492</v>
      </c>
      <c r="L710" s="51">
        <v>16808.071167428243</v>
      </c>
      <c r="M710" s="52">
        <v>17728.147499898281</v>
      </c>
      <c r="N710" s="52">
        <v>18649.68089535167</v>
      </c>
      <c r="O710" s="52">
        <v>19571.967702398502</v>
      </c>
      <c r="P710" s="52">
        <v>20496.069799085417</v>
      </c>
      <c r="Q710" s="52">
        <v>21422.681692792266</v>
      </c>
      <c r="R710" s="51">
        <v>22351.903334497158</v>
      </c>
    </row>
    <row r="711" spans="1:18" x14ac:dyDescent="0.25">
      <c r="A711" s="26" t="s">
        <v>13</v>
      </c>
      <c r="B711" s="27" t="s">
        <v>6</v>
      </c>
      <c r="C711" s="27">
        <v>21</v>
      </c>
      <c r="D711" s="27">
        <v>65</v>
      </c>
      <c r="E711" s="27">
        <v>65</v>
      </c>
      <c r="F711" s="27">
        <v>65</v>
      </c>
      <c r="G711" s="27">
        <v>65</v>
      </c>
      <c r="H711" s="27">
        <v>65</v>
      </c>
      <c r="I711" s="27">
        <v>65</v>
      </c>
      <c r="J711" s="27">
        <v>65</v>
      </c>
      <c r="K711" s="27">
        <v>65</v>
      </c>
      <c r="L711" s="27">
        <v>65</v>
      </c>
      <c r="M711" s="50">
        <v>65</v>
      </c>
      <c r="N711" s="50">
        <v>65</v>
      </c>
      <c r="O711" s="50">
        <v>65</v>
      </c>
      <c r="P711" s="50">
        <v>65</v>
      </c>
      <c r="Q711" s="50">
        <v>65</v>
      </c>
      <c r="R711" s="27">
        <v>65</v>
      </c>
    </row>
    <row r="712" spans="1:18" x14ac:dyDescent="0.25">
      <c r="A712" s="39" t="s">
        <v>14</v>
      </c>
      <c r="B712" s="40" t="s">
        <v>15</v>
      </c>
      <c r="C712" s="41">
        <v>97.822638788752698</v>
      </c>
      <c r="D712" s="41">
        <v>122.57446512799575</v>
      </c>
      <c r="E712" s="41">
        <v>122.57446512799575</v>
      </c>
      <c r="F712" s="41">
        <v>122.57446512799575</v>
      </c>
      <c r="G712" s="41">
        <v>122.57446512799575</v>
      </c>
      <c r="H712" s="41">
        <v>122.57446512799575</v>
      </c>
      <c r="I712" s="41">
        <v>122.57446512799575</v>
      </c>
      <c r="J712" s="41">
        <v>122.57446512799575</v>
      </c>
      <c r="K712" s="41">
        <v>122.57446512799575</v>
      </c>
      <c r="L712" s="41">
        <v>122.57446512799575</v>
      </c>
      <c r="M712" s="42">
        <v>122.57446512799575</v>
      </c>
      <c r="N712" s="42">
        <v>122.57446512799575</v>
      </c>
      <c r="O712" s="42">
        <v>122.57446512799575</v>
      </c>
      <c r="P712" s="42">
        <v>122.57446512799575</v>
      </c>
      <c r="Q712" s="42">
        <v>122.57446512799575</v>
      </c>
      <c r="R712" s="41">
        <v>122.57446512799575</v>
      </c>
    </row>
    <row r="713" spans="1:18" x14ac:dyDescent="0.25">
      <c r="A713" s="26" t="s">
        <v>16</v>
      </c>
      <c r="B713" s="27" t="s">
        <v>17</v>
      </c>
      <c r="C713" s="51">
        <v>221</v>
      </c>
      <c r="D713" s="51">
        <v>235</v>
      </c>
      <c r="E713" s="36">
        <v>246.06</v>
      </c>
      <c r="F713" s="51">
        <v>265.07576</v>
      </c>
      <c r="G713" s="51">
        <v>285.57961834086547</v>
      </c>
      <c r="H713" s="51">
        <v>306.10670502198013</v>
      </c>
      <c r="I713" s="51">
        <v>326.6548910882417</v>
      </c>
      <c r="J713" s="51">
        <v>347.21576397682549</v>
      </c>
      <c r="K713" s="51">
        <v>367.773085494329</v>
      </c>
      <c r="L713" s="51">
        <v>388.34362722471366</v>
      </c>
      <c r="M713" s="51">
        <v>408.92777454946008</v>
      </c>
      <c r="N713" s="51">
        <v>429.54457034911928</v>
      </c>
      <c r="O713" s="51">
        <v>450.17780154679281</v>
      </c>
      <c r="P713" s="51">
        <v>470.85193083522847</v>
      </c>
      <c r="Q713" s="51">
        <v>491.5828859561052</v>
      </c>
      <c r="R713" s="51">
        <v>512.3729008844972</v>
      </c>
    </row>
    <row r="714" spans="1:18" x14ac:dyDescent="0.25">
      <c r="A714" s="26" t="s">
        <v>29</v>
      </c>
      <c r="B714" s="27" t="s">
        <v>17</v>
      </c>
      <c r="C714" s="51">
        <v>190</v>
      </c>
      <c r="D714" s="51">
        <v>189.24</v>
      </c>
      <c r="E714" s="51">
        <v>233.48304000000002</v>
      </c>
      <c r="F714" s="51">
        <v>252.54910784</v>
      </c>
      <c r="G714" s="51">
        <v>273.02915541003551</v>
      </c>
      <c r="H714" s="51">
        <v>293.53307803661755</v>
      </c>
      <c r="I714" s="51">
        <v>314.05874683356529</v>
      </c>
      <c r="J714" s="51">
        <v>334.5979918941083</v>
      </c>
      <c r="K714" s="51">
        <v>355.13506042596362</v>
      </c>
      <c r="L714" s="51">
        <v>375.68599626082317</v>
      </c>
      <c r="M714" s="51">
        <v>396.25110394967282</v>
      </c>
      <c r="N714" s="51">
        <v>416.84877921591209</v>
      </c>
      <c r="O714" s="51">
        <v>437.4632943790233</v>
      </c>
      <c r="P714" s="51">
        <v>458.11838403103002</v>
      </c>
      <c r="Q714" s="51">
        <v>478.8295714698948</v>
      </c>
      <c r="R714" s="51">
        <v>499.59909075224533</v>
      </c>
    </row>
    <row r="715" spans="1:18" x14ac:dyDescent="0.25">
      <c r="A715" s="39" t="s">
        <v>27</v>
      </c>
      <c r="B715" s="40" t="s">
        <v>10</v>
      </c>
      <c r="C715" s="43">
        <v>0.85972850678733037</v>
      </c>
      <c r="D715" s="43">
        <v>0.80527659574468091</v>
      </c>
      <c r="E715" s="43">
        <v>0.94888661302121435</v>
      </c>
      <c r="F715" s="43">
        <v>0.95274312460709343</v>
      </c>
      <c r="G715" s="43">
        <v>0.95605266578986103</v>
      </c>
      <c r="H715" s="43">
        <v>0.95892403930041414</v>
      </c>
      <c r="I715" s="43">
        <v>0.96143898469509304</v>
      </c>
      <c r="J715" s="43">
        <v>0.96366014048959092</v>
      </c>
      <c r="K715" s="43">
        <v>0.96563635141658499</v>
      </c>
      <c r="L715" s="43">
        <v>0.96740610614792921</v>
      </c>
      <c r="M715" s="47">
        <v>0.9690002210934342</v>
      </c>
      <c r="N715" s="47">
        <v>0.97044360001364127</v>
      </c>
      <c r="O715" s="47">
        <v>0.97175669896631289</v>
      </c>
      <c r="P715" s="47">
        <v>0.97295636702262034</v>
      </c>
      <c r="Q715" s="47">
        <v>0.97405663449530833</v>
      </c>
      <c r="R715" s="43">
        <v>0.9750693096566958</v>
      </c>
    </row>
    <row r="716" spans="1:18" x14ac:dyDescent="0.25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9"/>
    </row>
    <row r="717" spans="1:18" x14ac:dyDescent="0.25">
      <c r="A717" s="26" t="s">
        <v>2</v>
      </c>
      <c r="B717" s="27" t="s">
        <v>3</v>
      </c>
      <c r="C717" s="27">
        <v>2020</v>
      </c>
      <c r="D717" s="27">
        <v>2021</v>
      </c>
      <c r="E717" s="27">
        <v>2022</v>
      </c>
      <c r="F717" s="27">
        <v>2023</v>
      </c>
      <c r="G717" s="27">
        <v>2024</v>
      </c>
      <c r="H717" s="27">
        <v>2025</v>
      </c>
      <c r="I717" s="27">
        <v>2026</v>
      </c>
      <c r="J717" s="27">
        <v>2027</v>
      </c>
      <c r="K717" s="27">
        <v>2028</v>
      </c>
      <c r="L717" s="27">
        <v>2029</v>
      </c>
      <c r="M717" s="50">
        <v>2030</v>
      </c>
      <c r="N717" s="27">
        <v>2031</v>
      </c>
      <c r="O717" s="50">
        <v>2032</v>
      </c>
      <c r="P717" s="27">
        <v>2033</v>
      </c>
      <c r="Q717" s="50">
        <v>2034</v>
      </c>
      <c r="R717" s="27">
        <v>2035</v>
      </c>
    </row>
    <row r="718" spans="1:18" x14ac:dyDescent="0.25">
      <c r="A718" s="80" t="s">
        <v>90</v>
      </c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2"/>
    </row>
    <row r="719" spans="1:18" x14ac:dyDescent="0.25">
      <c r="A719" s="26" t="s">
        <v>5</v>
      </c>
      <c r="B719" s="27" t="s">
        <v>6</v>
      </c>
      <c r="C719" s="51">
        <v>7273</v>
      </c>
      <c r="D719" s="51">
        <v>7631</v>
      </c>
      <c r="E719" s="51">
        <v>7470</v>
      </c>
      <c r="F719" s="51">
        <v>7451.7143513409637</v>
      </c>
      <c r="G719" s="51">
        <v>7460.368974351959</v>
      </c>
      <c r="H719" s="51">
        <f t="shared" ref="H719:R719" si="376">H720+H721</f>
        <v>7916.8083718251864</v>
      </c>
      <c r="I719" s="51">
        <f t="shared" si="376"/>
        <v>7925.7951680320357</v>
      </c>
      <c r="J719" s="51">
        <f t="shared" si="376"/>
        <v>7934.4269821428206</v>
      </c>
      <c r="K719" s="51">
        <f t="shared" si="376"/>
        <v>7942.5100872504636</v>
      </c>
      <c r="L719" s="51">
        <f t="shared" si="376"/>
        <v>7950.3349342637212</v>
      </c>
      <c r="M719" s="52">
        <f t="shared" si="376"/>
        <v>7957.9337831859457</v>
      </c>
      <c r="N719" s="52">
        <f t="shared" si="376"/>
        <v>7965.5649188630305</v>
      </c>
      <c r="O719" s="52">
        <f t="shared" si="376"/>
        <v>7973.0346162791529</v>
      </c>
      <c r="P719" s="52">
        <f t="shared" si="376"/>
        <v>7980.6334654137654</v>
      </c>
      <c r="Q719" s="52">
        <f t="shared" si="376"/>
        <v>7988.5228825205713</v>
      </c>
      <c r="R719" s="51">
        <f t="shared" si="376"/>
        <v>7996.7028350510082</v>
      </c>
    </row>
    <row r="720" spans="1:18" x14ac:dyDescent="0.25">
      <c r="A720" s="26" t="s">
        <v>7</v>
      </c>
      <c r="B720" s="27" t="s">
        <v>6</v>
      </c>
      <c r="C720" s="27">
        <v>0</v>
      </c>
      <c r="D720" s="51">
        <v>575</v>
      </c>
      <c r="E720" s="51">
        <v>323.89726999045979</v>
      </c>
      <c r="F720" s="51">
        <v>323.89726999045979</v>
      </c>
      <c r="G720" s="51">
        <v>323.89726999045979</v>
      </c>
      <c r="H720" s="51">
        <f>G720</f>
        <v>323.89726999045979</v>
      </c>
      <c r="I720" s="51">
        <f>H720</f>
        <v>323.89726999045979</v>
      </c>
      <c r="J720" s="51">
        <f t="shared" ref="J720:R720" si="377">I720</f>
        <v>323.89726999045979</v>
      </c>
      <c r="K720" s="51">
        <f t="shared" si="377"/>
        <v>323.89726999045979</v>
      </c>
      <c r="L720" s="51">
        <f t="shared" si="377"/>
        <v>323.89726999045979</v>
      </c>
      <c r="M720" s="52">
        <f t="shared" si="377"/>
        <v>323.89726999045979</v>
      </c>
      <c r="N720" s="52">
        <f t="shared" si="377"/>
        <v>323.89726999045979</v>
      </c>
      <c r="O720" s="52">
        <f t="shared" si="377"/>
        <v>323.89726999045979</v>
      </c>
      <c r="P720" s="52">
        <f t="shared" si="377"/>
        <v>323.89726999045979</v>
      </c>
      <c r="Q720" s="52">
        <f t="shared" si="377"/>
        <v>323.89726999045979</v>
      </c>
      <c r="R720" s="51">
        <f t="shared" si="377"/>
        <v>323.89726999045979</v>
      </c>
    </row>
    <row r="721" spans="1:18" x14ac:dyDescent="0.25">
      <c r="A721" s="26" t="s">
        <v>8</v>
      </c>
      <c r="B721" s="27" t="s">
        <v>6</v>
      </c>
      <c r="C721" s="51">
        <v>7273</v>
      </c>
      <c r="D721" s="51">
        <v>7056</v>
      </c>
      <c r="E721" s="51">
        <v>7146.1027300095402</v>
      </c>
      <c r="F721" s="51">
        <v>7127.8170813505039</v>
      </c>
      <c r="G721" s="51">
        <v>7136.4717043614992</v>
      </c>
      <c r="H721" s="51">
        <f t="shared" ref="H721:R721" si="378">H724/(1-H723)</f>
        <v>7592.9111018347267</v>
      </c>
      <c r="I721" s="51">
        <f t="shared" si="378"/>
        <v>7601.8978980415759</v>
      </c>
      <c r="J721" s="51">
        <f t="shared" si="378"/>
        <v>7610.5297121523608</v>
      </c>
      <c r="K721" s="51">
        <f t="shared" si="378"/>
        <v>7618.6128172600038</v>
      </c>
      <c r="L721" s="51">
        <f t="shared" si="378"/>
        <v>7626.4376642732614</v>
      </c>
      <c r="M721" s="52">
        <f t="shared" si="378"/>
        <v>7634.0365131954859</v>
      </c>
      <c r="N721" s="52">
        <f t="shared" si="378"/>
        <v>7641.6676488725707</v>
      </c>
      <c r="O721" s="52">
        <f t="shared" si="378"/>
        <v>7649.1373462886932</v>
      </c>
      <c r="P721" s="52">
        <f t="shared" si="378"/>
        <v>7656.7361954233056</v>
      </c>
      <c r="Q721" s="52">
        <f t="shared" si="378"/>
        <v>7664.6256125301115</v>
      </c>
      <c r="R721" s="51">
        <f t="shared" si="378"/>
        <v>7672.8055650605484</v>
      </c>
    </row>
    <row r="722" spans="1:18" x14ac:dyDescent="0.25">
      <c r="A722" s="26" t="s">
        <v>9</v>
      </c>
      <c r="B722" s="27" t="s">
        <v>6</v>
      </c>
      <c r="C722" s="51">
        <v>0</v>
      </c>
      <c r="D722" s="51">
        <v>185.63799999999992</v>
      </c>
      <c r="E722" s="51">
        <v>293.34617800954038</v>
      </c>
      <c r="F722" s="51">
        <v>292.5955555585042</v>
      </c>
      <c r="G722" s="51">
        <v>292.95082621137772</v>
      </c>
      <c r="H722" s="51">
        <f>H721-H724</f>
        <v>311.68757794872181</v>
      </c>
      <c r="I722" s="51">
        <f>I721-I724</f>
        <v>312.0564842490412</v>
      </c>
      <c r="J722" s="51">
        <f t="shared" ref="J722:R722" si="379">J721-J724</f>
        <v>312.41081860083523</v>
      </c>
      <c r="K722" s="51">
        <f t="shared" si="379"/>
        <v>312.74262855086818</v>
      </c>
      <c r="L722" s="51">
        <f t="shared" si="379"/>
        <v>313.06383705452026</v>
      </c>
      <c r="M722" s="52">
        <f t="shared" si="379"/>
        <v>313.37576837888264</v>
      </c>
      <c r="N722" s="52">
        <f t="shared" si="379"/>
        <v>313.68902506848281</v>
      </c>
      <c r="O722" s="52">
        <f t="shared" si="379"/>
        <v>313.99565474772135</v>
      </c>
      <c r="P722" s="52">
        <f t="shared" si="379"/>
        <v>314.30758608080305</v>
      </c>
      <c r="Q722" s="52">
        <f t="shared" si="379"/>
        <v>314.63144517469573</v>
      </c>
      <c r="R722" s="51">
        <f t="shared" si="379"/>
        <v>314.96723069328709</v>
      </c>
    </row>
    <row r="723" spans="1:18" x14ac:dyDescent="0.25">
      <c r="A723" s="26" t="s">
        <v>9</v>
      </c>
      <c r="B723" s="27" t="s">
        <v>10</v>
      </c>
      <c r="C723" s="53">
        <v>0</v>
      </c>
      <c r="D723" s="53">
        <v>2.6309240362811792E-2</v>
      </c>
      <c r="E723" s="53">
        <v>4.1049812617114267E-2</v>
      </c>
      <c r="F723" s="53">
        <v>4.1049812617114267E-2</v>
      </c>
      <c r="G723" s="53">
        <v>4.1049812617114267E-2</v>
      </c>
      <c r="H723" s="53">
        <f t="shared" ref="H723:R723" si="380">G723</f>
        <v>4.1049812617114267E-2</v>
      </c>
      <c r="I723" s="53">
        <f t="shared" si="380"/>
        <v>4.1049812617114267E-2</v>
      </c>
      <c r="J723" s="53">
        <f t="shared" si="380"/>
        <v>4.1049812617114267E-2</v>
      </c>
      <c r="K723" s="53">
        <f t="shared" si="380"/>
        <v>4.1049812617114267E-2</v>
      </c>
      <c r="L723" s="53">
        <f t="shared" si="380"/>
        <v>4.1049812617114267E-2</v>
      </c>
      <c r="M723" s="54">
        <f t="shared" si="380"/>
        <v>4.1049812617114267E-2</v>
      </c>
      <c r="N723" s="54">
        <f t="shared" si="380"/>
        <v>4.1049812617114267E-2</v>
      </c>
      <c r="O723" s="54">
        <f t="shared" si="380"/>
        <v>4.1049812617114267E-2</v>
      </c>
      <c r="P723" s="54">
        <f t="shared" si="380"/>
        <v>4.1049812617114267E-2</v>
      </c>
      <c r="Q723" s="54">
        <f t="shared" si="380"/>
        <v>4.1049812617114267E-2</v>
      </c>
      <c r="R723" s="53">
        <f t="shared" si="380"/>
        <v>4.1049812617114267E-2</v>
      </c>
    </row>
    <row r="724" spans="1:18" x14ac:dyDescent="0.25">
      <c r="A724" s="26" t="s">
        <v>11</v>
      </c>
      <c r="B724" s="27" t="s">
        <v>6</v>
      </c>
      <c r="C724" s="51">
        <v>7273</v>
      </c>
      <c r="D724" s="51">
        <v>6870.3620000000001</v>
      </c>
      <c r="E724" s="51">
        <v>6852.7565519999998</v>
      </c>
      <c r="F724" s="51">
        <v>6835.2215257919997</v>
      </c>
      <c r="G724" s="51">
        <v>6843.5208781501215</v>
      </c>
      <c r="H724" s="51">
        <f>H725+H726</f>
        <v>7281.2235238860048</v>
      </c>
      <c r="I724" s="51">
        <f>I725+I726</f>
        <v>7289.8414137925347</v>
      </c>
      <c r="J724" s="51">
        <f t="shared" ref="J724:R724" si="381">J725+J726</f>
        <v>7298.1188935515256</v>
      </c>
      <c r="K724" s="51">
        <f t="shared" si="381"/>
        <v>7305.8701887091356</v>
      </c>
      <c r="L724" s="51">
        <f t="shared" si="381"/>
        <v>7313.3738272187411</v>
      </c>
      <c r="M724" s="52">
        <f t="shared" si="381"/>
        <v>7320.6607448166033</v>
      </c>
      <c r="N724" s="52">
        <f t="shared" si="381"/>
        <v>7327.9786238040879</v>
      </c>
      <c r="O724" s="52">
        <f t="shared" si="381"/>
        <v>7335.1416915409718</v>
      </c>
      <c r="P724" s="52">
        <f t="shared" si="381"/>
        <v>7342.4286093425026</v>
      </c>
      <c r="Q724" s="52">
        <f t="shared" si="381"/>
        <v>7349.9941673554158</v>
      </c>
      <c r="R724" s="51">
        <f t="shared" si="381"/>
        <v>7357.8383343672613</v>
      </c>
    </row>
    <row r="725" spans="1:18" x14ac:dyDescent="0.25">
      <c r="A725" s="26" t="s">
        <v>12</v>
      </c>
      <c r="B725" s="27" t="s">
        <v>6</v>
      </c>
      <c r="C725" s="51">
        <v>4903</v>
      </c>
      <c r="D725" s="51">
        <v>4401.3620000000001</v>
      </c>
      <c r="E725" s="51">
        <v>4383.7565519999998</v>
      </c>
      <c r="F725" s="51">
        <v>4366.2215257919997</v>
      </c>
      <c r="G725" s="51">
        <v>4374.5208781501215</v>
      </c>
      <c r="H725" s="51">
        <f t="shared" ref="H725:R725" si="382">(H727*H729*365)/1000</f>
        <v>4812.2235238860048</v>
      </c>
      <c r="I725" s="51">
        <f t="shared" si="382"/>
        <v>4820.8414137925347</v>
      </c>
      <c r="J725" s="51">
        <f t="shared" si="382"/>
        <v>4829.1188935515256</v>
      </c>
      <c r="K725" s="51">
        <f t="shared" si="382"/>
        <v>4836.8701887091356</v>
      </c>
      <c r="L725" s="51">
        <f t="shared" si="382"/>
        <v>4844.3738272187411</v>
      </c>
      <c r="M725" s="52">
        <f t="shared" si="382"/>
        <v>4851.6607448166033</v>
      </c>
      <c r="N725" s="52">
        <f t="shared" si="382"/>
        <v>4858.9786238040879</v>
      </c>
      <c r="O725" s="52">
        <f t="shared" si="382"/>
        <v>4866.1416915409718</v>
      </c>
      <c r="P725" s="52">
        <f t="shared" si="382"/>
        <v>4873.4286093425026</v>
      </c>
      <c r="Q725" s="52">
        <f t="shared" si="382"/>
        <v>4880.9941673554158</v>
      </c>
      <c r="R725" s="51">
        <f t="shared" si="382"/>
        <v>4888.8383343672613</v>
      </c>
    </row>
    <row r="726" spans="1:18" x14ac:dyDescent="0.25">
      <c r="A726" s="26" t="s">
        <v>13</v>
      </c>
      <c r="B726" s="27" t="s">
        <v>6</v>
      </c>
      <c r="C726" s="27">
        <v>2370</v>
      </c>
      <c r="D726" s="27">
        <v>2469</v>
      </c>
      <c r="E726" s="27">
        <v>2469</v>
      </c>
      <c r="F726" s="27">
        <v>2469</v>
      </c>
      <c r="G726" s="27">
        <v>2469</v>
      </c>
      <c r="H726" s="27">
        <f>G726</f>
        <v>2469</v>
      </c>
      <c r="I726" s="27">
        <f>H726</f>
        <v>2469</v>
      </c>
      <c r="J726" s="27">
        <f t="shared" ref="J726:R726" si="383">I726</f>
        <v>2469</v>
      </c>
      <c r="K726" s="27">
        <f t="shared" si="383"/>
        <v>2469</v>
      </c>
      <c r="L726" s="27">
        <f t="shared" si="383"/>
        <v>2469</v>
      </c>
      <c r="M726" s="50">
        <f t="shared" si="383"/>
        <v>2469</v>
      </c>
      <c r="N726" s="50">
        <f t="shared" si="383"/>
        <v>2469</v>
      </c>
      <c r="O726" s="50">
        <f t="shared" si="383"/>
        <v>2469</v>
      </c>
      <c r="P726" s="50">
        <f t="shared" si="383"/>
        <v>2469</v>
      </c>
      <c r="Q726" s="50">
        <f t="shared" si="383"/>
        <v>2469</v>
      </c>
      <c r="R726" s="27">
        <f t="shared" si="383"/>
        <v>2469</v>
      </c>
    </row>
    <row r="727" spans="1:18" x14ac:dyDescent="0.25">
      <c r="A727" s="39" t="s">
        <v>14</v>
      </c>
      <c r="B727" s="40" t="s">
        <v>15</v>
      </c>
      <c r="C727" s="41">
        <v>74.627092846270926</v>
      </c>
      <c r="D727" s="41">
        <v>67.2608546820463</v>
      </c>
      <c r="E727" s="41">
        <v>67.2608546820463</v>
      </c>
      <c r="F727" s="41">
        <v>67.2608546820463</v>
      </c>
      <c r="G727" s="41">
        <v>67.2608546820463</v>
      </c>
      <c r="H727" s="41">
        <v>67.2608546820463</v>
      </c>
      <c r="I727" s="41">
        <v>67.2608546820463</v>
      </c>
      <c r="J727" s="41">
        <v>67.2608546820463</v>
      </c>
      <c r="K727" s="41">
        <v>67.2608546820463</v>
      </c>
      <c r="L727" s="41">
        <v>67.2608546820463</v>
      </c>
      <c r="M727" s="42">
        <v>67.2608546820463</v>
      </c>
      <c r="N727" s="42">
        <v>67.2608546820463</v>
      </c>
      <c r="O727" s="42">
        <v>67.2608546820463</v>
      </c>
      <c r="P727" s="42">
        <v>67.2608546820463</v>
      </c>
      <c r="Q727" s="42">
        <v>67.2608546820463</v>
      </c>
      <c r="R727" s="41">
        <v>67.2608546820463</v>
      </c>
    </row>
    <row r="728" spans="1:18" x14ac:dyDescent="0.25">
      <c r="A728" s="26" t="s">
        <v>16</v>
      </c>
      <c r="B728" s="27" t="s">
        <v>17</v>
      </c>
      <c r="C728" s="51">
        <v>264</v>
      </c>
      <c r="D728" s="51">
        <v>254</v>
      </c>
      <c r="E728" s="36">
        <v>226</v>
      </c>
      <c r="F728" s="36">
        <f>E728+(E728*F$685)</f>
        <v>225.096</v>
      </c>
      <c r="G728" s="36">
        <f t="shared" ref="G728:R728" si="384">F728+(F728*G$685)</f>
        <v>225.523864460694</v>
      </c>
      <c r="H728" s="36">
        <f t="shared" si="384"/>
        <v>225.94010783941042</v>
      </c>
      <c r="I728" s="36">
        <f>H728+(H728*I$685)</f>
        <v>226.34472889767278</v>
      </c>
      <c r="J728" s="51">
        <f t="shared" si="384"/>
        <v>226.73336725998118</v>
      </c>
      <c r="K728" s="51">
        <f t="shared" si="384"/>
        <v>227.09730057586151</v>
      </c>
      <c r="L728" s="51">
        <f t="shared" si="384"/>
        <v>227.44960609235162</v>
      </c>
      <c r="M728" s="51">
        <f t="shared" si="384"/>
        <v>227.79173628221204</v>
      </c>
      <c r="N728" s="51">
        <f t="shared" si="384"/>
        <v>228.1353201492916</v>
      </c>
      <c r="O728" s="51">
        <f t="shared" si="384"/>
        <v>228.471635428268</v>
      </c>
      <c r="P728" s="51">
        <f t="shared" si="384"/>
        <v>228.81376562769094</v>
      </c>
      <c r="Q728" s="51">
        <f t="shared" si="384"/>
        <v>229.1689783448098</v>
      </c>
      <c r="R728" s="51">
        <f t="shared" si="384"/>
        <v>229.53727211415983</v>
      </c>
    </row>
    <row r="729" spans="1:18" x14ac:dyDescent="0.25">
      <c r="A729" s="26" t="s">
        <v>29</v>
      </c>
      <c r="B729" s="27" t="s">
        <v>17</v>
      </c>
      <c r="C729" s="51">
        <v>180</v>
      </c>
      <c r="D729" s="51">
        <v>179.28</v>
      </c>
      <c r="E729" s="36">
        <f>D729+(D729*E$685)</f>
        <v>178.56288000000001</v>
      </c>
      <c r="F729" s="36">
        <f t="shared" ref="F729:R729" si="385">E729+(E729*F$685)</f>
        <v>177.84862848</v>
      </c>
      <c r="G729" s="36">
        <f t="shared" si="385"/>
        <v>178.18668472049188</v>
      </c>
      <c r="H729" s="36">
        <f>G729+(G729*H$685)+'[16]Uued liitujad'!H76</f>
        <v>196.01555912971548</v>
      </c>
      <c r="I729" s="36">
        <f>H729+(H729*I$685)</f>
        <v>196.36659031107317</v>
      </c>
      <c r="J729" s="51">
        <f t="shared" si="385"/>
        <v>196.70375561835576</v>
      </c>
      <c r="K729" s="51">
        <f t="shared" si="385"/>
        <v>197.01948792936679</v>
      </c>
      <c r="L729" s="51">
        <f t="shared" si="385"/>
        <v>197.32513248030403</v>
      </c>
      <c r="M729" s="51">
        <f t="shared" si="385"/>
        <v>197.62194937174462</v>
      </c>
      <c r="N729" s="51">
        <f t="shared" si="385"/>
        <v>197.92002740869685</v>
      </c>
      <c r="O729" s="51">
        <f t="shared" si="385"/>
        <v>198.21179954283818</v>
      </c>
      <c r="P729" s="51">
        <f t="shared" si="385"/>
        <v>198.50861644257481</v>
      </c>
      <c r="Q729" s="51">
        <f t="shared" si="385"/>
        <v>198.81678315109707</v>
      </c>
      <c r="R729" s="51">
        <f t="shared" si="385"/>
        <v>199.13629839703316</v>
      </c>
    </row>
    <row r="730" spans="1:18" x14ac:dyDescent="0.25">
      <c r="A730" s="39" t="s">
        <v>27</v>
      </c>
      <c r="B730" s="40" t="s">
        <v>10</v>
      </c>
      <c r="C730" s="43">
        <v>0.68181818181818177</v>
      </c>
      <c r="D730" s="43">
        <f>D729/D728</f>
        <v>0.70582677165354335</v>
      </c>
      <c r="E730" s="43">
        <f>E729/E728</f>
        <v>0.79010123893805317</v>
      </c>
      <c r="F730" s="43">
        <f>F729/F728</f>
        <v>0.79010123893805306</v>
      </c>
      <c r="G730" s="43">
        <f t="shared" ref="G730:R730" si="386">G729/G728</f>
        <v>0.79010123893805306</v>
      </c>
      <c r="H730" s="43">
        <f>H729/H728</f>
        <v>0.86755539334802767</v>
      </c>
      <c r="I730" s="43">
        <f t="shared" si="386"/>
        <v>0.86755539334802756</v>
      </c>
      <c r="J730" s="43">
        <f t="shared" si="386"/>
        <v>0.86755539334802756</v>
      </c>
      <c r="K730" s="43">
        <f t="shared" si="386"/>
        <v>0.86755539334802756</v>
      </c>
      <c r="L730" s="43">
        <f t="shared" si="386"/>
        <v>0.86755539334802756</v>
      </c>
      <c r="M730" s="47">
        <f t="shared" si="386"/>
        <v>0.86755539334802756</v>
      </c>
      <c r="N730" s="47">
        <f t="shared" si="386"/>
        <v>0.86755539334802745</v>
      </c>
      <c r="O730" s="47">
        <f t="shared" si="386"/>
        <v>0.86755539334802745</v>
      </c>
      <c r="P730" s="47">
        <f t="shared" si="386"/>
        <v>0.86755539334802756</v>
      </c>
      <c r="Q730" s="47">
        <f t="shared" si="386"/>
        <v>0.86755539334802756</v>
      </c>
      <c r="R730" s="43">
        <f t="shared" si="386"/>
        <v>0.86755539334802745</v>
      </c>
    </row>
    <row r="731" spans="1:18" x14ac:dyDescent="0.25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9"/>
    </row>
    <row r="732" spans="1:18" x14ac:dyDescent="0.25">
      <c r="A732" s="26" t="s">
        <v>2</v>
      </c>
      <c r="B732" s="27" t="s">
        <v>3</v>
      </c>
      <c r="C732" s="27">
        <v>2020</v>
      </c>
      <c r="D732" s="27">
        <v>2021</v>
      </c>
      <c r="E732" s="27">
        <v>2022</v>
      </c>
      <c r="F732" s="27">
        <v>2023</v>
      </c>
      <c r="G732" s="27">
        <v>2024</v>
      </c>
      <c r="H732" s="27">
        <v>2025</v>
      </c>
      <c r="I732" s="27">
        <v>2026</v>
      </c>
      <c r="J732" s="27">
        <v>2027</v>
      </c>
      <c r="K732" s="27">
        <v>2028</v>
      </c>
      <c r="L732" s="27">
        <v>2029</v>
      </c>
      <c r="M732" s="50">
        <v>2030</v>
      </c>
      <c r="N732" s="27">
        <v>2031</v>
      </c>
      <c r="O732" s="50">
        <v>2032</v>
      </c>
      <c r="P732" s="27">
        <v>2033</v>
      </c>
      <c r="Q732" s="50">
        <v>2034</v>
      </c>
      <c r="R732" s="27">
        <v>2035</v>
      </c>
    </row>
    <row r="733" spans="1:18" x14ac:dyDescent="0.25">
      <c r="A733" s="80" t="s">
        <v>91</v>
      </c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2"/>
    </row>
    <row r="734" spans="1:18" x14ac:dyDescent="0.25">
      <c r="A734" s="26" t="s">
        <v>5</v>
      </c>
      <c r="B734" s="27" t="s">
        <v>6</v>
      </c>
      <c r="C734" s="51">
        <v>1541</v>
      </c>
      <c r="D734" s="51">
        <v>1608</v>
      </c>
      <c r="E734" s="51">
        <v>1602.8853820673901</v>
      </c>
      <c r="F734" s="51">
        <v>1596.4738405391206</v>
      </c>
      <c r="G734" s="51">
        <v>1599.508432085813</v>
      </c>
      <c r="H734" s="51">
        <v>1602.4606021173479</v>
      </c>
      <c r="I734" s="51">
        <v>1605.3303418499383</v>
      </c>
      <c r="J734" s="51">
        <f t="shared" ref="J734:R734" si="387">J735+J736</f>
        <v>1911.0465662030742</v>
      </c>
      <c r="K734" s="51">
        <f t="shared" si="387"/>
        <v>1914.1140172891007</v>
      </c>
      <c r="L734" s="51">
        <f t="shared" si="387"/>
        <v>1917.0834622176485</v>
      </c>
      <c r="M734" s="52">
        <f t="shared" si="387"/>
        <v>1919.9671433115632</v>
      </c>
      <c r="N734" s="52">
        <f t="shared" si="387"/>
        <v>1922.86307688023</v>
      </c>
      <c r="O734" s="52">
        <f t="shared" si="387"/>
        <v>1925.6977463724913</v>
      </c>
      <c r="P734" s="52">
        <f t="shared" si="387"/>
        <v>1928.5814275470045</v>
      </c>
      <c r="Q734" s="52">
        <f t="shared" si="387"/>
        <v>1931.5753761286585</v>
      </c>
      <c r="R734" s="51">
        <f t="shared" si="387"/>
        <v>1934.6795797656266</v>
      </c>
    </row>
    <row r="735" spans="1:18" x14ac:dyDescent="0.25">
      <c r="A735" s="26" t="s">
        <v>7</v>
      </c>
      <c r="B735" s="27" t="s">
        <v>6</v>
      </c>
      <c r="C735" s="27">
        <v>0</v>
      </c>
      <c r="D735" s="27">
        <v>0</v>
      </c>
      <c r="E735" s="27">
        <v>0</v>
      </c>
      <c r="F735" s="27">
        <v>0</v>
      </c>
      <c r="G735" s="27">
        <v>0</v>
      </c>
      <c r="H735" s="27">
        <v>0</v>
      </c>
      <c r="I735" s="27">
        <v>0</v>
      </c>
      <c r="J735" s="27">
        <f t="shared" ref="J735:R735" si="388">I735</f>
        <v>0</v>
      </c>
      <c r="K735" s="27">
        <f t="shared" si="388"/>
        <v>0</v>
      </c>
      <c r="L735" s="27">
        <f t="shared" si="388"/>
        <v>0</v>
      </c>
      <c r="M735" s="50">
        <f t="shared" si="388"/>
        <v>0</v>
      </c>
      <c r="N735" s="50">
        <f t="shared" si="388"/>
        <v>0</v>
      </c>
      <c r="O735" s="50">
        <f t="shared" si="388"/>
        <v>0</v>
      </c>
      <c r="P735" s="50">
        <f t="shared" si="388"/>
        <v>0</v>
      </c>
      <c r="Q735" s="50">
        <f t="shared" si="388"/>
        <v>0</v>
      </c>
      <c r="R735" s="27">
        <f t="shared" si="388"/>
        <v>0</v>
      </c>
    </row>
    <row r="736" spans="1:18" x14ac:dyDescent="0.25">
      <c r="A736" s="26" t="s">
        <v>8</v>
      </c>
      <c r="B736" s="27" t="s">
        <v>6</v>
      </c>
      <c r="C736" s="51">
        <v>1541</v>
      </c>
      <c r="D736" s="51">
        <v>1608</v>
      </c>
      <c r="E736" s="51">
        <v>1602.8853820673901</v>
      </c>
      <c r="F736" s="51">
        <v>1596.4738405391206</v>
      </c>
      <c r="G736" s="51">
        <v>1599.508432085813</v>
      </c>
      <c r="H736" s="51">
        <v>1602.4606021173479</v>
      </c>
      <c r="I736" s="51">
        <v>1605.3303418499383</v>
      </c>
      <c r="J736" s="51">
        <f>J739/(1-J738)</f>
        <v>1911.0465662030742</v>
      </c>
      <c r="K736" s="51">
        <f t="shared" ref="K736:R736" si="389">K739/(1-K738)</f>
        <v>1914.1140172891007</v>
      </c>
      <c r="L736" s="51">
        <f t="shared" si="389"/>
        <v>1917.0834622176485</v>
      </c>
      <c r="M736" s="52">
        <f t="shared" si="389"/>
        <v>1919.9671433115632</v>
      </c>
      <c r="N736" s="52">
        <f t="shared" si="389"/>
        <v>1922.86307688023</v>
      </c>
      <c r="O736" s="52">
        <f t="shared" si="389"/>
        <v>1925.6977463724913</v>
      </c>
      <c r="P736" s="52">
        <f t="shared" si="389"/>
        <v>1928.5814275470045</v>
      </c>
      <c r="Q736" s="52">
        <f t="shared" si="389"/>
        <v>1931.5753761286585</v>
      </c>
      <c r="R736" s="51">
        <f t="shared" si="389"/>
        <v>1934.6795797656266</v>
      </c>
    </row>
    <row r="737" spans="1:18" x14ac:dyDescent="0.25">
      <c r="A737" s="26" t="s">
        <v>9</v>
      </c>
      <c r="B737" s="27" t="s">
        <v>6</v>
      </c>
      <c r="C737" s="51">
        <v>0</v>
      </c>
      <c r="D737" s="51">
        <v>39</v>
      </c>
      <c r="E737" s="51">
        <v>40.16138206739015</v>
      </c>
      <c r="F737" s="51">
        <v>40.000736539120453</v>
      </c>
      <c r="G737" s="51">
        <v>40.076770291682351</v>
      </c>
      <c r="H737" s="51">
        <v>40.150738917194076</v>
      </c>
      <c r="I737" s="51">
        <v>40.222642195572007</v>
      </c>
      <c r="J737" s="51">
        <f>J736-J739</f>
        <v>47.882569865889991</v>
      </c>
      <c r="K737" s="51">
        <f t="shared" ref="K737:R737" si="390">K736-K739</f>
        <v>47.959426936530917</v>
      </c>
      <c r="L737" s="51">
        <f t="shared" si="390"/>
        <v>48.033828396321951</v>
      </c>
      <c r="M737" s="52">
        <f t="shared" si="390"/>
        <v>48.106080984978007</v>
      </c>
      <c r="N737" s="52">
        <f t="shared" si="390"/>
        <v>48.178640567711682</v>
      </c>
      <c r="O737" s="52">
        <f t="shared" si="390"/>
        <v>48.249665137395368</v>
      </c>
      <c r="P737" s="52">
        <f t="shared" si="390"/>
        <v>48.32191772807073</v>
      </c>
      <c r="Q737" s="52">
        <f t="shared" si="390"/>
        <v>48.396933143535534</v>
      </c>
      <c r="R737" s="51">
        <f t="shared" si="390"/>
        <v>48.474711074305787</v>
      </c>
    </row>
    <row r="738" spans="1:18" x14ac:dyDescent="0.25">
      <c r="A738" s="26" t="s">
        <v>9</v>
      </c>
      <c r="B738" s="27" t="s">
        <v>10</v>
      </c>
      <c r="C738" s="53">
        <v>0</v>
      </c>
      <c r="D738" s="53">
        <v>2.4253731343283569E-2</v>
      </c>
      <c r="E738" s="53">
        <v>2.5055679287305122E-2</v>
      </c>
      <c r="F738" s="53">
        <v>2.5055679287305122E-2</v>
      </c>
      <c r="G738" s="53">
        <v>2.5055679287305122E-2</v>
      </c>
      <c r="H738" s="53">
        <v>2.5055679287305122E-2</v>
      </c>
      <c r="I738" s="53">
        <v>2.5055679287305122E-2</v>
      </c>
      <c r="J738" s="53">
        <f t="shared" ref="J738:R738" si="391">I738</f>
        <v>2.5055679287305122E-2</v>
      </c>
      <c r="K738" s="53">
        <f t="shared" si="391"/>
        <v>2.5055679287305122E-2</v>
      </c>
      <c r="L738" s="53">
        <f t="shared" si="391"/>
        <v>2.5055679287305122E-2</v>
      </c>
      <c r="M738" s="54">
        <f t="shared" si="391"/>
        <v>2.5055679287305122E-2</v>
      </c>
      <c r="N738" s="54">
        <f t="shared" si="391"/>
        <v>2.5055679287305122E-2</v>
      </c>
      <c r="O738" s="54">
        <f t="shared" si="391"/>
        <v>2.5055679287305122E-2</v>
      </c>
      <c r="P738" s="54">
        <f t="shared" si="391"/>
        <v>2.5055679287305122E-2</v>
      </c>
      <c r="Q738" s="54">
        <f t="shared" si="391"/>
        <v>2.5055679287305122E-2</v>
      </c>
      <c r="R738" s="53">
        <f t="shared" si="391"/>
        <v>2.5055679287305122E-2</v>
      </c>
    </row>
    <row r="739" spans="1:18" x14ac:dyDescent="0.25">
      <c r="A739" s="26" t="s">
        <v>11</v>
      </c>
      <c r="B739" s="27" t="s">
        <v>6</v>
      </c>
      <c r="C739" s="51">
        <v>1541</v>
      </c>
      <c r="D739" s="51">
        <v>1569</v>
      </c>
      <c r="E739" s="51">
        <v>1562.7239999999999</v>
      </c>
      <c r="F739" s="51">
        <v>1556.4731040000001</v>
      </c>
      <c r="G739" s="51">
        <v>1559.4316617941306</v>
      </c>
      <c r="H739" s="51">
        <v>1562.3098632001538</v>
      </c>
      <c r="I739" s="51">
        <v>1565.1076996543663</v>
      </c>
      <c r="J739" s="51">
        <f>J740+J741</f>
        <v>1863.1639963371842</v>
      </c>
      <c r="K739" s="51">
        <f t="shared" ref="K739:R739" si="392">K740+K741</f>
        <v>1866.1545903525698</v>
      </c>
      <c r="L739" s="51">
        <f t="shared" si="392"/>
        <v>1869.0496338213266</v>
      </c>
      <c r="M739" s="52">
        <f t="shared" si="392"/>
        <v>1871.8610623265852</v>
      </c>
      <c r="N739" s="52">
        <f t="shared" si="392"/>
        <v>1874.6844363125183</v>
      </c>
      <c r="O739" s="52">
        <f t="shared" si="392"/>
        <v>1877.448081235096</v>
      </c>
      <c r="P739" s="52">
        <f t="shared" si="392"/>
        <v>1880.2595098189338</v>
      </c>
      <c r="Q739" s="52">
        <f t="shared" si="392"/>
        <v>1883.178442985123</v>
      </c>
      <c r="R739" s="51">
        <f t="shared" si="392"/>
        <v>1886.2048686913208</v>
      </c>
    </row>
    <row r="740" spans="1:18" x14ac:dyDescent="0.25">
      <c r="A740" s="26" t="s">
        <v>12</v>
      </c>
      <c r="B740" s="27" t="s">
        <v>6</v>
      </c>
      <c r="C740" s="51">
        <v>1541</v>
      </c>
      <c r="D740" s="51">
        <v>1569</v>
      </c>
      <c r="E740" s="51">
        <v>1562.7239999999999</v>
      </c>
      <c r="F740" s="51">
        <v>1556.4731040000001</v>
      </c>
      <c r="G740" s="51">
        <v>1559.4316617941306</v>
      </c>
      <c r="H740" s="51">
        <v>1562.3098632001538</v>
      </c>
      <c r="I740" s="51">
        <v>1565.1076996543663</v>
      </c>
      <c r="J740" s="51">
        <f>(J742*J744*365)/1000</f>
        <v>1863.1639963371842</v>
      </c>
      <c r="K740" s="51">
        <f t="shared" ref="K740:R740" si="393">(K742*K744*365)/1000</f>
        <v>1866.1545903525698</v>
      </c>
      <c r="L740" s="51">
        <f t="shared" si="393"/>
        <v>1869.0496338213266</v>
      </c>
      <c r="M740" s="52">
        <f t="shared" si="393"/>
        <v>1871.8610623265852</v>
      </c>
      <c r="N740" s="52">
        <f t="shared" si="393"/>
        <v>1874.6844363125183</v>
      </c>
      <c r="O740" s="52">
        <f t="shared" si="393"/>
        <v>1877.448081235096</v>
      </c>
      <c r="P740" s="52">
        <f t="shared" si="393"/>
        <v>1880.2595098189338</v>
      </c>
      <c r="Q740" s="52">
        <f t="shared" si="393"/>
        <v>1883.178442985123</v>
      </c>
      <c r="R740" s="51">
        <f t="shared" si="393"/>
        <v>1886.2048686913208</v>
      </c>
    </row>
    <row r="741" spans="1:18" x14ac:dyDescent="0.25">
      <c r="A741" s="26" t="s">
        <v>13</v>
      </c>
      <c r="B741" s="27" t="s">
        <v>6</v>
      </c>
      <c r="C741" s="27">
        <v>0</v>
      </c>
      <c r="D741" s="27">
        <v>0</v>
      </c>
      <c r="E741" s="27">
        <v>0</v>
      </c>
      <c r="F741" s="27">
        <v>0</v>
      </c>
      <c r="G741" s="27">
        <v>0</v>
      </c>
      <c r="H741" s="27">
        <v>0</v>
      </c>
      <c r="I741" s="27">
        <v>0</v>
      </c>
      <c r="J741" s="27">
        <f t="shared" ref="J741:R741" si="394">I741</f>
        <v>0</v>
      </c>
      <c r="K741" s="27">
        <f t="shared" si="394"/>
        <v>0</v>
      </c>
      <c r="L741" s="27">
        <f t="shared" si="394"/>
        <v>0</v>
      </c>
      <c r="M741" s="50">
        <f t="shared" si="394"/>
        <v>0</v>
      </c>
      <c r="N741" s="50">
        <f t="shared" si="394"/>
        <v>0</v>
      </c>
      <c r="O741" s="50">
        <f t="shared" si="394"/>
        <v>0</v>
      </c>
      <c r="P741" s="50">
        <f t="shared" si="394"/>
        <v>0</v>
      </c>
      <c r="Q741" s="50">
        <f t="shared" si="394"/>
        <v>0</v>
      </c>
      <c r="R741" s="27">
        <f t="shared" si="394"/>
        <v>0</v>
      </c>
    </row>
    <row r="742" spans="1:18" x14ac:dyDescent="0.25">
      <c r="A742" s="39" t="s">
        <v>14</v>
      </c>
      <c r="B742" s="40" t="s">
        <v>15</v>
      </c>
      <c r="C742" s="41">
        <v>52.773972602739718</v>
      </c>
      <c r="D742" s="41">
        <v>53.948671397920442</v>
      </c>
      <c r="E742" s="41">
        <v>53.948671397920442</v>
      </c>
      <c r="F742" s="41">
        <v>53.948671397920442</v>
      </c>
      <c r="G742" s="41">
        <v>53.948671397920442</v>
      </c>
      <c r="H742" s="41">
        <v>53.948671397920442</v>
      </c>
      <c r="I742" s="41">
        <v>53.948671397920442</v>
      </c>
      <c r="J742" s="41">
        <v>53.948671397920442</v>
      </c>
      <c r="K742" s="41">
        <v>53.948671397920442</v>
      </c>
      <c r="L742" s="41">
        <v>53.948671397920442</v>
      </c>
      <c r="M742" s="42">
        <v>53.948671397920442</v>
      </c>
      <c r="N742" s="42">
        <v>53.948671397920442</v>
      </c>
      <c r="O742" s="42">
        <v>53.948671397920442</v>
      </c>
      <c r="P742" s="42">
        <v>53.948671397920442</v>
      </c>
      <c r="Q742" s="42">
        <v>53.948671397920442</v>
      </c>
      <c r="R742" s="41">
        <v>53.948671397920442</v>
      </c>
    </row>
    <row r="743" spans="1:18" x14ac:dyDescent="0.25">
      <c r="A743" s="26" t="s">
        <v>16</v>
      </c>
      <c r="B743" s="27" t="s">
        <v>17</v>
      </c>
      <c r="C743" s="51">
        <v>176</v>
      </c>
      <c r="D743" s="51">
        <v>173</v>
      </c>
      <c r="E743" s="36">
        <v>165</v>
      </c>
      <c r="F743" s="36">
        <f>E743+(E743*F$685)</f>
        <v>164.34</v>
      </c>
      <c r="G743" s="36">
        <f t="shared" ref="G743:R743" si="395">F743+(F743*G$685)</f>
        <v>164.65237892041819</v>
      </c>
      <c r="H743" s="36">
        <f t="shared" si="395"/>
        <v>164.95627342257839</v>
      </c>
      <c r="I743" s="36">
        <f t="shared" si="395"/>
        <v>165.25168260228321</v>
      </c>
      <c r="J743" s="36">
        <f t="shared" si="395"/>
        <v>165.53542299954375</v>
      </c>
      <c r="K743" s="36">
        <f>J743+(J743*K$685)</f>
        <v>165.80112652662453</v>
      </c>
      <c r="L743" s="36">
        <f t="shared" si="395"/>
        <v>166.05834073114164</v>
      </c>
      <c r="M743" s="51">
        <f t="shared" si="395"/>
        <v>166.3081260467477</v>
      </c>
      <c r="N743" s="51">
        <f t="shared" si="395"/>
        <v>166.55897267536773</v>
      </c>
      <c r="O743" s="51">
        <f t="shared" si="395"/>
        <v>166.80451259143456</v>
      </c>
      <c r="P743" s="51">
        <f t="shared" si="395"/>
        <v>167.0542979140221</v>
      </c>
      <c r="Q743" s="51">
        <f t="shared" si="395"/>
        <v>167.3136346322726</v>
      </c>
      <c r="R743" s="51">
        <f t="shared" si="395"/>
        <v>167.58252167626708</v>
      </c>
    </row>
    <row r="744" spans="1:18" x14ac:dyDescent="0.25">
      <c r="A744" s="26" t="s">
        <v>29</v>
      </c>
      <c r="B744" s="27" t="s">
        <v>17</v>
      </c>
      <c r="C744" s="51">
        <v>80</v>
      </c>
      <c r="D744" s="51">
        <v>79.680000000000007</v>
      </c>
      <c r="E744" s="36">
        <f>D744+(D744*E$685)</f>
        <v>79.361280000000008</v>
      </c>
      <c r="F744" s="36">
        <f t="shared" ref="F744:R744" si="396">E744+(E744*F$685)</f>
        <v>79.043834880000006</v>
      </c>
      <c r="G744" s="36">
        <f t="shared" si="396"/>
        <v>79.1940820979964</v>
      </c>
      <c r="H744" s="36">
        <f t="shared" si="396"/>
        <v>79.340248502095776</v>
      </c>
      <c r="I744" s="36">
        <f t="shared" si="396"/>
        <v>79.482333657399565</v>
      </c>
      <c r="J744" s="36">
        <f>I744+(I744*J$685)+'[16]Uued liitujad'!H77</f>
        <v>94.618806391425665</v>
      </c>
      <c r="K744" s="36">
        <f t="shared" si="396"/>
        <v>94.770680534922093</v>
      </c>
      <c r="L744" s="36">
        <f t="shared" si="396"/>
        <v>94.917702245304866</v>
      </c>
      <c r="M744" s="51">
        <f t="shared" si="396"/>
        <v>95.060477658497334</v>
      </c>
      <c r="N744" s="51">
        <f t="shared" si="396"/>
        <v>95.203859710249517</v>
      </c>
      <c r="O744" s="51">
        <f t="shared" si="396"/>
        <v>95.344208484902779</v>
      </c>
      <c r="P744" s="51">
        <f t="shared" si="396"/>
        <v>95.486983902085825</v>
      </c>
      <c r="Q744" s="51">
        <f t="shared" si="396"/>
        <v>95.635218825401296</v>
      </c>
      <c r="R744" s="51">
        <f t="shared" si="396"/>
        <v>95.788912643291553</v>
      </c>
    </row>
    <row r="745" spans="1:18" x14ac:dyDescent="0.25">
      <c r="A745" s="39" t="s">
        <v>27</v>
      </c>
      <c r="B745" s="40" t="s">
        <v>10</v>
      </c>
      <c r="C745" s="43">
        <v>0.45454545454545453</v>
      </c>
      <c r="D745" s="43">
        <f>D744/D743</f>
        <v>0.46057803468208097</v>
      </c>
      <c r="E745" s="43">
        <f>E744/E743</f>
        <v>0.4809774545454546</v>
      </c>
      <c r="F745" s="43">
        <f>F744/F743</f>
        <v>0.4809774545454546</v>
      </c>
      <c r="G745" s="43">
        <f t="shared" ref="G745:R745" si="397">G744/G743</f>
        <v>0.48097745454545454</v>
      </c>
      <c r="H745" s="43">
        <f t="shared" si="397"/>
        <v>0.4809774545454546</v>
      </c>
      <c r="I745" s="43">
        <f t="shared" si="397"/>
        <v>0.4809774545454546</v>
      </c>
      <c r="J745" s="43">
        <f>J744/J743</f>
        <v>0.57159250072829704</v>
      </c>
      <c r="K745" s="43">
        <f t="shared" si="397"/>
        <v>0.57159250072829704</v>
      </c>
      <c r="L745" s="43">
        <f t="shared" si="397"/>
        <v>0.57159250072829693</v>
      </c>
      <c r="M745" s="47">
        <f t="shared" si="397"/>
        <v>0.57159250072829693</v>
      </c>
      <c r="N745" s="47">
        <f t="shared" si="397"/>
        <v>0.57159250072829693</v>
      </c>
      <c r="O745" s="47">
        <f t="shared" si="397"/>
        <v>0.57159250072829693</v>
      </c>
      <c r="P745" s="47">
        <f t="shared" si="397"/>
        <v>0.57159250072829704</v>
      </c>
      <c r="Q745" s="47">
        <f t="shared" si="397"/>
        <v>0.57159250072829704</v>
      </c>
      <c r="R745" s="43">
        <f t="shared" si="397"/>
        <v>0.57159250072829715</v>
      </c>
    </row>
    <row r="746" spans="1:18" x14ac:dyDescent="0.25">
      <c r="A746" s="86" t="s">
        <v>92</v>
      </c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</row>
    <row r="747" spans="1:18" x14ac:dyDescent="0.25">
      <c r="A747" s="26" t="s">
        <v>1</v>
      </c>
      <c r="B747" s="27"/>
      <c r="C747" s="28">
        <v>-4.0000000000000001E-3</v>
      </c>
      <c r="D747" s="28">
        <v>-4.0000000000000001E-3</v>
      </c>
      <c r="E747" s="28">
        <v>-4.0000000000000001E-3</v>
      </c>
      <c r="F747" s="28">
        <v>-4.0000000000000001E-3</v>
      </c>
      <c r="G747" s="29">
        <v>-1.3332340235364219E-2</v>
      </c>
      <c r="H747" s="29">
        <v>-1.2977214425833711E-2</v>
      </c>
      <c r="I747" s="29">
        <v>-1.3264018959519897E-2</v>
      </c>
      <c r="J747" s="29">
        <v>-1.3560110030607106E-2</v>
      </c>
      <c r="K747" s="29">
        <v>-1.3547475064792272E-2</v>
      </c>
      <c r="L747" s="29">
        <v>-1.369317729480137E-2</v>
      </c>
      <c r="M747" s="30">
        <v>-1.4210738796931773E-2</v>
      </c>
      <c r="N747" s="29">
        <v>-1.4623356408470897E-2</v>
      </c>
      <c r="O747" s="30">
        <v>-1.5093555093555094E-2</v>
      </c>
      <c r="P747" s="29">
        <v>-1.5496347591099101E-2</v>
      </c>
      <c r="Q747" s="30">
        <v>-1.5609588747373386E-2</v>
      </c>
      <c r="R747" s="29">
        <v>-1.5989891948414083E-2</v>
      </c>
    </row>
    <row r="748" spans="1:18" x14ac:dyDescent="0.25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9"/>
    </row>
    <row r="749" spans="1:18" x14ac:dyDescent="0.25">
      <c r="A749" s="26" t="s">
        <v>2</v>
      </c>
      <c r="B749" s="27" t="s">
        <v>3</v>
      </c>
      <c r="C749" s="27">
        <v>2020</v>
      </c>
      <c r="D749" s="27">
        <v>2021</v>
      </c>
      <c r="E749" s="27">
        <v>2022</v>
      </c>
      <c r="F749" s="27">
        <v>2023</v>
      </c>
      <c r="G749" s="27">
        <v>2024</v>
      </c>
      <c r="H749" s="27">
        <v>2025</v>
      </c>
      <c r="I749" s="27">
        <v>2026</v>
      </c>
      <c r="J749" s="27">
        <v>2027</v>
      </c>
      <c r="K749" s="27">
        <v>2028</v>
      </c>
      <c r="L749" s="27">
        <v>2029</v>
      </c>
      <c r="M749" s="50">
        <v>2030</v>
      </c>
      <c r="N749" s="27">
        <v>2031</v>
      </c>
      <c r="O749" s="50">
        <v>2032</v>
      </c>
      <c r="P749" s="27">
        <v>2033</v>
      </c>
      <c r="Q749" s="50">
        <v>2034</v>
      </c>
      <c r="R749" s="27">
        <v>2035</v>
      </c>
    </row>
    <row r="750" spans="1:18" x14ac:dyDescent="0.25">
      <c r="A750" s="80" t="s">
        <v>93</v>
      </c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2"/>
    </row>
    <row r="751" spans="1:18" x14ac:dyDescent="0.25">
      <c r="A751" s="26" t="s">
        <v>5</v>
      </c>
      <c r="B751" s="27" t="s">
        <v>6</v>
      </c>
      <c r="C751" s="51">
        <v>16994</v>
      </c>
      <c r="D751" s="51">
        <v>22317</v>
      </c>
      <c r="E751" s="51">
        <v>22195.526503677229</v>
      </c>
      <c r="F751" s="51">
        <v>22130.250597186521</v>
      </c>
      <c r="G751" s="51">
        <v>21913.550729154565</v>
      </c>
      <c r="H751" s="51">
        <v>21705.435130400812</v>
      </c>
      <c r="I751" s="51">
        <v>21495.480496344713</v>
      </c>
      <c r="J751" s="51">
        <v>21283.686078640247</v>
      </c>
      <c r="K751" s="51">
        <f>K752+K753</f>
        <v>21537.956200893037</v>
      </c>
      <c r="L751" s="51">
        <f t="shared" ref="L751:R751" si="398">L752+L753</f>
        <v>21323.501787468842</v>
      </c>
      <c r="M751" s="52">
        <f t="shared" si="398"/>
        <v>21103.989188717263</v>
      </c>
      <c r="N751" s="52">
        <f t="shared" si="398"/>
        <v>22656.138260087791</v>
      </c>
      <c r="O751" s="52">
        <f t="shared" si="398"/>
        <v>22402.874618440874</v>
      </c>
      <c r="P751" s="52">
        <f t="shared" si="398"/>
        <v>22146.776945906135</v>
      </c>
      <c r="Q751" s="52">
        <f t="shared" si="398"/>
        <v>21892.805392596591</v>
      </c>
      <c r="R751" s="51">
        <f t="shared" si="398"/>
        <v>21636.707197547999</v>
      </c>
    </row>
    <row r="752" spans="1:18" x14ac:dyDescent="0.25">
      <c r="A752" s="26" t="s">
        <v>7</v>
      </c>
      <c r="B752" s="27" t="s">
        <v>6</v>
      </c>
      <c r="C752" s="27">
        <v>0</v>
      </c>
      <c r="D752" s="51">
        <v>4766.3511912212089</v>
      </c>
      <c r="E752" s="51">
        <v>4766.3511912212089</v>
      </c>
      <c r="F752" s="51">
        <v>4766.3511912212089</v>
      </c>
      <c r="G752" s="51">
        <v>4766.3511912212089</v>
      </c>
      <c r="H752" s="51">
        <v>4766.3511912212089</v>
      </c>
      <c r="I752" s="51">
        <v>4766.3511912212089</v>
      </c>
      <c r="J752" s="51">
        <v>4766.3511912212089</v>
      </c>
      <c r="K752" s="51">
        <f>J752</f>
        <v>4766.3511912212089</v>
      </c>
      <c r="L752" s="51">
        <f t="shared" ref="L752:R752" si="399">K752</f>
        <v>4766.3511912212089</v>
      </c>
      <c r="M752" s="52">
        <f t="shared" si="399"/>
        <v>4766.3511912212089</v>
      </c>
      <c r="N752" s="52">
        <f t="shared" si="399"/>
        <v>4766.3511912212089</v>
      </c>
      <c r="O752" s="52">
        <f t="shared" si="399"/>
        <v>4766.3511912212089</v>
      </c>
      <c r="P752" s="52">
        <f t="shared" si="399"/>
        <v>4766.3511912212089</v>
      </c>
      <c r="Q752" s="52">
        <f t="shared" si="399"/>
        <v>4766.3511912212089</v>
      </c>
      <c r="R752" s="51">
        <f t="shared" si="399"/>
        <v>4766.3511912212089</v>
      </c>
    </row>
    <row r="753" spans="1:21" x14ac:dyDescent="0.25">
      <c r="A753" s="26" t="s">
        <v>8</v>
      </c>
      <c r="B753" s="27" t="s">
        <v>6</v>
      </c>
      <c r="C753" s="51">
        <v>16994</v>
      </c>
      <c r="D753" s="51">
        <v>17550.648808778791</v>
      </c>
      <c r="E753" s="51">
        <v>17429.17531245602</v>
      </c>
      <c r="F753" s="51">
        <v>17363.899405965312</v>
      </c>
      <c r="G753" s="51">
        <v>17147.199537933357</v>
      </c>
      <c r="H753" s="51">
        <v>16939.083939179603</v>
      </c>
      <c r="I753" s="51">
        <v>16729.129305123504</v>
      </c>
      <c r="J753" s="51">
        <v>16517.334887419038</v>
      </c>
      <c r="K753" s="51">
        <f t="shared" ref="K753:R753" si="400">K756/(1-K755)</f>
        <v>16771.605009671828</v>
      </c>
      <c r="L753" s="51">
        <f t="shared" si="400"/>
        <v>16557.150596247633</v>
      </c>
      <c r="M753" s="52">
        <f t="shared" si="400"/>
        <v>16337.637997496055</v>
      </c>
      <c r="N753" s="52">
        <f t="shared" si="400"/>
        <v>17889.787068866583</v>
      </c>
      <c r="O753" s="52">
        <f t="shared" si="400"/>
        <v>17636.523427219665</v>
      </c>
      <c r="P753" s="52">
        <f t="shared" si="400"/>
        <v>17380.425754684926</v>
      </c>
      <c r="Q753" s="52">
        <f t="shared" si="400"/>
        <v>17126.454201375382</v>
      </c>
      <c r="R753" s="51">
        <f t="shared" si="400"/>
        <v>16870.356006326791</v>
      </c>
    </row>
    <row r="754" spans="1:21" x14ac:dyDescent="0.25">
      <c r="A754" s="26" t="s">
        <v>9</v>
      </c>
      <c r="B754" s="27" t="s">
        <v>6</v>
      </c>
      <c r="C754" s="51">
        <v>0</v>
      </c>
      <c r="D754" s="51">
        <v>610.60280877879268</v>
      </c>
      <c r="E754" s="51">
        <v>552.58949645602115</v>
      </c>
      <c r="F754" s="51">
        <v>550.51993322931594</v>
      </c>
      <c r="G754" s="51">
        <v>543.6494950811466</v>
      </c>
      <c r="H754" s="51">
        <v>537.05121995577065</v>
      </c>
      <c r="I754" s="51">
        <v>530.39463848064042</v>
      </c>
      <c r="J754" s="51">
        <v>523.67972692955664</v>
      </c>
      <c r="K754" s="51">
        <f>K753-K756</f>
        <v>531.74132458409622</v>
      </c>
      <c r="L754" s="51">
        <f t="shared" ref="L754:R754" si="401">L753-L756</f>
        <v>524.94207825130434</v>
      </c>
      <c r="M754" s="52">
        <f t="shared" si="401"/>
        <v>517.98246288021801</v>
      </c>
      <c r="N754" s="52">
        <f t="shared" si="401"/>
        <v>567.19312594356961</v>
      </c>
      <c r="O754" s="52">
        <f t="shared" si="401"/>
        <v>559.16343861187488</v>
      </c>
      <c r="P754" s="52">
        <f t="shared" si="401"/>
        <v>551.04389873849868</v>
      </c>
      <c r="Q754" s="52">
        <f t="shared" si="401"/>
        <v>542.99176716936199</v>
      </c>
      <c r="R754" s="51">
        <f t="shared" si="401"/>
        <v>534.8722107297599</v>
      </c>
    </row>
    <row r="755" spans="1:21" x14ac:dyDescent="0.25">
      <c r="A755" s="26" t="s">
        <v>9</v>
      </c>
      <c r="B755" s="27" t="s">
        <v>10</v>
      </c>
      <c r="C755" s="53">
        <v>0</v>
      </c>
      <c r="D755" s="53">
        <v>3.4790896646132663E-2</v>
      </c>
      <c r="E755" s="53">
        <v>3.1704856170739371E-2</v>
      </c>
      <c r="F755" s="53">
        <v>3.1704856170739371E-2</v>
      </c>
      <c r="G755" s="53">
        <v>3.1704856170739371E-2</v>
      </c>
      <c r="H755" s="53">
        <v>3.1704856170739371E-2</v>
      </c>
      <c r="I755" s="53">
        <v>3.1704856170739371E-2</v>
      </c>
      <c r="J755" s="53">
        <v>3.1704856170739371E-2</v>
      </c>
      <c r="K755" s="53">
        <f>J755</f>
        <v>3.1704856170739371E-2</v>
      </c>
      <c r="L755" s="53">
        <f t="shared" ref="L755:R755" si="402">K755</f>
        <v>3.1704856170739371E-2</v>
      </c>
      <c r="M755" s="54">
        <f t="shared" si="402"/>
        <v>3.1704856170739371E-2</v>
      </c>
      <c r="N755" s="54">
        <f t="shared" si="402"/>
        <v>3.1704856170739371E-2</v>
      </c>
      <c r="O755" s="54">
        <f t="shared" si="402"/>
        <v>3.1704856170739371E-2</v>
      </c>
      <c r="P755" s="54">
        <f t="shared" si="402"/>
        <v>3.1704856170739371E-2</v>
      </c>
      <c r="Q755" s="54">
        <f t="shared" si="402"/>
        <v>3.1704856170739371E-2</v>
      </c>
      <c r="R755" s="53">
        <f t="shared" si="402"/>
        <v>3.1704856170739371E-2</v>
      </c>
    </row>
    <row r="756" spans="1:21" x14ac:dyDescent="0.25">
      <c r="A756" s="26" t="s">
        <v>11</v>
      </c>
      <c r="B756" s="27" t="s">
        <v>6</v>
      </c>
      <c r="C756" s="51">
        <v>16994</v>
      </c>
      <c r="D756" s="51">
        <v>16940.045999999998</v>
      </c>
      <c r="E756" s="51">
        <v>16876.585815999999</v>
      </c>
      <c r="F756" s="51">
        <v>16813.379472735996</v>
      </c>
      <c r="G756" s="51">
        <v>16603.55004285221</v>
      </c>
      <c r="H756" s="51">
        <v>16402.032719223833</v>
      </c>
      <c r="I756" s="51">
        <v>16198.734666642864</v>
      </c>
      <c r="J756" s="51">
        <v>15993.655160489481</v>
      </c>
      <c r="K756" s="51">
        <f t="shared" ref="K756:R756" si="403">K757+K758</f>
        <v>16239.863685087732</v>
      </c>
      <c r="L756" s="51">
        <f t="shared" si="403"/>
        <v>16032.208517996329</v>
      </c>
      <c r="M756" s="52">
        <f t="shared" si="403"/>
        <v>15819.655534615837</v>
      </c>
      <c r="N756" s="52">
        <f t="shared" si="403"/>
        <v>17322.593942923013</v>
      </c>
      <c r="O756" s="52">
        <f t="shared" si="403"/>
        <v>17077.35998860779</v>
      </c>
      <c r="P756" s="52">
        <f t="shared" si="403"/>
        <v>16829.381855946427</v>
      </c>
      <c r="Q756" s="52">
        <f t="shared" si="403"/>
        <v>16583.46243420602</v>
      </c>
      <c r="R756" s="51">
        <f t="shared" si="403"/>
        <v>16335.483795597031</v>
      </c>
    </row>
    <row r="757" spans="1:21" x14ac:dyDescent="0.25">
      <c r="A757" s="26" t="s">
        <v>12</v>
      </c>
      <c r="B757" s="27" t="s">
        <v>6</v>
      </c>
      <c r="C757" s="51">
        <v>15829</v>
      </c>
      <c r="D757" s="51">
        <v>15865.045999999998</v>
      </c>
      <c r="E757" s="51">
        <v>15801.585815999997</v>
      </c>
      <c r="F757" s="51">
        <v>15738.379472735996</v>
      </c>
      <c r="G757" s="51">
        <v>15528.55004285221</v>
      </c>
      <c r="H757" s="51">
        <v>15327.032719223831</v>
      </c>
      <c r="I757" s="51">
        <v>15123.734666642864</v>
      </c>
      <c r="J757" s="51">
        <v>14918.655160489481</v>
      </c>
      <c r="K757" s="51">
        <f>(K759*K761*365)/1000</f>
        <v>15164.863685087732</v>
      </c>
      <c r="L757" s="51">
        <f t="shared" ref="L757:R757" si="404">(L759*L761*365)/1000</f>
        <v>14957.208517996329</v>
      </c>
      <c r="M757" s="52">
        <f t="shared" si="404"/>
        <v>14744.655534615837</v>
      </c>
      <c r="N757" s="52">
        <f t="shared" si="404"/>
        <v>16247.593942923011</v>
      </c>
      <c r="O757" s="52">
        <f t="shared" si="404"/>
        <v>16002.35998860779</v>
      </c>
      <c r="P757" s="52">
        <f t="shared" si="404"/>
        <v>15754.381855946425</v>
      </c>
      <c r="Q757" s="52">
        <f t="shared" si="404"/>
        <v>15508.462434206021</v>
      </c>
      <c r="R757" s="51">
        <f t="shared" si="404"/>
        <v>15260.483795597031</v>
      </c>
      <c r="U757" s="59"/>
    </row>
    <row r="758" spans="1:21" x14ac:dyDescent="0.25">
      <c r="A758" s="26" t="s">
        <v>13</v>
      </c>
      <c r="B758" s="27" t="s">
        <v>6</v>
      </c>
      <c r="C758" s="27">
        <v>1165</v>
      </c>
      <c r="D758" s="27">
        <v>1075</v>
      </c>
      <c r="E758" s="27">
        <v>1075</v>
      </c>
      <c r="F758" s="27">
        <v>1075</v>
      </c>
      <c r="G758" s="27">
        <v>1075</v>
      </c>
      <c r="H758" s="27">
        <v>1075</v>
      </c>
      <c r="I758" s="27">
        <v>1075</v>
      </c>
      <c r="J758" s="27">
        <v>1075</v>
      </c>
      <c r="K758" s="27">
        <f>J758</f>
        <v>1075</v>
      </c>
      <c r="L758" s="27">
        <f t="shared" ref="L758:R758" si="405">K758</f>
        <v>1075</v>
      </c>
      <c r="M758" s="50">
        <f t="shared" si="405"/>
        <v>1075</v>
      </c>
      <c r="N758" s="50">
        <f t="shared" si="405"/>
        <v>1075</v>
      </c>
      <c r="O758" s="50">
        <f t="shared" si="405"/>
        <v>1075</v>
      </c>
      <c r="P758" s="50">
        <f t="shared" si="405"/>
        <v>1075</v>
      </c>
      <c r="Q758" s="50">
        <f t="shared" si="405"/>
        <v>1075</v>
      </c>
      <c r="R758" s="27">
        <f t="shared" si="405"/>
        <v>1075</v>
      </c>
    </row>
    <row r="759" spans="1:21" x14ac:dyDescent="0.25">
      <c r="A759" s="39" t="s">
        <v>14</v>
      </c>
      <c r="B759" s="40" t="s">
        <v>15</v>
      </c>
      <c r="C759" s="41">
        <v>81.371842175947535</v>
      </c>
      <c r="D759" s="41">
        <v>81.88468189684302</v>
      </c>
      <c r="E759" s="41">
        <v>81.88468189684302</v>
      </c>
      <c r="F759" s="41">
        <v>81.88468189684302</v>
      </c>
      <c r="G759" s="41">
        <v>81.88468189684302</v>
      </c>
      <c r="H759" s="41">
        <v>81.88468189684302</v>
      </c>
      <c r="I759" s="41">
        <v>81.88468189684302</v>
      </c>
      <c r="J759" s="41">
        <v>81.88468189684302</v>
      </c>
      <c r="K759" s="41">
        <v>81.88468189684302</v>
      </c>
      <c r="L759" s="41">
        <v>81.88468189684302</v>
      </c>
      <c r="M759" s="42">
        <v>81.88468189684302</v>
      </c>
      <c r="N759" s="42">
        <v>81.88468189684302</v>
      </c>
      <c r="O759" s="42">
        <v>81.88468189684302</v>
      </c>
      <c r="P759" s="42">
        <v>81.88468189684302</v>
      </c>
      <c r="Q759" s="42">
        <v>81.88468189684302</v>
      </c>
      <c r="R759" s="41">
        <v>81.88468189684302</v>
      </c>
    </row>
    <row r="760" spans="1:21" x14ac:dyDescent="0.25">
      <c r="A760" s="26" t="s">
        <v>16</v>
      </c>
      <c r="B760" s="27" t="s">
        <v>17</v>
      </c>
      <c r="C760" s="51">
        <v>627</v>
      </c>
      <c r="D760" s="51">
        <v>606</v>
      </c>
      <c r="E760" s="36">
        <v>623</v>
      </c>
      <c r="F760" s="36">
        <f>E760+(E760*F$747)</f>
        <v>620.50800000000004</v>
      </c>
      <c r="G760" s="36">
        <f t="shared" ref="G760:R760" si="406">F760+(F760*G$747)</f>
        <v>612.23517622523468</v>
      </c>
      <c r="H760" s="36">
        <f t="shared" si="406"/>
        <v>604.29006906432176</v>
      </c>
      <c r="I760" s="36">
        <f t="shared" si="406"/>
        <v>596.27475413120305</v>
      </c>
      <c r="J760" s="36">
        <f t="shared" si="406"/>
        <v>588.18920285671072</v>
      </c>
      <c r="K760" s="36">
        <f t="shared" si="406"/>
        <v>580.22072429762943</v>
      </c>
      <c r="L760" s="36">
        <f t="shared" si="406"/>
        <v>572.2756590497039</v>
      </c>
      <c r="M760" s="36">
        <f t="shared" si="406"/>
        <v>564.14319913910663</v>
      </c>
      <c r="N760" s="36">
        <f t="shared" si="406"/>
        <v>555.8935320726805</v>
      </c>
      <c r="O760" s="36">
        <f t="shared" si="406"/>
        <v>547.50312242019061</v>
      </c>
      <c r="P760" s="36">
        <f t="shared" si="406"/>
        <v>539.01882372795524</v>
      </c>
      <c r="Q760" s="51">
        <f t="shared" si="406"/>
        <v>530.60496156246893</v>
      </c>
      <c r="R760" s="51">
        <f t="shared" si="406"/>
        <v>522.12064555979259</v>
      </c>
    </row>
    <row r="761" spans="1:21" x14ac:dyDescent="0.25">
      <c r="A761" s="26" t="s">
        <v>29</v>
      </c>
      <c r="B761" s="27" t="s">
        <v>17</v>
      </c>
      <c r="C761" s="51">
        <v>532.94999999999993</v>
      </c>
      <c r="D761" s="51">
        <v>530.81819999999993</v>
      </c>
      <c r="E761" s="36">
        <f>D761+(D761*E$747)</f>
        <v>528.69492719999994</v>
      </c>
      <c r="F761" s="36">
        <f t="shared" ref="F761:R761" si="407">E761+(E761*F$747)</f>
        <v>526.58014749119991</v>
      </c>
      <c r="G761" s="36">
        <f t="shared" si="407"/>
        <v>519.55960180365901</v>
      </c>
      <c r="H761" s="36">
        <f t="shared" si="407"/>
        <v>512.81716544405219</v>
      </c>
      <c r="I761" s="36">
        <f t="shared" si="407"/>
        <v>506.01514883883505</v>
      </c>
      <c r="J761" s="36">
        <f t="shared" si="407"/>
        <v>499.15352774342642</v>
      </c>
      <c r="K761" s="36">
        <f>J761+(J761*K$747)+'[16]Uued liitujad'!H78</f>
        <v>507.39125777281924</v>
      </c>
      <c r="L761" s="36">
        <f t="shared" si="407"/>
        <v>500.44345932230374</v>
      </c>
      <c r="M761" s="36">
        <f t="shared" si="407"/>
        <v>493.33178803924153</v>
      </c>
      <c r="N761" s="36">
        <f>M761+(M761*N$747)+'[16]Uued liitujad'!K78</f>
        <v>543.61762147511547</v>
      </c>
      <c r="O761" s="36">
        <f t="shared" si="407"/>
        <v>535.41249895555347</v>
      </c>
      <c r="P761" s="36">
        <f t="shared" si="407"/>
        <v>527.11556076711918</v>
      </c>
      <c r="Q761" s="51">
        <f t="shared" si="407"/>
        <v>518.88750364120335</v>
      </c>
      <c r="R761" s="51">
        <f t="shared" si="407"/>
        <v>510.5905485245982</v>
      </c>
    </row>
    <row r="762" spans="1:21" x14ac:dyDescent="0.25">
      <c r="A762" s="39" t="s">
        <v>27</v>
      </c>
      <c r="B762" s="40" t="s">
        <v>10</v>
      </c>
      <c r="C762" s="43">
        <v>0.85</v>
      </c>
      <c r="D762" s="43">
        <f>D761/D760</f>
        <v>0.87593762376237616</v>
      </c>
      <c r="E762" s="43">
        <f>E761/E760</f>
        <v>0.84862749149277683</v>
      </c>
      <c r="F762" s="43">
        <f>F761/F760</f>
        <v>0.84862749149277672</v>
      </c>
      <c r="G762" s="43">
        <f t="shared" ref="G762:R762" si="408">G761/G760</f>
        <v>0.84862749149277672</v>
      </c>
      <c r="H762" s="43">
        <f t="shared" si="408"/>
        <v>0.84862749149277672</v>
      </c>
      <c r="I762" s="43">
        <f t="shared" si="408"/>
        <v>0.84862749149277672</v>
      </c>
      <c r="J762" s="43">
        <f t="shared" si="408"/>
        <v>0.84862749149277672</v>
      </c>
      <c r="K762" s="43">
        <f t="shared" si="408"/>
        <v>0.87447972215578484</v>
      </c>
      <c r="L762" s="43">
        <f t="shared" si="408"/>
        <v>0.87447972215578484</v>
      </c>
      <c r="M762" s="47">
        <f t="shared" si="408"/>
        <v>0.87447972215578473</v>
      </c>
      <c r="N762" s="47">
        <f t="shared" si="408"/>
        <v>0.97791679541261511</v>
      </c>
      <c r="O762" s="47">
        <f t="shared" si="408"/>
        <v>0.977916795412615</v>
      </c>
      <c r="P762" s="47">
        <f t="shared" si="408"/>
        <v>0.977916795412615</v>
      </c>
      <c r="Q762" s="47">
        <f t="shared" si="408"/>
        <v>0.977916795412615</v>
      </c>
      <c r="R762" s="43">
        <f t="shared" si="408"/>
        <v>0.97791679541261511</v>
      </c>
    </row>
    <row r="763" spans="1:21" x14ac:dyDescent="0.25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9"/>
    </row>
    <row r="764" spans="1:21" x14ac:dyDescent="0.25">
      <c r="A764" s="26" t="s">
        <v>2</v>
      </c>
      <c r="B764" s="27" t="s">
        <v>3</v>
      </c>
      <c r="C764" s="27">
        <v>2020</v>
      </c>
      <c r="D764" s="27">
        <v>2021</v>
      </c>
      <c r="E764" s="27">
        <v>2022</v>
      </c>
      <c r="F764" s="27">
        <v>2023</v>
      </c>
      <c r="G764" s="27">
        <v>2024</v>
      </c>
      <c r="H764" s="27">
        <v>2025</v>
      </c>
      <c r="I764" s="27">
        <v>2026</v>
      </c>
      <c r="J764" s="27">
        <v>2027</v>
      </c>
      <c r="K764" s="27">
        <v>2028</v>
      </c>
      <c r="L764" s="27">
        <v>2029</v>
      </c>
      <c r="M764" s="50">
        <v>2030</v>
      </c>
      <c r="N764" s="27">
        <v>2031</v>
      </c>
      <c r="O764" s="50">
        <v>2032</v>
      </c>
      <c r="P764" s="27">
        <v>2033</v>
      </c>
      <c r="Q764" s="50">
        <v>2034</v>
      </c>
      <c r="R764" s="27">
        <v>2035</v>
      </c>
    </row>
    <row r="765" spans="1:21" x14ac:dyDescent="0.25">
      <c r="A765" s="80" t="s">
        <v>94</v>
      </c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2"/>
    </row>
    <row r="766" spans="1:21" x14ac:dyDescent="0.25">
      <c r="A766" s="26" t="s">
        <v>5</v>
      </c>
      <c r="B766" s="27" t="s">
        <v>6</v>
      </c>
      <c r="C766" s="51">
        <v>5487</v>
      </c>
      <c r="D766" s="51">
        <v>5599</v>
      </c>
      <c r="E766" s="51">
        <v>5577.7461199999998</v>
      </c>
      <c r="F766" s="51">
        <v>5556.5772555200001</v>
      </c>
      <c r="G766" s="51">
        <v>5486.3018601127242</v>
      </c>
      <c r="H766" s="51">
        <v>5418.8103285041998</v>
      </c>
      <c r="I766" s="51">
        <v>5350.7224009023894</v>
      </c>
      <c r="J766" s="51">
        <v>5282.0378346199577</v>
      </c>
      <c r="K766" s="51">
        <v>5214.3477693194045</v>
      </c>
      <c r="L766" s="51">
        <v>5146.8565937503472</v>
      </c>
      <c r="M766" s="52">
        <v>5077.7735513199823</v>
      </c>
      <c r="N766" s="52">
        <v>5007.6948658728334</v>
      </c>
      <c r="O766" s="52">
        <f>O767+O768</f>
        <v>6544.4304866939265</v>
      </c>
      <c r="P766" s="52">
        <f t="shared" ref="P766:R766" si="409">P767+P768</f>
        <v>6447.4403892139953</v>
      </c>
      <c r="Q766" s="52">
        <f t="shared" si="409"/>
        <v>6351.2555021401995</v>
      </c>
      <c r="R766" s="51">
        <f t="shared" si="409"/>
        <v>6254.2652067722365</v>
      </c>
    </row>
    <row r="767" spans="1:21" x14ac:dyDescent="0.25">
      <c r="A767" s="26" t="s">
        <v>7</v>
      </c>
      <c r="B767" s="27" t="s">
        <v>6</v>
      </c>
      <c r="C767" s="27">
        <v>0</v>
      </c>
      <c r="D767" s="51">
        <v>263.52999999999975</v>
      </c>
      <c r="E767" s="51">
        <v>263.52999999999975</v>
      </c>
      <c r="F767" s="51">
        <v>263.52999999999975</v>
      </c>
      <c r="G767" s="51">
        <v>263.52999999999975</v>
      </c>
      <c r="H767" s="51">
        <v>263.52999999999975</v>
      </c>
      <c r="I767" s="51">
        <v>263.52999999999975</v>
      </c>
      <c r="J767" s="51">
        <v>263.52999999999975</v>
      </c>
      <c r="K767" s="51">
        <v>263.52999999999975</v>
      </c>
      <c r="L767" s="51">
        <v>263.52999999999975</v>
      </c>
      <c r="M767" s="52">
        <v>263.52999999999975</v>
      </c>
      <c r="N767" s="52">
        <v>263.52999999999975</v>
      </c>
      <c r="O767" s="52">
        <f t="shared" ref="O767:R767" si="410">N767</f>
        <v>263.52999999999975</v>
      </c>
      <c r="P767" s="52">
        <f t="shared" si="410"/>
        <v>263.52999999999975</v>
      </c>
      <c r="Q767" s="52">
        <f t="shared" si="410"/>
        <v>263.52999999999975</v>
      </c>
      <c r="R767" s="51">
        <f t="shared" si="410"/>
        <v>263.52999999999975</v>
      </c>
    </row>
    <row r="768" spans="1:21" x14ac:dyDescent="0.25">
      <c r="A768" s="26" t="s">
        <v>8</v>
      </c>
      <c r="B768" s="27" t="s">
        <v>6</v>
      </c>
      <c r="C768" s="51">
        <v>5487</v>
      </c>
      <c r="D768" s="51">
        <v>5335.47</v>
      </c>
      <c r="E768" s="51">
        <v>5314.21612</v>
      </c>
      <c r="F768" s="51">
        <v>5293.0472555200004</v>
      </c>
      <c r="G768" s="51">
        <v>5222.7718601127244</v>
      </c>
      <c r="H768" s="51">
        <v>5155.2803285042</v>
      </c>
      <c r="I768" s="51">
        <v>5087.1924009023896</v>
      </c>
      <c r="J768" s="51">
        <v>5018.507834619958</v>
      </c>
      <c r="K768" s="51">
        <v>4950.8177693194048</v>
      </c>
      <c r="L768" s="51">
        <v>4883.3265937503475</v>
      </c>
      <c r="M768" s="52">
        <v>4814.2435513199825</v>
      </c>
      <c r="N768" s="52">
        <v>4744.1648658728336</v>
      </c>
      <c r="O768" s="52">
        <f>O771/(1-O770)</f>
        <v>6280.9004866939267</v>
      </c>
      <c r="P768" s="52">
        <f t="shared" ref="P768:R768" si="411">P771/(1-P770)</f>
        <v>6183.9103892139956</v>
      </c>
      <c r="Q768" s="52">
        <f t="shared" si="411"/>
        <v>6087.7255021401998</v>
      </c>
      <c r="R768" s="51">
        <f t="shared" si="411"/>
        <v>5990.7352067722368</v>
      </c>
    </row>
    <row r="769" spans="1:18" x14ac:dyDescent="0.25">
      <c r="A769" s="26" t="s">
        <v>9</v>
      </c>
      <c r="B769" s="27" t="s">
        <v>6</v>
      </c>
      <c r="C769" s="51">
        <v>0</v>
      </c>
      <c r="D769" s="51">
        <v>0</v>
      </c>
      <c r="E769" s="51">
        <v>0</v>
      </c>
      <c r="F769" s="51">
        <v>0</v>
      </c>
      <c r="G769" s="51">
        <v>0</v>
      </c>
      <c r="H769" s="51">
        <v>0</v>
      </c>
      <c r="I769" s="51">
        <v>0</v>
      </c>
      <c r="J769" s="51">
        <v>0</v>
      </c>
      <c r="K769" s="51">
        <v>0</v>
      </c>
      <c r="L769" s="51">
        <v>0</v>
      </c>
      <c r="M769" s="52">
        <v>0</v>
      </c>
      <c r="N769" s="52">
        <v>0</v>
      </c>
      <c r="O769" s="52">
        <f t="shared" ref="O769:R769" si="412">O768-O771</f>
        <v>0</v>
      </c>
      <c r="P769" s="52">
        <f t="shared" si="412"/>
        <v>0</v>
      </c>
      <c r="Q769" s="52">
        <f t="shared" si="412"/>
        <v>0</v>
      </c>
      <c r="R769" s="51">
        <f t="shared" si="412"/>
        <v>0</v>
      </c>
    </row>
    <row r="770" spans="1:18" x14ac:dyDescent="0.25">
      <c r="A770" s="26" t="s">
        <v>9</v>
      </c>
      <c r="B770" s="27" t="s">
        <v>10</v>
      </c>
      <c r="C770" s="53">
        <v>0</v>
      </c>
      <c r="D770" s="53">
        <v>0</v>
      </c>
      <c r="E770" s="53">
        <v>0</v>
      </c>
      <c r="F770" s="53">
        <v>0</v>
      </c>
      <c r="G770" s="53">
        <v>0</v>
      </c>
      <c r="H770" s="53">
        <v>0</v>
      </c>
      <c r="I770" s="53">
        <v>0</v>
      </c>
      <c r="J770" s="53">
        <v>0</v>
      </c>
      <c r="K770" s="53">
        <v>0</v>
      </c>
      <c r="L770" s="53">
        <v>0</v>
      </c>
      <c r="M770" s="54">
        <v>0</v>
      </c>
      <c r="N770" s="54">
        <v>0</v>
      </c>
      <c r="O770" s="54">
        <f t="shared" ref="O770:R770" si="413">N770</f>
        <v>0</v>
      </c>
      <c r="P770" s="54">
        <f t="shared" si="413"/>
        <v>0</v>
      </c>
      <c r="Q770" s="54">
        <f t="shared" si="413"/>
        <v>0</v>
      </c>
      <c r="R770" s="53">
        <f t="shared" si="413"/>
        <v>0</v>
      </c>
    </row>
    <row r="771" spans="1:18" x14ac:dyDescent="0.25">
      <c r="A771" s="26" t="s">
        <v>11</v>
      </c>
      <c r="B771" s="27" t="s">
        <v>6</v>
      </c>
      <c r="C771" s="51">
        <v>5487</v>
      </c>
      <c r="D771" s="51">
        <v>5335.47</v>
      </c>
      <c r="E771" s="51">
        <v>5314.21612</v>
      </c>
      <c r="F771" s="51">
        <v>5293.0472555200004</v>
      </c>
      <c r="G771" s="51">
        <v>5222.7718601127244</v>
      </c>
      <c r="H771" s="51">
        <v>5155.2803285042</v>
      </c>
      <c r="I771" s="51">
        <v>5087.1924009023896</v>
      </c>
      <c r="J771" s="51">
        <v>5018.507834619958</v>
      </c>
      <c r="K771" s="51">
        <v>4950.8177693194048</v>
      </c>
      <c r="L771" s="51">
        <v>4883.3265937503475</v>
      </c>
      <c r="M771" s="52">
        <v>4814.2435513199825</v>
      </c>
      <c r="N771" s="52">
        <v>4744.1648658728336</v>
      </c>
      <c r="O771" s="52">
        <f>O772+O773</f>
        <v>6280.9004866939267</v>
      </c>
      <c r="P771" s="52">
        <f t="shared" ref="P771:R771" si="414">P772+P773</f>
        <v>6183.9103892139956</v>
      </c>
      <c r="Q771" s="52">
        <f t="shared" si="414"/>
        <v>6087.7255021401998</v>
      </c>
      <c r="R771" s="51">
        <f t="shared" si="414"/>
        <v>5990.7352067722368</v>
      </c>
    </row>
    <row r="772" spans="1:18" x14ac:dyDescent="0.25">
      <c r="A772" s="26" t="s">
        <v>12</v>
      </c>
      <c r="B772" s="27" t="s">
        <v>6</v>
      </c>
      <c r="C772" s="51">
        <v>5454</v>
      </c>
      <c r="D772" s="51">
        <v>5313.47</v>
      </c>
      <c r="E772" s="51">
        <v>5292.21612</v>
      </c>
      <c r="F772" s="51">
        <v>5271.0472555200004</v>
      </c>
      <c r="G772" s="51">
        <v>5200.7718601127244</v>
      </c>
      <c r="H772" s="51">
        <v>5133.2803285042</v>
      </c>
      <c r="I772" s="51">
        <v>5065.1924009023896</v>
      </c>
      <c r="J772" s="51">
        <v>4996.507834619958</v>
      </c>
      <c r="K772" s="51">
        <v>4928.8177693194048</v>
      </c>
      <c r="L772" s="51">
        <v>4861.3265937503475</v>
      </c>
      <c r="M772" s="52">
        <v>4792.2435513199825</v>
      </c>
      <c r="N772" s="52">
        <v>4722.1648658728336</v>
      </c>
      <c r="O772" s="52">
        <f>(O774*O776*365)/1000</f>
        <v>6258.9004866939267</v>
      </c>
      <c r="P772" s="52">
        <f t="shared" ref="P772:R772" si="415">(P774*P776*365)/1000</f>
        <v>6161.9103892139956</v>
      </c>
      <c r="Q772" s="52">
        <f t="shared" si="415"/>
        <v>6065.7255021401998</v>
      </c>
      <c r="R772" s="51">
        <f t="shared" si="415"/>
        <v>5968.7352067722368</v>
      </c>
    </row>
    <row r="773" spans="1:18" x14ac:dyDescent="0.25">
      <c r="A773" s="26" t="s">
        <v>13</v>
      </c>
      <c r="B773" s="27" t="s">
        <v>6</v>
      </c>
      <c r="C773" s="27">
        <v>33</v>
      </c>
      <c r="D773" s="27">
        <v>22</v>
      </c>
      <c r="E773" s="27">
        <v>22</v>
      </c>
      <c r="F773" s="27">
        <v>22</v>
      </c>
      <c r="G773" s="27">
        <v>22</v>
      </c>
      <c r="H773" s="27">
        <v>22</v>
      </c>
      <c r="I773" s="27">
        <v>22</v>
      </c>
      <c r="J773" s="27">
        <v>22</v>
      </c>
      <c r="K773" s="27">
        <v>22</v>
      </c>
      <c r="L773" s="27">
        <v>22</v>
      </c>
      <c r="M773" s="50">
        <v>22</v>
      </c>
      <c r="N773" s="50">
        <v>22</v>
      </c>
      <c r="O773" s="50">
        <f>N773</f>
        <v>22</v>
      </c>
      <c r="P773" s="50">
        <f t="shared" ref="P773:R773" si="416">O773</f>
        <v>22</v>
      </c>
      <c r="Q773" s="50">
        <f t="shared" si="416"/>
        <v>22</v>
      </c>
      <c r="R773" s="27">
        <f t="shared" si="416"/>
        <v>22</v>
      </c>
    </row>
    <row r="774" spans="1:18" x14ac:dyDescent="0.25">
      <c r="A774" s="39" t="s">
        <v>14</v>
      </c>
      <c r="B774" s="40" t="s">
        <v>15</v>
      </c>
      <c r="C774" s="41">
        <v>105.97493442145147</v>
      </c>
      <c r="D774" s="41">
        <v>103.65897672102965</v>
      </c>
      <c r="E774" s="41">
        <v>103.65897672102965</v>
      </c>
      <c r="F774" s="41">
        <v>103.65897672102965</v>
      </c>
      <c r="G774" s="41">
        <v>103.65897672102965</v>
      </c>
      <c r="H774" s="41">
        <v>103.65897672102965</v>
      </c>
      <c r="I774" s="41">
        <v>103.65897672102965</v>
      </c>
      <c r="J774" s="41">
        <v>103.65897672102965</v>
      </c>
      <c r="K774" s="41">
        <v>103.65897672102965</v>
      </c>
      <c r="L774" s="41">
        <v>103.65897672102965</v>
      </c>
      <c r="M774" s="42">
        <v>103.65897672102965</v>
      </c>
      <c r="N774" s="42">
        <v>103.65897672102965</v>
      </c>
      <c r="O774" s="42">
        <v>103.65897672103</v>
      </c>
      <c r="P774" s="42">
        <v>103.65897672102965</v>
      </c>
      <c r="Q774" s="42">
        <v>103.65897672102965</v>
      </c>
      <c r="R774" s="41">
        <v>103.65897672102965</v>
      </c>
    </row>
    <row r="775" spans="1:18" x14ac:dyDescent="0.25">
      <c r="A775" s="26" t="s">
        <v>16</v>
      </c>
      <c r="B775" s="27" t="s">
        <v>17</v>
      </c>
      <c r="C775" s="51">
        <v>188</v>
      </c>
      <c r="D775" s="51">
        <v>174</v>
      </c>
      <c r="E775" s="36">
        <v>239</v>
      </c>
      <c r="F775" s="36">
        <f>E775+(E775*F$747)</f>
        <v>238.04400000000001</v>
      </c>
      <c r="G775" s="36">
        <f t="shared" ref="G775:R775" si="417">F775+(F775*G$747)</f>
        <v>234.87031640101296</v>
      </c>
      <c r="H775" s="36">
        <f t="shared" si="417"/>
        <v>231.82235394281361</v>
      </c>
      <c r="I775" s="36">
        <f t="shared" si="417"/>
        <v>228.74745784487558</v>
      </c>
      <c r="J775" s="36">
        <f t="shared" si="417"/>
        <v>225.64561714727742</v>
      </c>
      <c r="K775" s="36">
        <f t="shared" si="417"/>
        <v>222.58868877549503</v>
      </c>
      <c r="L775" s="36">
        <f t="shared" si="417"/>
        <v>219.54074239627482</v>
      </c>
      <c r="M775" s="36">
        <f t="shared" si="417"/>
        <v>216.42090625079689</v>
      </c>
      <c r="N775" s="36">
        <f t="shared" si="417"/>
        <v>213.25610620444721</v>
      </c>
      <c r="O775" s="36">
        <f>N775+(N775*O$747)</f>
        <v>210.03731341641335</v>
      </c>
      <c r="P775" s="51">
        <f t="shared" si="417"/>
        <v>206.78250220061199</v>
      </c>
      <c r="Q775" s="51">
        <f t="shared" si="417"/>
        <v>203.55471238110761</v>
      </c>
      <c r="R775" s="51">
        <f t="shared" si="417"/>
        <v>200.29989452454319</v>
      </c>
    </row>
    <row r="776" spans="1:18" x14ac:dyDescent="0.25">
      <c r="A776" s="26" t="s">
        <v>29</v>
      </c>
      <c r="B776" s="27" t="s">
        <v>17</v>
      </c>
      <c r="C776" s="51">
        <v>141</v>
      </c>
      <c r="D776" s="51">
        <v>140.43600000000001</v>
      </c>
      <c r="E776" s="36">
        <f>D776+(D776*E$747)</f>
        <v>139.874256</v>
      </c>
      <c r="F776" s="36">
        <f t="shared" ref="F776:R776" si="418">E776+(E776*F$747)</f>
        <v>139.31475897600001</v>
      </c>
      <c r="G776" s="36">
        <f t="shared" si="418"/>
        <v>137.45736720952422</v>
      </c>
      <c r="H776" s="36">
        <f t="shared" si="418"/>
        <v>135.67355348083566</v>
      </c>
      <c r="I776" s="36">
        <f t="shared" si="418"/>
        <v>133.87397689516041</v>
      </c>
      <c r="J776" s="36">
        <f t="shared" si="418"/>
        <v>132.05863103822708</v>
      </c>
      <c r="K776" s="36">
        <f t="shared" si="418"/>
        <v>130.2695700271461</v>
      </c>
      <c r="L776" s="36">
        <f t="shared" si="418"/>
        <v>128.48576570864685</v>
      </c>
      <c r="M776" s="36">
        <f t="shared" si="418"/>
        <v>126.65988805303749</v>
      </c>
      <c r="N776" s="36">
        <f t="shared" si="418"/>
        <v>124.8076953673809</v>
      </c>
      <c r="O776" s="36">
        <f>N776+(N776*O$747)+'[16]Uued liitujad'!K81</f>
        <v>165.42390354125371</v>
      </c>
      <c r="P776" s="51">
        <f>O776+(O776*P$747)</f>
        <v>162.86043723210199</v>
      </c>
      <c r="Q776" s="51">
        <f t="shared" si="418"/>
        <v>160.31825278369146</v>
      </c>
      <c r="R776" s="51">
        <f t="shared" si="418"/>
        <v>157.75478124432169</v>
      </c>
    </row>
    <row r="777" spans="1:18" x14ac:dyDescent="0.25">
      <c r="A777" s="39" t="s">
        <v>27</v>
      </c>
      <c r="B777" s="40" t="s">
        <v>10</v>
      </c>
      <c r="C777" s="43">
        <v>0.75</v>
      </c>
      <c r="D777" s="43">
        <f>D776/D775</f>
        <v>0.80710344827586211</v>
      </c>
      <c r="E777" s="43">
        <f>E776/E775</f>
        <v>0.58524793305439327</v>
      </c>
      <c r="F777" s="43">
        <f>F776/F775</f>
        <v>0.58524793305439327</v>
      </c>
      <c r="G777" s="43">
        <f t="shared" ref="G777:R777" si="419">G776/G775</f>
        <v>0.58524793305439338</v>
      </c>
      <c r="H777" s="43">
        <f t="shared" si="419"/>
        <v>0.58524793305439338</v>
      </c>
      <c r="I777" s="43">
        <f t="shared" si="419"/>
        <v>0.58524793305439338</v>
      </c>
      <c r="J777" s="43">
        <f t="shared" si="419"/>
        <v>0.58524793305439327</v>
      </c>
      <c r="K777" s="43">
        <f t="shared" si="419"/>
        <v>0.58524793305439327</v>
      </c>
      <c r="L777" s="43">
        <f t="shared" si="419"/>
        <v>0.58524793305439327</v>
      </c>
      <c r="M777" s="47">
        <f t="shared" si="419"/>
        <v>0.58524793305439327</v>
      </c>
      <c r="N777" s="47">
        <f t="shared" si="419"/>
        <v>0.58524793305439327</v>
      </c>
      <c r="O777" s="47">
        <f>O776/O775</f>
        <v>0.78759293218195703</v>
      </c>
      <c r="P777" s="47">
        <f t="shared" si="419"/>
        <v>0.78759293218195703</v>
      </c>
      <c r="Q777" s="47">
        <f t="shared" si="419"/>
        <v>0.78759293218195714</v>
      </c>
      <c r="R777" s="43">
        <f t="shared" si="419"/>
        <v>0.78759293218195703</v>
      </c>
    </row>
    <row r="778" spans="1:18" x14ac:dyDescent="0.25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9"/>
    </row>
    <row r="779" spans="1:18" x14ac:dyDescent="0.25">
      <c r="A779" s="26" t="s">
        <v>2</v>
      </c>
      <c r="B779" s="27" t="s">
        <v>3</v>
      </c>
      <c r="C779" s="27">
        <v>2020</v>
      </c>
      <c r="D779" s="27">
        <v>2021</v>
      </c>
      <c r="E779" s="27">
        <v>2022</v>
      </c>
      <c r="F779" s="27">
        <v>2023</v>
      </c>
      <c r="G779" s="27">
        <v>2024</v>
      </c>
      <c r="H779" s="27">
        <v>2025</v>
      </c>
      <c r="I779" s="27">
        <v>2026</v>
      </c>
      <c r="J779" s="27">
        <v>2027</v>
      </c>
      <c r="K779" s="27">
        <v>2028</v>
      </c>
      <c r="L779" s="27">
        <v>2029</v>
      </c>
      <c r="M779" s="50">
        <v>2030</v>
      </c>
      <c r="N779" s="27">
        <v>2031</v>
      </c>
      <c r="O779" s="50">
        <v>2032</v>
      </c>
      <c r="P779" s="27">
        <v>2033</v>
      </c>
      <c r="Q779" s="50">
        <v>2034</v>
      </c>
      <c r="R779" s="27">
        <v>2035</v>
      </c>
    </row>
    <row r="780" spans="1:18" x14ac:dyDescent="0.25">
      <c r="A780" s="80" t="s">
        <v>95</v>
      </c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2"/>
    </row>
    <row r="781" spans="1:18" x14ac:dyDescent="0.25">
      <c r="A781" s="26" t="s">
        <v>5</v>
      </c>
      <c r="B781" s="27" t="s">
        <v>6</v>
      </c>
      <c r="C781" s="51">
        <v>1496</v>
      </c>
      <c r="D781" s="51">
        <v>2213.4604967320256</v>
      </c>
      <c r="E781" s="51">
        <v>3104.136970106726</v>
      </c>
      <c r="F781" s="51">
        <v>3680.8808731580434</v>
      </c>
      <c r="G781" s="51">
        <v>4224.3603055333233</v>
      </c>
      <c r="H781" s="51">
        <v>4174.2590846768671</v>
      </c>
      <c r="I781" s="51">
        <v>4123.715139130878</v>
      </c>
      <c r="J781" s="52">
        <f t="shared" ref="J781:R781" si="420">J782+J783</f>
        <v>3681.0893181430793</v>
      </c>
      <c r="K781" s="52">
        <f t="shared" si="420"/>
        <v>3636.1464382765535</v>
      </c>
      <c r="L781" s="52">
        <f t="shared" si="420"/>
        <v>3591.3356114265171</v>
      </c>
      <c r="M781" s="52">
        <f t="shared" si="420"/>
        <v>3545.4678631391394</v>
      </c>
      <c r="N781" s="52">
        <f t="shared" si="420"/>
        <v>3498.9390567733781</v>
      </c>
      <c r="O781" s="52">
        <f t="shared" si="420"/>
        <v>3451.6164505510096</v>
      </c>
      <c r="P781" s="52">
        <f t="shared" si="420"/>
        <v>3403.7643023586443</v>
      </c>
      <c r="Q781" s="51">
        <f t="shared" si="420"/>
        <v>3356.3094220181556</v>
      </c>
      <c r="R781" s="51">
        <f t="shared" si="420"/>
        <v>3308.4571761934671</v>
      </c>
    </row>
    <row r="782" spans="1:18" x14ac:dyDescent="0.25">
      <c r="A782" s="26" t="s">
        <v>7</v>
      </c>
      <c r="B782" s="27" t="s">
        <v>6</v>
      </c>
      <c r="C782" s="27">
        <v>0</v>
      </c>
      <c r="D782" s="51">
        <v>363.65343790849602</v>
      </c>
      <c r="E782" s="51">
        <v>363.65343790849602</v>
      </c>
      <c r="F782" s="51">
        <v>363.65343790849602</v>
      </c>
      <c r="G782" s="51">
        <v>363.65343790849602</v>
      </c>
      <c r="H782" s="51">
        <v>363.65343790849602</v>
      </c>
      <c r="I782" s="51">
        <v>363.65343790849602</v>
      </c>
      <c r="J782" s="52">
        <f t="shared" ref="J782:R782" si="421">I782</f>
        <v>363.65343790849602</v>
      </c>
      <c r="K782" s="52">
        <f t="shared" si="421"/>
        <v>363.65343790849602</v>
      </c>
      <c r="L782" s="52">
        <f t="shared" si="421"/>
        <v>363.65343790849602</v>
      </c>
      <c r="M782" s="52">
        <f t="shared" si="421"/>
        <v>363.65343790849602</v>
      </c>
      <c r="N782" s="52">
        <f t="shared" si="421"/>
        <v>363.65343790849602</v>
      </c>
      <c r="O782" s="52">
        <f t="shared" si="421"/>
        <v>363.65343790849602</v>
      </c>
      <c r="P782" s="52">
        <f t="shared" si="421"/>
        <v>363.65343790849602</v>
      </c>
      <c r="Q782" s="51">
        <f t="shared" si="421"/>
        <v>363.65343790849602</v>
      </c>
      <c r="R782" s="51">
        <f t="shared" si="421"/>
        <v>363.65343790849602</v>
      </c>
    </row>
    <row r="783" spans="1:18" x14ac:dyDescent="0.25">
      <c r="A783" s="26" t="s">
        <v>8</v>
      </c>
      <c r="B783" s="27" t="s">
        <v>6</v>
      </c>
      <c r="C783" s="51">
        <v>1496</v>
      </c>
      <c r="D783" s="51">
        <v>1849.8070588235296</v>
      </c>
      <c r="E783" s="51">
        <v>2740.48353219823</v>
      </c>
      <c r="F783" s="51">
        <v>3317.2274352495474</v>
      </c>
      <c r="G783" s="51">
        <v>3860.7068676248273</v>
      </c>
      <c r="H783" s="51">
        <v>3810.6056467683707</v>
      </c>
      <c r="I783" s="51">
        <v>3760.061701222382</v>
      </c>
      <c r="J783" s="52">
        <f t="shared" ref="J783:R783" si="422">J786/(1-J785)</f>
        <v>3317.4358802345832</v>
      </c>
      <c r="K783" s="52">
        <f t="shared" si="422"/>
        <v>3272.4930003680574</v>
      </c>
      <c r="L783" s="52">
        <f t="shared" si="422"/>
        <v>3227.682173518021</v>
      </c>
      <c r="M783" s="52">
        <f t="shared" si="422"/>
        <v>3181.8144252306433</v>
      </c>
      <c r="N783" s="52">
        <f t="shared" si="422"/>
        <v>3135.2856188648821</v>
      </c>
      <c r="O783" s="52">
        <f t="shared" si="422"/>
        <v>3087.9630126425136</v>
      </c>
      <c r="P783" s="52">
        <f t="shared" si="422"/>
        <v>3040.1108644501483</v>
      </c>
      <c r="Q783" s="51">
        <f t="shared" si="422"/>
        <v>2992.6559841096596</v>
      </c>
      <c r="R783" s="51">
        <f t="shared" si="422"/>
        <v>2944.8037382849711</v>
      </c>
    </row>
    <row r="784" spans="1:18" x14ac:dyDescent="0.25">
      <c r="A784" s="26" t="s">
        <v>9</v>
      </c>
      <c r="B784" s="27" t="s">
        <v>6</v>
      </c>
      <c r="C784" s="51">
        <v>0</v>
      </c>
      <c r="D784" s="51">
        <v>109.92705882352948</v>
      </c>
      <c r="E784" s="51">
        <v>534.47775229856325</v>
      </c>
      <c r="F784" s="51">
        <v>646.9603785698132</v>
      </c>
      <c r="G784" s="51">
        <v>752.95541996436486</v>
      </c>
      <c r="H784" s="51">
        <v>743.18415602639334</v>
      </c>
      <c r="I784" s="51">
        <v>733.32654729044452</v>
      </c>
      <c r="J784" s="37">
        <f t="shared" ref="J784:R784" si="423">J783-J786</f>
        <v>331.74358802345841</v>
      </c>
      <c r="K784" s="37">
        <f t="shared" si="423"/>
        <v>327.24930003680583</v>
      </c>
      <c r="L784" s="37">
        <f t="shared" si="423"/>
        <v>322.76821735180192</v>
      </c>
      <c r="M784" s="37">
        <f t="shared" si="423"/>
        <v>318.18144252306411</v>
      </c>
      <c r="N784" s="37">
        <f t="shared" si="423"/>
        <v>313.52856188648821</v>
      </c>
      <c r="O784" s="37">
        <f t="shared" si="423"/>
        <v>308.79630126425127</v>
      </c>
      <c r="P784" s="37">
        <f t="shared" si="423"/>
        <v>304.01108644501483</v>
      </c>
      <c r="Q784" s="36">
        <f t="shared" si="423"/>
        <v>299.26559841096605</v>
      </c>
      <c r="R784" s="36">
        <f t="shared" si="423"/>
        <v>294.48037382849725</v>
      </c>
    </row>
    <row r="785" spans="1:18" x14ac:dyDescent="0.25">
      <c r="A785" s="26" t="s">
        <v>9</v>
      </c>
      <c r="B785" s="27" t="s">
        <v>10</v>
      </c>
      <c r="C785" s="53">
        <v>0</v>
      </c>
      <c r="D785" s="53">
        <v>5.942622950819676E-2</v>
      </c>
      <c r="E785" s="53">
        <v>0.19503045576407507</v>
      </c>
      <c r="F785" s="53">
        <v>0.19503045576407507</v>
      </c>
      <c r="G785" s="53">
        <v>0.19503045576407507</v>
      </c>
      <c r="H785" s="53">
        <v>0.19503045576407507</v>
      </c>
      <c r="I785" s="53">
        <v>0.19503045576407507</v>
      </c>
      <c r="J785" s="46">
        <v>0.1</v>
      </c>
      <c r="K785" s="46">
        <f t="shared" ref="K785:R785" si="424">J785</f>
        <v>0.1</v>
      </c>
      <c r="L785" s="46">
        <f t="shared" si="424"/>
        <v>0.1</v>
      </c>
      <c r="M785" s="46">
        <f t="shared" si="424"/>
        <v>0.1</v>
      </c>
      <c r="N785" s="46">
        <f t="shared" si="424"/>
        <v>0.1</v>
      </c>
      <c r="O785" s="46">
        <f t="shared" si="424"/>
        <v>0.1</v>
      </c>
      <c r="P785" s="46">
        <f t="shared" si="424"/>
        <v>0.1</v>
      </c>
      <c r="Q785" s="38">
        <f t="shared" si="424"/>
        <v>0.1</v>
      </c>
      <c r="R785" s="38">
        <f t="shared" si="424"/>
        <v>0.1</v>
      </c>
    </row>
    <row r="786" spans="1:18" x14ac:dyDescent="0.25">
      <c r="A786" s="26" t="s">
        <v>11</v>
      </c>
      <c r="B786" s="27" t="s">
        <v>6</v>
      </c>
      <c r="C786" s="51">
        <v>1496</v>
      </c>
      <c r="D786" s="51">
        <v>1739.88</v>
      </c>
      <c r="E786" s="51">
        <v>2206.0057798996668</v>
      </c>
      <c r="F786" s="51">
        <v>2670.2670566797342</v>
      </c>
      <c r="G786" s="51">
        <v>3107.7514476604624</v>
      </c>
      <c r="H786" s="51">
        <v>3067.4214907419773</v>
      </c>
      <c r="I786" s="51">
        <v>3026.7351539319375</v>
      </c>
      <c r="J786" s="37">
        <f t="shared" ref="J786:R786" si="425">J787+J788</f>
        <v>2985.6922922111248</v>
      </c>
      <c r="K786" s="37">
        <f t="shared" si="425"/>
        <v>2945.2437003312516</v>
      </c>
      <c r="L786" s="37">
        <f t="shared" si="425"/>
        <v>2904.9139561662191</v>
      </c>
      <c r="M786" s="37">
        <f t="shared" si="425"/>
        <v>2863.6329827075792</v>
      </c>
      <c r="N786" s="37">
        <f t="shared" si="425"/>
        <v>2821.7570569783938</v>
      </c>
      <c r="O786" s="37">
        <f t="shared" si="425"/>
        <v>2779.1667113782623</v>
      </c>
      <c r="P786" s="37">
        <f t="shared" si="425"/>
        <v>2736.0997780051334</v>
      </c>
      <c r="Q786" s="36">
        <f t="shared" si="425"/>
        <v>2693.3903856986935</v>
      </c>
      <c r="R786" s="36">
        <f t="shared" si="425"/>
        <v>2650.3233644564739</v>
      </c>
    </row>
    <row r="787" spans="1:18" x14ac:dyDescent="0.25">
      <c r="A787" s="26" t="s">
        <v>12</v>
      </c>
      <c r="B787" s="27" t="s">
        <v>6</v>
      </c>
      <c r="C787" s="51">
        <v>1496</v>
      </c>
      <c r="D787" s="51">
        <v>1739.88</v>
      </c>
      <c r="E787" s="51">
        <v>2206.0057798996668</v>
      </c>
      <c r="F787" s="51">
        <v>2670.2670566797342</v>
      </c>
      <c r="G787" s="51">
        <v>3107.7514476604624</v>
      </c>
      <c r="H787" s="51">
        <v>3067.4214907419773</v>
      </c>
      <c r="I787" s="51">
        <v>3026.7351539319375</v>
      </c>
      <c r="J787" s="37">
        <f t="shared" ref="J787:R787" si="426">(J789*J791*365)/1000</f>
        <v>2985.6922922111248</v>
      </c>
      <c r="K787" s="37">
        <f t="shared" si="426"/>
        <v>2945.2437003312516</v>
      </c>
      <c r="L787" s="37">
        <f t="shared" si="426"/>
        <v>2904.9139561662191</v>
      </c>
      <c r="M787" s="37">
        <f t="shared" si="426"/>
        <v>2863.6329827075792</v>
      </c>
      <c r="N787" s="37">
        <f t="shared" si="426"/>
        <v>2821.7570569783938</v>
      </c>
      <c r="O787" s="37">
        <f t="shared" si="426"/>
        <v>2779.1667113782623</v>
      </c>
      <c r="P787" s="37">
        <f t="shared" si="426"/>
        <v>2736.0997780051334</v>
      </c>
      <c r="Q787" s="36">
        <f t="shared" si="426"/>
        <v>2693.3903856986935</v>
      </c>
      <c r="R787" s="36">
        <f t="shared" si="426"/>
        <v>2650.3233644564739</v>
      </c>
    </row>
    <row r="788" spans="1:18" x14ac:dyDescent="0.25">
      <c r="A788" s="26" t="s">
        <v>13</v>
      </c>
      <c r="B788" s="27" t="s">
        <v>6</v>
      </c>
      <c r="C788" s="27">
        <v>0</v>
      </c>
      <c r="D788" s="27">
        <v>0</v>
      </c>
      <c r="E788" s="27">
        <v>0</v>
      </c>
      <c r="F788" s="27">
        <v>0</v>
      </c>
      <c r="G788" s="27">
        <v>0</v>
      </c>
      <c r="H788" s="27">
        <v>0</v>
      </c>
      <c r="I788" s="27">
        <v>0</v>
      </c>
      <c r="J788" s="50">
        <f t="shared" ref="J788:R789" si="427">I788</f>
        <v>0</v>
      </c>
      <c r="K788" s="50">
        <f t="shared" si="427"/>
        <v>0</v>
      </c>
      <c r="L788" s="50">
        <f t="shared" si="427"/>
        <v>0</v>
      </c>
      <c r="M788" s="50">
        <f t="shared" si="427"/>
        <v>0</v>
      </c>
      <c r="N788" s="50">
        <f t="shared" si="427"/>
        <v>0</v>
      </c>
      <c r="O788" s="50">
        <f t="shared" si="427"/>
        <v>0</v>
      </c>
      <c r="P788" s="50">
        <f t="shared" si="427"/>
        <v>0</v>
      </c>
      <c r="Q788" s="27">
        <f t="shared" si="427"/>
        <v>0</v>
      </c>
      <c r="R788" s="27">
        <f t="shared" si="427"/>
        <v>0</v>
      </c>
    </row>
    <row r="789" spans="1:18" x14ac:dyDescent="0.25">
      <c r="A789" s="39" t="s">
        <v>14</v>
      </c>
      <c r="B789" s="40" t="s">
        <v>15</v>
      </c>
      <c r="C789" s="41">
        <v>55.499392511662855</v>
      </c>
      <c r="D789" s="41">
        <v>64.806205465707734</v>
      </c>
      <c r="E789" s="41">
        <v>64.806205465707734</v>
      </c>
      <c r="F789" s="41">
        <v>64.806205465707734</v>
      </c>
      <c r="G789" s="41">
        <v>64.806205465707734</v>
      </c>
      <c r="H789" s="41">
        <v>64.806205465707734</v>
      </c>
      <c r="I789" s="41">
        <v>64.806205465707734</v>
      </c>
      <c r="J789" s="42">
        <f t="shared" si="427"/>
        <v>64.806205465707734</v>
      </c>
      <c r="K789" s="42">
        <f t="shared" si="427"/>
        <v>64.806205465707734</v>
      </c>
      <c r="L789" s="42">
        <f t="shared" si="427"/>
        <v>64.806205465707734</v>
      </c>
      <c r="M789" s="42">
        <f t="shared" si="427"/>
        <v>64.806205465707734</v>
      </c>
      <c r="N789" s="42">
        <f t="shared" si="427"/>
        <v>64.806205465707734</v>
      </c>
      <c r="O789" s="42">
        <f t="shared" si="427"/>
        <v>64.806205465707734</v>
      </c>
      <c r="P789" s="42">
        <f>O789</f>
        <v>64.806205465707734</v>
      </c>
      <c r="Q789" s="41">
        <f t="shared" si="427"/>
        <v>64.806205465707734</v>
      </c>
      <c r="R789" s="41">
        <f t="shared" si="427"/>
        <v>64.806205465707734</v>
      </c>
    </row>
    <row r="790" spans="1:18" x14ac:dyDescent="0.25">
      <c r="A790" s="26" t="s">
        <v>16</v>
      </c>
      <c r="B790" s="27" t="s">
        <v>17</v>
      </c>
      <c r="C790" s="51">
        <v>211</v>
      </c>
      <c r="D790" s="51">
        <v>200</v>
      </c>
      <c r="E790" s="36">
        <v>178</v>
      </c>
      <c r="F790" s="51">
        <f>E790+(E790*F$747)</f>
        <v>177.28800000000001</v>
      </c>
      <c r="G790" s="51">
        <f t="shared" ref="G790:R791" si="428">F790+(F790*G$747)</f>
        <v>174.92433606435276</v>
      </c>
      <c r="H790" s="51">
        <f t="shared" si="428"/>
        <v>172.65430544694905</v>
      </c>
      <c r="I790" s="51">
        <f t="shared" si="428"/>
        <v>170.36421546605797</v>
      </c>
      <c r="J790" s="51">
        <f t="shared" si="428"/>
        <v>168.05405795906017</v>
      </c>
      <c r="K790" s="51">
        <f t="shared" si="428"/>
        <v>165.77734979932265</v>
      </c>
      <c r="L790" s="51">
        <f t="shared" si="428"/>
        <v>163.50733115705822</v>
      </c>
      <c r="M790" s="51">
        <f t="shared" si="428"/>
        <v>161.18377118260184</v>
      </c>
      <c r="N790" s="51">
        <f t="shared" si="428"/>
        <v>158.82672344933724</v>
      </c>
      <c r="O790" s="51">
        <f t="shared" si="428"/>
        <v>156.42946354862582</v>
      </c>
      <c r="P790" s="51">
        <f t="shared" si="428"/>
        <v>154.00537820798715</v>
      </c>
      <c r="Q790" s="51">
        <f t="shared" si="428"/>
        <v>151.60141758927676</v>
      </c>
      <c r="R790" s="51">
        <f t="shared" si="428"/>
        <v>149.17732730279783</v>
      </c>
    </row>
    <row r="791" spans="1:18" x14ac:dyDescent="0.25">
      <c r="A791" s="26" t="s">
        <v>29</v>
      </c>
      <c r="B791" s="27" t="s">
        <v>17</v>
      </c>
      <c r="C791" s="51">
        <v>73.849999999999994</v>
      </c>
      <c r="D791" s="51">
        <v>73.554599999999994</v>
      </c>
      <c r="E791" s="51">
        <v>93.260381599999988</v>
      </c>
      <c r="F791" s="51">
        <v>112.88734007359999</v>
      </c>
      <c r="G791" s="51">
        <v>131.38228764747399</v>
      </c>
      <c r="H791" s="51">
        <f t="shared" si="428"/>
        <v>129.67731152891616</v>
      </c>
      <c r="I791" s="51">
        <f t="shared" si="428"/>
        <v>127.95726921017705</v>
      </c>
      <c r="J791" s="51">
        <f t="shared" si="428"/>
        <v>126.22215456047103</v>
      </c>
      <c r="K791" s="51">
        <f t="shared" si="428"/>
        <v>124.51216306893869</v>
      </c>
      <c r="L791" s="51">
        <f t="shared" si="428"/>
        <v>122.80719594467649</v>
      </c>
      <c r="M791" s="51">
        <f t="shared" si="428"/>
        <v>121.06201496072308</v>
      </c>
      <c r="N791" s="51">
        <f t="shared" si="428"/>
        <v>119.29168196842478</v>
      </c>
      <c r="O791" s="51">
        <f t="shared" si="428"/>
        <v>117.49114639443151</v>
      </c>
      <c r="P791" s="51">
        <f>O791+(O791*P$747)</f>
        <v>115.67046275102669</v>
      </c>
      <c r="Q791" s="51">
        <f t="shared" si="428"/>
        <v>113.86489439726479</v>
      </c>
      <c r="R791" s="51">
        <f t="shared" si="428"/>
        <v>112.04420703913495</v>
      </c>
    </row>
    <row r="792" spans="1:18" x14ac:dyDescent="0.25">
      <c r="A792" s="39" t="s">
        <v>27</v>
      </c>
      <c r="B792" s="40" t="s">
        <v>10</v>
      </c>
      <c r="C792" s="43">
        <v>0.35</v>
      </c>
      <c r="D792" s="43">
        <f>D791/D790</f>
        <v>0.36777299999999996</v>
      </c>
      <c r="E792" s="43">
        <f>E791/E790</f>
        <v>0.52393472808988761</v>
      </c>
      <c r="F792" s="43">
        <f>F791/F790</f>
        <v>0.63674552182663224</v>
      </c>
      <c r="G792" s="43">
        <f>G791/G790</f>
        <v>0.75108067066860196</v>
      </c>
      <c r="H792" s="43">
        <f t="shared" ref="H792:R792" si="429">H791/H790</f>
        <v>0.75108067066860207</v>
      </c>
      <c r="I792" s="43">
        <f t="shared" si="429"/>
        <v>0.75108067066860207</v>
      </c>
      <c r="J792" s="47">
        <f t="shared" si="429"/>
        <v>0.75108067066860196</v>
      </c>
      <c r="K792" s="47">
        <f t="shared" si="429"/>
        <v>0.75108067066860196</v>
      </c>
      <c r="L792" s="47">
        <f t="shared" si="429"/>
        <v>0.75108067066860207</v>
      </c>
      <c r="M792" s="47">
        <f t="shared" si="429"/>
        <v>0.75108067066860196</v>
      </c>
      <c r="N792" s="47">
        <f t="shared" si="429"/>
        <v>0.75108067066860196</v>
      </c>
      <c r="O792" s="47">
        <f t="shared" si="429"/>
        <v>0.75108067066860196</v>
      </c>
      <c r="P792" s="47">
        <f t="shared" si="429"/>
        <v>0.75108067066860196</v>
      </c>
      <c r="Q792" s="43">
        <f t="shared" si="429"/>
        <v>0.75108067066860207</v>
      </c>
      <c r="R792" s="43">
        <f t="shared" si="429"/>
        <v>0.75108067066860196</v>
      </c>
    </row>
    <row r="793" spans="1:18" x14ac:dyDescent="0.25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9"/>
    </row>
    <row r="794" spans="1:18" x14ac:dyDescent="0.25">
      <c r="A794" s="26" t="s">
        <v>2</v>
      </c>
      <c r="B794" s="27" t="s">
        <v>3</v>
      </c>
      <c r="C794" s="27">
        <v>2020</v>
      </c>
      <c r="D794" s="27">
        <v>2021</v>
      </c>
      <c r="E794" s="27">
        <v>2022</v>
      </c>
      <c r="F794" s="27">
        <v>2023</v>
      </c>
      <c r="G794" s="27">
        <v>2024</v>
      </c>
      <c r="H794" s="27">
        <v>2025</v>
      </c>
      <c r="I794" s="27">
        <v>2026</v>
      </c>
      <c r="J794" s="27">
        <v>2027</v>
      </c>
      <c r="K794" s="27">
        <v>2028</v>
      </c>
      <c r="L794" s="27">
        <v>2029</v>
      </c>
      <c r="M794" s="50">
        <v>2030</v>
      </c>
      <c r="N794" s="27">
        <v>2031</v>
      </c>
      <c r="O794" s="50">
        <v>2032</v>
      </c>
      <c r="P794" s="27">
        <v>2033</v>
      </c>
      <c r="Q794" s="50">
        <v>2034</v>
      </c>
      <c r="R794" s="27">
        <v>2035</v>
      </c>
    </row>
    <row r="795" spans="1:18" x14ac:dyDescent="0.25">
      <c r="A795" s="80" t="s">
        <v>96</v>
      </c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2"/>
    </row>
    <row r="796" spans="1:18" x14ac:dyDescent="0.25">
      <c r="A796" s="26" t="s">
        <v>5</v>
      </c>
      <c r="B796" s="27" t="s">
        <v>6</v>
      </c>
      <c r="C796" s="51">
        <v>1587</v>
      </c>
      <c r="D796" s="51">
        <v>2879.7613594771246</v>
      </c>
      <c r="E796" s="51">
        <v>3571.9486078354767</v>
      </c>
      <c r="F796" s="51">
        <v>3741.4859408628568</v>
      </c>
      <c r="G796" s="51">
        <v>3876.1818762825919</v>
      </c>
      <c r="H796" s="51">
        <v>3826.9277221776197</v>
      </c>
      <c r="I796" s="51">
        <v>3777.2383285772503</v>
      </c>
      <c r="J796" s="51">
        <f t="shared" ref="J796:R796" si="430">J797+J798</f>
        <v>3333.5698557775909</v>
      </c>
      <c r="K796" s="51">
        <f t="shared" si="430"/>
        <v>3289.3868300343797</v>
      </c>
      <c r="L796" s="51">
        <f t="shared" si="430"/>
        <v>3245.3336246730487</v>
      </c>
      <c r="M796" s="52">
        <f t="shared" si="430"/>
        <v>3200.2413673592541</v>
      </c>
      <c r="N796" s="52">
        <f t="shared" si="430"/>
        <v>3154.4992285473945</v>
      </c>
      <c r="O796" s="52">
        <f t="shared" si="430"/>
        <v>3107.9767107388279</v>
      </c>
      <c r="P796" s="52">
        <f t="shared" si="430"/>
        <v>3060.9336039835348</v>
      </c>
      <c r="Q796" s="52">
        <f t="shared" si="430"/>
        <v>3014.2810484296469</v>
      </c>
      <c r="R796" s="51">
        <f t="shared" si="430"/>
        <v>2967.2378456927122</v>
      </c>
    </row>
    <row r="797" spans="1:18" x14ac:dyDescent="0.25">
      <c r="A797" s="26" t="s">
        <v>7</v>
      </c>
      <c r="B797" s="27" t="s">
        <v>6</v>
      </c>
      <c r="C797" s="27">
        <v>0</v>
      </c>
      <c r="D797" s="27">
        <v>0</v>
      </c>
      <c r="E797" s="27">
        <v>0</v>
      </c>
      <c r="F797" s="27">
        <v>0</v>
      </c>
      <c r="G797" s="27">
        <v>0</v>
      </c>
      <c r="H797" s="27">
        <v>0</v>
      </c>
      <c r="I797" s="27">
        <v>0</v>
      </c>
      <c r="J797" s="27">
        <f t="shared" ref="J797:R797" si="431">I797</f>
        <v>0</v>
      </c>
      <c r="K797" s="27">
        <f t="shared" si="431"/>
        <v>0</v>
      </c>
      <c r="L797" s="27">
        <f t="shared" si="431"/>
        <v>0</v>
      </c>
      <c r="M797" s="50">
        <f t="shared" si="431"/>
        <v>0</v>
      </c>
      <c r="N797" s="50">
        <f t="shared" si="431"/>
        <v>0</v>
      </c>
      <c r="O797" s="50">
        <f t="shared" si="431"/>
        <v>0</v>
      </c>
      <c r="P797" s="50">
        <f t="shared" si="431"/>
        <v>0</v>
      </c>
      <c r="Q797" s="50">
        <f t="shared" si="431"/>
        <v>0</v>
      </c>
      <c r="R797" s="27">
        <f t="shared" si="431"/>
        <v>0</v>
      </c>
    </row>
    <row r="798" spans="1:18" x14ac:dyDescent="0.25">
      <c r="A798" s="26" t="s">
        <v>8</v>
      </c>
      <c r="B798" s="27" t="s">
        <v>6</v>
      </c>
      <c r="C798" s="51">
        <v>1587</v>
      </c>
      <c r="D798" s="51">
        <v>2879.7613594771246</v>
      </c>
      <c r="E798" s="51">
        <v>3571.9486078354767</v>
      </c>
      <c r="F798" s="51">
        <v>3741.4859408628568</v>
      </c>
      <c r="G798" s="51">
        <v>3876.1818762825919</v>
      </c>
      <c r="H798" s="51">
        <v>3826.9277221776197</v>
      </c>
      <c r="I798" s="51">
        <v>3777.2383285772503</v>
      </c>
      <c r="J798" s="51">
        <f t="shared" ref="J798:R798" si="432">J801/(1-J800)</f>
        <v>3333.5698557775909</v>
      </c>
      <c r="K798" s="51">
        <f t="shared" si="432"/>
        <v>3289.3868300343797</v>
      </c>
      <c r="L798" s="51">
        <f t="shared" si="432"/>
        <v>3245.3336246730487</v>
      </c>
      <c r="M798" s="52">
        <f t="shared" si="432"/>
        <v>3200.2413673592541</v>
      </c>
      <c r="N798" s="52">
        <f t="shared" si="432"/>
        <v>3154.4992285473945</v>
      </c>
      <c r="O798" s="52">
        <f t="shared" si="432"/>
        <v>3107.9767107388279</v>
      </c>
      <c r="P798" s="52">
        <f t="shared" si="432"/>
        <v>3060.9336039835348</v>
      </c>
      <c r="Q798" s="52">
        <f t="shared" si="432"/>
        <v>3014.2810484296469</v>
      </c>
      <c r="R798" s="51">
        <f t="shared" si="432"/>
        <v>2967.2378456927122</v>
      </c>
    </row>
    <row r="799" spans="1:18" x14ac:dyDescent="0.25">
      <c r="A799" s="26" t="s">
        <v>9</v>
      </c>
      <c r="B799" s="27" t="s">
        <v>6</v>
      </c>
      <c r="C799" s="51">
        <v>0</v>
      </c>
      <c r="D799" s="51">
        <v>171.13335947712449</v>
      </c>
      <c r="E799" s="36">
        <v>696.63876495200657</v>
      </c>
      <c r="F799" s="36">
        <v>729.7037082813622</v>
      </c>
      <c r="G799" s="36">
        <v>755.97351795584154</v>
      </c>
      <c r="H799" s="36">
        <v>746.36745783247488</v>
      </c>
      <c r="I799" s="36">
        <v>736.67651275195431</v>
      </c>
      <c r="J799" s="36">
        <f t="shared" ref="J799:R799" si="433">J798-J801</f>
        <v>333.35698557775913</v>
      </c>
      <c r="K799" s="36">
        <f t="shared" si="433"/>
        <v>328.93868300343775</v>
      </c>
      <c r="L799" s="36">
        <f t="shared" si="433"/>
        <v>324.53336246730487</v>
      </c>
      <c r="M799" s="37">
        <f t="shared" si="433"/>
        <v>320.02413673592537</v>
      </c>
      <c r="N799" s="37">
        <f t="shared" si="433"/>
        <v>315.44992285473927</v>
      </c>
      <c r="O799" s="37">
        <f t="shared" si="433"/>
        <v>310.79767107388261</v>
      </c>
      <c r="P799" s="37">
        <f t="shared" si="433"/>
        <v>306.09336039835352</v>
      </c>
      <c r="Q799" s="37">
        <f t="shared" si="433"/>
        <v>301.42810484296479</v>
      </c>
      <c r="R799" s="36">
        <f t="shared" si="433"/>
        <v>296.72378456927117</v>
      </c>
    </row>
    <row r="800" spans="1:18" x14ac:dyDescent="0.25">
      <c r="A800" s="26" t="s">
        <v>9</v>
      </c>
      <c r="B800" s="27" t="s">
        <v>10</v>
      </c>
      <c r="C800" s="53">
        <v>0</v>
      </c>
      <c r="D800" s="53">
        <v>5.942622950819676E-2</v>
      </c>
      <c r="E800" s="38">
        <v>0.19503045576407507</v>
      </c>
      <c r="F800" s="38">
        <v>0.19503045576407507</v>
      </c>
      <c r="G800" s="38">
        <v>0.19503045576407507</v>
      </c>
      <c r="H800" s="38">
        <v>0.19503045576407507</v>
      </c>
      <c r="I800" s="38">
        <v>0.19503045576407507</v>
      </c>
      <c r="J800" s="38">
        <v>0.1</v>
      </c>
      <c r="K800" s="38">
        <f t="shared" ref="K800:R800" si="434">J800</f>
        <v>0.1</v>
      </c>
      <c r="L800" s="38">
        <f t="shared" si="434"/>
        <v>0.1</v>
      </c>
      <c r="M800" s="46">
        <f t="shared" si="434"/>
        <v>0.1</v>
      </c>
      <c r="N800" s="46">
        <f t="shared" si="434"/>
        <v>0.1</v>
      </c>
      <c r="O800" s="46">
        <f t="shared" si="434"/>
        <v>0.1</v>
      </c>
      <c r="P800" s="46">
        <f t="shared" si="434"/>
        <v>0.1</v>
      </c>
      <c r="Q800" s="46">
        <f t="shared" si="434"/>
        <v>0.1</v>
      </c>
      <c r="R800" s="38">
        <f t="shared" si="434"/>
        <v>0.1</v>
      </c>
    </row>
    <row r="801" spans="1:18" x14ac:dyDescent="0.25">
      <c r="A801" s="26" t="s">
        <v>11</v>
      </c>
      <c r="B801" s="27" t="s">
        <v>6</v>
      </c>
      <c r="C801" s="51">
        <v>1587</v>
      </c>
      <c r="D801" s="51">
        <v>2708.6280000000002</v>
      </c>
      <c r="E801" s="36">
        <v>2875.3098428834701</v>
      </c>
      <c r="F801" s="36">
        <v>3011.7822325814946</v>
      </c>
      <c r="G801" s="36">
        <v>3120.2083583267504</v>
      </c>
      <c r="H801" s="36">
        <v>3080.5602643451448</v>
      </c>
      <c r="I801" s="36">
        <v>3040.561815825296</v>
      </c>
      <c r="J801" s="36">
        <f t="shared" ref="J801:R801" si="435">J802+J803</f>
        <v>3000.2128701998317</v>
      </c>
      <c r="K801" s="36">
        <f t="shared" si="435"/>
        <v>2960.448147030942</v>
      </c>
      <c r="L801" s="36">
        <f t="shared" si="435"/>
        <v>2920.8002622057438</v>
      </c>
      <c r="M801" s="37">
        <f t="shared" si="435"/>
        <v>2880.2172306233288</v>
      </c>
      <c r="N801" s="37">
        <f t="shared" si="435"/>
        <v>2839.0493056926553</v>
      </c>
      <c r="O801" s="37">
        <f t="shared" si="435"/>
        <v>2797.1790396649453</v>
      </c>
      <c r="P801" s="37">
        <f t="shared" si="435"/>
        <v>2754.8402435851813</v>
      </c>
      <c r="Q801" s="37">
        <f t="shared" si="435"/>
        <v>2712.8529435866822</v>
      </c>
      <c r="R801" s="36">
        <f t="shared" si="435"/>
        <v>2670.514061123441</v>
      </c>
    </row>
    <row r="802" spans="1:18" x14ac:dyDescent="0.25">
      <c r="A802" s="26" t="s">
        <v>12</v>
      </c>
      <c r="B802" s="27" t="s">
        <v>6</v>
      </c>
      <c r="C802" s="51">
        <v>1520</v>
      </c>
      <c r="D802" s="51">
        <v>2643.6280000000002</v>
      </c>
      <c r="E802" s="51">
        <v>2810.3098428834701</v>
      </c>
      <c r="F802" s="51">
        <v>2946.7822325814946</v>
      </c>
      <c r="G802" s="51">
        <v>3055.2083583267504</v>
      </c>
      <c r="H802" s="51">
        <v>3015.5602643451448</v>
      </c>
      <c r="I802" s="51">
        <v>2975.561815825296</v>
      </c>
      <c r="J802" s="51">
        <f t="shared" ref="J802:R802" si="436">(J804*J806*365)/1000</f>
        <v>2935.2128701998317</v>
      </c>
      <c r="K802" s="51">
        <f t="shared" si="436"/>
        <v>2895.448147030942</v>
      </c>
      <c r="L802" s="51">
        <f t="shared" si="436"/>
        <v>2855.8002622057438</v>
      </c>
      <c r="M802" s="52">
        <f t="shared" si="436"/>
        <v>2815.2172306233288</v>
      </c>
      <c r="N802" s="52">
        <f t="shared" si="436"/>
        <v>2774.0493056926553</v>
      </c>
      <c r="O802" s="52">
        <f t="shared" si="436"/>
        <v>2732.1790396649453</v>
      </c>
      <c r="P802" s="52">
        <f t="shared" si="436"/>
        <v>2689.8402435851813</v>
      </c>
      <c r="Q802" s="52">
        <f t="shared" si="436"/>
        <v>2647.8529435866822</v>
      </c>
      <c r="R802" s="51">
        <f t="shared" si="436"/>
        <v>2605.514061123441</v>
      </c>
    </row>
    <row r="803" spans="1:18" x14ac:dyDescent="0.25">
      <c r="A803" s="26" t="s">
        <v>13</v>
      </c>
      <c r="B803" s="27" t="s">
        <v>6</v>
      </c>
      <c r="C803" s="27">
        <v>67</v>
      </c>
      <c r="D803" s="27">
        <v>65</v>
      </c>
      <c r="E803" s="27">
        <v>65</v>
      </c>
      <c r="F803" s="27">
        <v>65</v>
      </c>
      <c r="G803" s="27">
        <v>65</v>
      </c>
      <c r="H803" s="27">
        <v>65</v>
      </c>
      <c r="I803" s="27">
        <v>65</v>
      </c>
      <c r="J803" s="27">
        <f t="shared" ref="J803:R804" si="437">I803</f>
        <v>65</v>
      </c>
      <c r="K803" s="27">
        <f t="shared" si="437"/>
        <v>65</v>
      </c>
      <c r="L803" s="27">
        <f t="shared" si="437"/>
        <v>65</v>
      </c>
      <c r="M803" s="50">
        <f t="shared" si="437"/>
        <v>65</v>
      </c>
      <c r="N803" s="50">
        <f t="shared" si="437"/>
        <v>65</v>
      </c>
      <c r="O803" s="50">
        <f t="shared" si="437"/>
        <v>65</v>
      </c>
      <c r="P803" s="50">
        <f t="shared" si="437"/>
        <v>65</v>
      </c>
      <c r="Q803" s="50">
        <f t="shared" si="437"/>
        <v>65</v>
      </c>
      <c r="R803" s="27">
        <f t="shared" si="437"/>
        <v>65</v>
      </c>
    </row>
    <row r="804" spans="1:18" x14ac:dyDescent="0.25">
      <c r="A804" s="39" t="s">
        <v>14</v>
      </c>
      <c r="B804" s="40" t="s">
        <v>15</v>
      </c>
      <c r="C804" s="41">
        <v>23.175562669676388</v>
      </c>
      <c r="D804" s="41">
        <v>40.469487416317399</v>
      </c>
      <c r="E804" s="41">
        <v>40.469487416317399</v>
      </c>
      <c r="F804" s="41">
        <v>40.469487416317399</v>
      </c>
      <c r="G804" s="41">
        <v>40.469487416317399</v>
      </c>
      <c r="H804" s="41">
        <v>40.469487416317399</v>
      </c>
      <c r="I804" s="41">
        <v>40.469487416317399</v>
      </c>
      <c r="J804" s="41">
        <f t="shared" si="437"/>
        <v>40.469487416317399</v>
      </c>
      <c r="K804" s="41">
        <f t="shared" si="437"/>
        <v>40.469487416317399</v>
      </c>
      <c r="L804" s="41">
        <f t="shared" si="437"/>
        <v>40.469487416317399</v>
      </c>
      <c r="M804" s="42">
        <f t="shared" si="437"/>
        <v>40.469487416317399</v>
      </c>
      <c r="N804" s="42">
        <f t="shared" si="437"/>
        <v>40.469487416317399</v>
      </c>
      <c r="O804" s="42">
        <f t="shared" si="437"/>
        <v>40.469487416317399</v>
      </c>
      <c r="P804" s="42">
        <f>O804</f>
        <v>40.469487416317399</v>
      </c>
      <c r="Q804" s="42">
        <f t="shared" si="437"/>
        <v>40.469487416317399</v>
      </c>
      <c r="R804" s="41">
        <f t="shared" si="437"/>
        <v>40.469487416317399</v>
      </c>
    </row>
    <row r="805" spans="1:18" x14ac:dyDescent="0.25">
      <c r="A805" s="26" t="s">
        <v>16</v>
      </c>
      <c r="B805" s="27" t="s">
        <v>17</v>
      </c>
      <c r="C805" s="51">
        <v>374</v>
      </c>
      <c r="D805" s="51">
        <v>355</v>
      </c>
      <c r="E805" s="36">
        <v>315</v>
      </c>
      <c r="F805" s="51">
        <f>E805+(E805*F$747)</f>
        <v>313.74</v>
      </c>
      <c r="G805" s="51">
        <f t="shared" ref="G805:R806" si="438">F805+(F805*G$747)</f>
        <v>309.55711157455681</v>
      </c>
      <c r="H805" s="51">
        <f t="shared" si="438"/>
        <v>305.53992256061207</v>
      </c>
      <c r="I805" s="51">
        <f t="shared" si="438"/>
        <v>301.48723523487786</v>
      </c>
      <c r="J805" s="51">
        <f t="shared" si="438"/>
        <v>297.39903515226939</v>
      </c>
      <c r="K805" s="51">
        <f t="shared" si="438"/>
        <v>293.37002913925073</v>
      </c>
      <c r="L805" s="51">
        <f t="shared" si="438"/>
        <v>289.35286131726593</v>
      </c>
      <c r="M805" s="51">
        <f t="shared" si="438"/>
        <v>285.24094338494143</v>
      </c>
      <c r="N805" s="51">
        <f t="shared" si="438"/>
        <v>281.06976340753499</v>
      </c>
      <c r="O805" s="51">
        <f t="shared" si="438"/>
        <v>276.82742144841086</v>
      </c>
      <c r="P805" s="51">
        <f t="shared" si="438"/>
        <v>272.5376075028986</v>
      </c>
      <c r="Q805" s="51">
        <f t="shared" si="438"/>
        <v>268.28340753158528</v>
      </c>
      <c r="R805" s="51">
        <f t="shared" si="438"/>
        <v>263.99358483360288</v>
      </c>
    </row>
    <row r="806" spans="1:18" x14ac:dyDescent="0.25">
      <c r="A806" s="26" t="s">
        <v>29</v>
      </c>
      <c r="B806" s="27" t="s">
        <v>17</v>
      </c>
      <c r="C806" s="51">
        <v>179.68856338028169</v>
      </c>
      <c r="D806" s="51">
        <v>178.96980912676057</v>
      </c>
      <c r="E806" s="51">
        <v>190.25392989025352</v>
      </c>
      <c r="F806" s="51">
        <v>199.4929141706925</v>
      </c>
      <c r="G806" s="51">
        <v>206.83320676442452</v>
      </c>
      <c r="H806" s="51">
        <f t="shared" si="438"/>
        <v>204.14908788985977</v>
      </c>
      <c r="I806" s="51">
        <f t="shared" si="438"/>
        <v>201.44125051751999</v>
      </c>
      <c r="J806" s="51">
        <f t="shared" si="438"/>
        <v>198.70968499579934</v>
      </c>
      <c r="K806" s="51">
        <f t="shared" si="438"/>
        <v>196.01767049318602</v>
      </c>
      <c r="L806" s="51">
        <f t="shared" si="438"/>
        <v>193.33356577820888</v>
      </c>
      <c r="M806" s="51">
        <f t="shared" si="438"/>
        <v>190.58615297425533</v>
      </c>
      <c r="N806" s="51">
        <f t="shared" si="438"/>
        <v>187.79914373279342</v>
      </c>
      <c r="O806" s="51">
        <f t="shared" si="438"/>
        <v>184.96458701034004</v>
      </c>
      <c r="P806" s="51">
        <f>O806+(O806*P$747)</f>
        <v>182.09831147798371</v>
      </c>
      <c r="Q806" s="51">
        <f t="shared" si="438"/>
        <v>179.25583172422128</v>
      </c>
      <c r="R806" s="51">
        <f t="shared" si="438"/>
        <v>176.38955034382789</v>
      </c>
    </row>
    <row r="807" spans="1:18" x14ac:dyDescent="0.25">
      <c r="A807" s="39" t="s">
        <v>27</v>
      </c>
      <c r="B807" s="40" t="s">
        <v>10</v>
      </c>
      <c r="C807" s="43">
        <v>0.48045070422535213</v>
      </c>
      <c r="D807" s="43">
        <f>D806/D805</f>
        <v>0.50414030739932558</v>
      </c>
      <c r="E807" s="43">
        <f>E806/E805</f>
        <v>0.60398072981032858</v>
      </c>
      <c r="F807" s="43">
        <f>F806/F805</f>
        <v>0.63585425565975806</v>
      </c>
      <c r="G807" s="43">
        <f>G806/G805</f>
        <v>0.66815847231669478</v>
      </c>
      <c r="H807" s="43">
        <f t="shared" ref="H807:R807" si="439">H806/H805</f>
        <v>0.66815847231669478</v>
      </c>
      <c r="I807" s="43">
        <f t="shared" si="439"/>
        <v>0.66815847231669478</v>
      </c>
      <c r="J807" s="43">
        <f t="shared" si="439"/>
        <v>0.66815847231669478</v>
      </c>
      <c r="K807" s="43">
        <f t="shared" si="439"/>
        <v>0.66815847231669478</v>
      </c>
      <c r="L807" s="43">
        <f t="shared" si="439"/>
        <v>0.6681584723166949</v>
      </c>
      <c r="M807" s="47">
        <f t="shared" si="439"/>
        <v>0.6681584723166949</v>
      </c>
      <c r="N807" s="47">
        <f t="shared" si="439"/>
        <v>0.66815847231669478</v>
      </c>
      <c r="O807" s="47">
        <f t="shared" si="439"/>
        <v>0.66815847231669478</v>
      </c>
      <c r="P807" s="47">
        <f t="shared" si="439"/>
        <v>0.66815847231669478</v>
      </c>
      <c r="Q807" s="47">
        <f t="shared" si="439"/>
        <v>0.66815847231669478</v>
      </c>
      <c r="R807" s="43">
        <f t="shared" si="439"/>
        <v>0.6681584723166949</v>
      </c>
    </row>
    <row r="808" spans="1:18" x14ac:dyDescent="0.25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9"/>
    </row>
    <row r="809" spans="1:18" x14ac:dyDescent="0.25">
      <c r="A809" s="26" t="s">
        <v>2</v>
      </c>
      <c r="B809" s="27" t="s">
        <v>3</v>
      </c>
      <c r="C809" s="27">
        <v>2020</v>
      </c>
      <c r="D809" s="27">
        <v>2021</v>
      </c>
      <c r="E809" s="27">
        <v>2022</v>
      </c>
      <c r="F809" s="27">
        <v>2023</v>
      </c>
      <c r="G809" s="27">
        <v>2024</v>
      </c>
      <c r="H809" s="27">
        <v>2025</v>
      </c>
      <c r="I809" s="27">
        <v>2026</v>
      </c>
      <c r="J809" s="27">
        <v>2027</v>
      </c>
      <c r="K809" s="27">
        <v>2028</v>
      </c>
      <c r="L809" s="27">
        <v>2029</v>
      </c>
      <c r="M809" s="50">
        <v>2030</v>
      </c>
      <c r="N809" s="27">
        <v>2031</v>
      </c>
      <c r="O809" s="50">
        <v>2032</v>
      </c>
      <c r="P809" s="27">
        <v>2033</v>
      </c>
      <c r="Q809" s="50">
        <v>2034</v>
      </c>
      <c r="R809" s="27">
        <v>2035</v>
      </c>
    </row>
    <row r="810" spans="1:18" x14ac:dyDescent="0.25">
      <c r="A810" s="80" t="s">
        <v>97</v>
      </c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2"/>
    </row>
    <row r="811" spans="1:18" x14ac:dyDescent="0.25">
      <c r="A811" s="26" t="s">
        <v>5</v>
      </c>
      <c r="B811" s="27" t="s">
        <v>6</v>
      </c>
      <c r="C811" s="51">
        <v>847</v>
      </c>
      <c r="D811" s="51">
        <v>2248.9388409586049</v>
      </c>
      <c r="E811" s="51">
        <v>2714.0963529992728</v>
      </c>
      <c r="F811" s="51">
        <v>2964.8509293086718</v>
      </c>
      <c r="G811" s="51">
        <v>2932.5227600069238</v>
      </c>
      <c r="H811" s="51">
        <v>2901.4752269744895</v>
      </c>
      <c r="I811" s="51">
        <v>2870.153339162121</v>
      </c>
      <c r="J811" s="51">
        <f t="shared" ref="J811:R811" si="440">J812+J813</f>
        <v>2577.2334159891311</v>
      </c>
      <c r="K811" s="51">
        <f t="shared" si="440"/>
        <v>2549.3824869423829</v>
      </c>
      <c r="L811" s="51">
        <f t="shared" si="440"/>
        <v>2521.6133906398554</v>
      </c>
      <c r="M811" s="52">
        <f t="shared" si="440"/>
        <v>2493.1893242053111</v>
      </c>
      <c r="N811" s="52">
        <f t="shared" si="440"/>
        <v>2464.3556026331448</v>
      </c>
      <c r="O811" s="52">
        <f t="shared" si="440"/>
        <v>2435.02996635615</v>
      </c>
      <c r="P811" s="52">
        <f t="shared" si="440"/>
        <v>2405.376174965877</v>
      </c>
      <c r="Q811" s="52">
        <f t="shared" si="440"/>
        <v>2375.9685689288353</v>
      </c>
      <c r="R811" s="51">
        <f t="shared" si="440"/>
        <v>2346.314717036189</v>
      </c>
    </row>
    <row r="812" spans="1:18" x14ac:dyDescent="0.25">
      <c r="A812" s="26" t="s">
        <v>7</v>
      </c>
      <c r="B812" s="27" t="s">
        <v>6</v>
      </c>
      <c r="C812" s="27">
        <v>0</v>
      </c>
      <c r="D812" s="51">
        <v>363.65343790849602</v>
      </c>
      <c r="E812" s="51">
        <v>363.65343790849602</v>
      </c>
      <c r="F812" s="51">
        <v>363.65343790849602</v>
      </c>
      <c r="G812" s="51">
        <v>363.65343790849602</v>
      </c>
      <c r="H812" s="51">
        <v>363.65343790849602</v>
      </c>
      <c r="I812" s="51">
        <v>363.65343790849602</v>
      </c>
      <c r="J812" s="51">
        <f t="shared" ref="J812:R812" si="441">I812</f>
        <v>363.65343790849602</v>
      </c>
      <c r="K812" s="51">
        <f t="shared" si="441"/>
        <v>363.65343790849602</v>
      </c>
      <c r="L812" s="51">
        <f t="shared" si="441"/>
        <v>363.65343790849602</v>
      </c>
      <c r="M812" s="52">
        <f t="shared" si="441"/>
        <v>363.65343790849602</v>
      </c>
      <c r="N812" s="52">
        <f t="shared" si="441"/>
        <v>363.65343790849602</v>
      </c>
      <c r="O812" s="52">
        <f t="shared" si="441"/>
        <v>363.65343790849602</v>
      </c>
      <c r="P812" s="52">
        <f t="shared" si="441"/>
        <v>363.65343790849602</v>
      </c>
      <c r="Q812" s="52">
        <f t="shared" si="441"/>
        <v>363.65343790849602</v>
      </c>
      <c r="R812" s="51">
        <f t="shared" si="441"/>
        <v>363.65343790849602</v>
      </c>
    </row>
    <row r="813" spans="1:18" x14ac:dyDescent="0.25">
      <c r="A813" s="26" t="s">
        <v>8</v>
      </c>
      <c r="B813" s="27" t="s">
        <v>6</v>
      </c>
      <c r="C813" s="51">
        <v>847</v>
      </c>
      <c r="D813" s="51">
        <v>1885.2854030501089</v>
      </c>
      <c r="E813" s="51">
        <v>2350.4429150907768</v>
      </c>
      <c r="F813" s="51">
        <v>2601.1974914001757</v>
      </c>
      <c r="G813" s="51">
        <v>2568.8693220984278</v>
      </c>
      <c r="H813" s="51">
        <v>2537.8217890659935</v>
      </c>
      <c r="I813" s="51">
        <v>2506.499901253625</v>
      </c>
      <c r="J813" s="51">
        <f t="shared" ref="J813:R813" si="442">J816/(1-J815)</f>
        <v>2213.5799780806351</v>
      </c>
      <c r="K813" s="51">
        <f t="shared" si="442"/>
        <v>2185.7290490338869</v>
      </c>
      <c r="L813" s="51">
        <f t="shared" si="442"/>
        <v>2157.9599527313594</v>
      </c>
      <c r="M813" s="52">
        <f t="shared" si="442"/>
        <v>2129.5358862968151</v>
      </c>
      <c r="N813" s="52">
        <f t="shared" si="442"/>
        <v>2100.7021647246488</v>
      </c>
      <c r="O813" s="52">
        <f t="shared" si="442"/>
        <v>2071.376528447654</v>
      </c>
      <c r="P813" s="52">
        <f t="shared" si="442"/>
        <v>2041.7227370573808</v>
      </c>
      <c r="Q813" s="52">
        <f t="shared" si="442"/>
        <v>2012.3151310203393</v>
      </c>
      <c r="R813" s="51">
        <f t="shared" si="442"/>
        <v>1982.661279127693</v>
      </c>
    </row>
    <row r="814" spans="1:18" x14ac:dyDescent="0.25">
      <c r="A814" s="26" t="s">
        <v>9</v>
      </c>
      <c r="B814" s="27" t="s">
        <v>6</v>
      </c>
      <c r="C814" s="51">
        <v>0</v>
      </c>
      <c r="D814" s="51">
        <v>112.03540305010893</v>
      </c>
      <c r="E814" s="51">
        <v>458.40795297759541</v>
      </c>
      <c r="F814" s="51">
        <v>507.31273228014516</v>
      </c>
      <c r="G814" s="51">
        <v>501.00775468720713</v>
      </c>
      <c r="H814" s="51">
        <v>494.95254016954095</v>
      </c>
      <c r="I814" s="51">
        <v>488.84381811410367</v>
      </c>
      <c r="J814" s="51">
        <f t="shared" ref="J814:R814" si="443">J813-J816</f>
        <v>221.35799780806337</v>
      </c>
      <c r="K814" s="51">
        <f t="shared" si="443"/>
        <v>218.57290490338846</v>
      </c>
      <c r="L814" s="51">
        <f t="shared" si="443"/>
        <v>215.79599527313599</v>
      </c>
      <c r="M814" s="52">
        <f t="shared" si="443"/>
        <v>212.95358862968146</v>
      </c>
      <c r="N814" s="52">
        <f t="shared" si="443"/>
        <v>210.07021647246484</v>
      </c>
      <c r="O814" s="52">
        <f t="shared" si="443"/>
        <v>207.13765284476517</v>
      </c>
      <c r="P814" s="52">
        <f t="shared" si="443"/>
        <v>204.17227370573801</v>
      </c>
      <c r="Q814" s="52">
        <f t="shared" si="443"/>
        <v>201.23151310203389</v>
      </c>
      <c r="R814" s="51">
        <f t="shared" si="443"/>
        <v>198.26612791276921</v>
      </c>
    </row>
    <row r="815" spans="1:18" x14ac:dyDescent="0.25">
      <c r="A815" s="26" t="s">
        <v>9</v>
      </c>
      <c r="B815" s="27" t="s">
        <v>10</v>
      </c>
      <c r="C815" s="53">
        <v>0</v>
      </c>
      <c r="D815" s="53">
        <v>5.942622950819676E-2</v>
      </c>
      <c r="E815" s="38">
        <v>0.19503045576407507</v>
      </c>
      <c r="F815" s="38">
        <v>0.19503045576407507</v>
      </c>
      <c r="G815" s="38">
        <v>0.19503045576407507</v>
      </c>
      <c r="H815" s="38">
        <v>0.19503045576407507</v>
      </c>
      <c r="I815" s="38">
        <v>0.19503045576407507</v>
      </c>
      <c r="J815" s="38">
        <v>0.1</v>
      </c>
      <c r="K815" s="38">
        <f t="shared" ref="K815:R815" si="444">J815</f>
        <v>0.1</v>
      </c>
      <c r="L815" s="38">
        <f t="shared" si="444"/>
        <v>0.1</v>
      </c>
      <c r="M815" s="46">
        <f t="shared" si="444"/>
        <v>0.1</v>
      </c>
      <c r="N815" s="46">
        <f t="shared" si="444"/>
        <v>0.1</v>
      </c>
      <c r="O815" s="46">
        <f t="shared" si="444"/>
        <v>0.1</v>
      </c>
      <c r="P815" s="46">
        <f t="shared" si="444"/>
        <v>0.1</v>
      </c>
      <c r="Q815" s="46">
        <f t="shared" si="444"/>
        <v>0.1</v>
      </c>
      <c r="R815" s="38">
        <f t="shared" si="444"/>
        <v>0.1</v>
      </c>
    </row>
    <row r="816" spans="1:18" x14ac:dyDescent="0.25">
      <c r="A816" s="26" t="s">
        <v>11</v>
      </c>
      <c r="B816" s="27" t="s">
        <v>6</v>
      </c>
      <c r="C816" s="51">
        <v>847</v>
      </c>
      <c r="D816" s="51">
        <v>1773.25</v>
      </c>
      <c r="E816" s="36">
        <v>1892.0349621131813</v>
      </c>
      <c r="F816" s="36">
        <v>2093.8847591200306</v>
      </c>
      <c r="G816" s="36">
        <v>2067.8615674112207</v>
      </c>
      <c r="H816" s="36">
        <v>2042.8692488964525</v>
      </c>
      <c r="I816" s="36">
        <v>2017.6560831395213</v>
      </c>
      <c r="J816" s="36">
        <f t="shared" ref="J816:R816" si="445">J817+J818</f>
        <v>1992.2219802725717</v>
      </c>
      <c r="K816" s="36">
        <f t="shared" si="445"/>
        <v>1967.1561441304984</v>
      </c>
      <c r="L816" s="36">
        <f t="shared" si="445"/>
        <v>1942.1639574582234</v>
      </c>
      <c r="M816" s="37">
        <f t="shared" si="445"/>
        <v>1916.5822976671336</v>
      </c>
      <c r="N816" s="37">
        <f t="shared" si="445"/>
        <v>1890.631948252184</v>
      </c>
      <c r="O816" s="37">
        <f t="shared" si="445"/>
        <v>1864.2388756028888</v>
      </c>
      <c r="P816" s="37">
        <f t="shared" si="445"/>
        <v>1837.5504633516427</v>
      </c>
      <c r="Q816" s="37">
        <f t="shared" si="445"/>
        <v>1811.0836179183054</v>
      </c>
      <c r="R816" s="36">
        <f t="shared" si="445"/>
        <v>1784.3951512149238</v>
      </c>
    </row>
    <row r="817" spans="1:18" x14ac:dyDescent="0.25">
      <c r="A817" s="26" t="s">
        <v>12</v>
      </c>
      <c r="B817" s="27" t="s">
        <v>6</v>
      </c>
      <c r="C817" s="51">
        <v>747</v>
      </c>
      <c r="D817" s="51">
        <v>1631.25</v>
      </c>
      <c r="E817" s="51">
        <v>1750.0349621131813</v>
      </c>
      <c r="F817" s="51">
        <v>1951.8847591200306</v>
      </c>
      <c r="G817" s="51">
        <v>1925.8615674112204</v>
      </c>
      <c r="H817" s="51">
        <v>1900.8692488964525</v>
      </c>
      <c r="I817" s="51">
        <v>1875.6560831395213</v>
      </c>
      <c r="J817" s="51">
        <f t="shared" ref="J817:R817" si="446">(J819*J821*365)/1000</f>
        <v>1850.2219802725717</v>
      </c>
      <c r="K817" s="51">
        <f t="shared" si="446"/>
        <v>1825.1561441304984</v>
      </c>
      <c r="L817" s="51">
        <f t="shared" si="446"/>
        <v>1800.1639574582234</v>
      </c>
      <c r="M817" s="52">
        <f t="shared" si="446"/>
        <v>1774.5822976671336</v>
      </c>
      <c r="N817" s="52">
        <f t="shared" si="446"/>
        <v>1748.631948252184</v>
      </c>
      <c r="O817" s="52">
        <f t="shared" si="446"/>
        <v>1722.2388756028888</v>
      </c>
      <c r="P817" s="52">
        <f t="shared" si="446"/>
        <v>1695.5504633516427</v>
      </c>
      <c r="Q817" s="52">
        <f t="shared" si="446"/>
        <v>1669.0836179183054</v>
      </c>
      <c r="R817" s="51">
        <f t="shared" si="446"/>
        <v>1642.3951512149238</v>
      </c>
    </row>
    <row r="818" spans="1:18" x14ac:dyDescent="0.25">
      <c r="A818" s="26" t="s">
        <v>13</v>
      </c>
      <c r="B818" s="27" t="s">
        <v>6</v>
      </c>
      <c r="C818" s="27">
        <v>100</v>
      </c>
      <c r="D818" s="27">
        <v>142</v>
      </c>
      <c r="E818" s="27">
        <v>142</v>
      </c>
      <c r="F818" s="27">
        <v>142</v>
      </c>
      <c r="G818" s="27">
        <v>142</v>
      </c>
      <c r="H818" s="27">
        <v>142</v>
      </c>
      <c r="I818" s="27">
        <v>142</v>
      </c>
      <c r="J818" s="27">
        <f t="shared" ref="J818:R819" si="447">I818</f>
        <v>142</v>
      </c>
      <c r="K818" s="27">
        <f t="shared" si="447"/>
        <v>142</v>
      </c>
      <c r="L818" s="27">
        <f t="shared" si="447"/>
        <v>142</v>
      </c>
      <c r="M818" s="50">
        <f t="shared" si="447"/>
        <v>142</v>
      </c>
      <c r="N818" s="50">
        <f t="shared" si="447"/>
        <v>142</v>
      </c>
      <c r="O818" s="50">
        <f t="shared" si="447"/>
        <v>142</v>
      </c>
      <c r="P818" s="50">
        <f t="shared" si="447"/>
        <v>142</v>
      </c>
      <c r="Q818" s="50">
        <f t="shared" si="447"/>
        <v>142</v>
      </c>
      <c r="R818" s="27">
        <f t="shared" si="447"/>
        <v>142</v>
      </c>
    </row>
    <row r="819" spans="1:18" x14ac:dyDescent="0.25">
      <c r="A819" s="39" t="s">
        <v>14</v>
      </c>
      <c r="B819" s="40" t="s">
        <v>15</v>
      </c>
      <c r="C819" s="41">
        <v>26.097619771305194</v>
      </c>
      <c r="D819" s="41">
        <v>57.219160782274486</v>
      </c>
      <c r="E819" s="41">
        <v>57.219160782274486</v>
      </c>
      <c r="F819" s="41">
        <v>57.219160782274486</v>
      </c>
      <c r="G819" s="41">
        <v>57.219160782274486</v>
      </c>
      <c r="H819" s="41">
        <v>57.219160782274486</v>
      </c>
      <c r="I819" s="41">
        <v>57.219160782274486</v>
      </c>
      <c r="J819" s="41">
        <f t="shared" si="447"/>
        <v>57.219160782274486</v>
      </c>
      <c r="K819" s="41">
        <f t="shared" si="447"/>
        <v>57.219160782274486</v>
      </c>
      <c r="L819" s="41">
        <f t="shared" si="447"/>
        <v>57.219160782274486</v>
      </c>
      <c r="M819" s="42">
        <f t="shared" si="447"/>
        <v>57.219160782274486</v>
      </c>
      <c r="N819" s="42">
        <f t="shared" si="447"/>
        <v>57.219160782274486</v>
      </c>
      <c r="O819" s="42">
        <f t="shared" si="447"/>
        <v>57.219160782274486</v>
      </c>
      <c r="P819" s="42">
        <f>O819</f>
        <v>57.219160782274486</v>
      </c>
      <c r="Q819" s="42">
        <f t="shared" si="447"/>
        <v>57.219160782274486</v>
      </c>
      <c r="R819" s="41">
        <f t="shared" si="447"/>
        <v>57.219160782274486</v>
      </c>
    </row>
    <row r="820" spans="1:18" x14ac:dyDescent="0.25">
      <c r="A820" s="26" t="s">
        <v>16</v>
      </c>
      <c r="B820" s="27" t="s">
        <v>17</v>
      </c>
      <c r="C820" s="51">
        <v>131</v>
      </c>
      <c r="D820" s="51">
        <v>131</v>
      </c>
      <c r="E820" s="36">
        <v>140</v>
      </c>
      <c r="F820" s="51">
        <f t="shared" ref="F820:R821" si="448">E820+(E820*F$747)</f>
        <v>139.44</v>
      </c>
      <c r="G820" s="51">
        <f t="shared" si="448"/>
        <v>137.58093847758082</v>
      </c>
      <c r="H820" s="51">
        <f t="shared" si="448"/>
        <v>135.79552113804982</v>
      </c>
      <c r="I820" s="51">
        <f t="shared" si="448"/>
        <v>133.99432677105685</v>
      </c>
      <c r="J820" s="51">
        <f t="shared" si="448"/>
        <v>132.1773489565642</v>
      </c>
      <c r="K820" s="51">
        <f t="shared" si="448"/>
        <v>130.3866796174448</v>
      </c>
      <c r="L820" s="51">
        <f t="shared" si="448"/>
        <v>128.60127169656266</v>
      </c>
      <c r="M820" s="51">
        <f t="shared" si="448"/>
        <v>126.77375261552956</v>
      </c>
      <c r="N820" s="51">
        <f t="shared" si="448"/>
        <v>124.91989484779336</v>
      </c>
      <c r="O820" s="51">
        <f t="shared" si="448"/>
        <v>123.03440953262708</v>
      </c>
      <c r="P820" s="51">
        <f t="shared" si="448"/>
        <v>121.12782555684386</v>
      </c>
      <c r="Q820" s="51">
        <f t="shared" si="448"/>
        <v>119.23707001403794</v>
      </c>
      <c r="R820" s="51">
        <f t="shared" si="448"/>
        <v>117.33048214826799</v>
      </c>
    </row>
    <row r="821" spans="1:18" x14ac:dyDescent="0.25">
      <c r="A821" s="26" t="s">
        <v>29</v>
      </c>
      <c r="B821" s="27" t="s">
        <v>17</v>
      </c>
      <c r="C821" s="51">
        <v>78.42</v>
      </c>
      <c r="D821" s="51">
        <v>78.106319999999997</v>
      </c>
      <c r="E821" s="51">
        <v>83.793894719999997</v>
      </c>
      <c r="F821" s="51">
        <v>93.45871914112</v>
      </c>
      <c r="G821" s="51">
        <v>92.212695699569238</v>
      </c>
      <c r="H821" s="51">
        <f t="shared" si="448"/>
        <v>91.016031774691768</v>
      </c>
      <c r="I821" s="51">
        <f t="shared" si="448"/>
        <v>89.808793403611986</v>
      </c>
      <c r="J821" s="51">
        <f t="shared" si="448"/>
        <v>88.59097628334294</v>
      </c>
      <c r="K821" s="51">
        <f t="shared" si="448"/>
        <v>87.390792241178744</v>
      </c>
      <c r="L821" s="51">
        <f t="shared" si="448"/>
        <v>86.194134629087131</v>
      </c>
      <c r="M821" s="51">
        <f t="shared" si="448"/>
        <v>84.969252296045596</v>
      </c>
      <c r="N821" s="51">
        <f t="shared" si="448"/>
        <v>83.726716635959235</v>
      </c>
      <c r="O821" s="51">
        <f t="shared" si="448"/>
        <v>82.462982825611903</v>
      </c>
      <c r="P821" s="51">
        <f>O821+(O821*P$747)</f>
        <v>81.18510778034738</v>
      </c>
      <c r="Q821" s="51">
        <f t="shared" si="448"/>
        <v>79.917841635484976</v>
      </c>
      <c r="R821" s="51">
        <f t="shared" si="448"/>
        <v>78.639963982983105</v>
      </c>
    </row>
    <row r="822" spans="1:18" x14ac:dyDescent="0.25">
      <c r="A822" s="39" t="s">
        <v>27</v>
      </c>
      <c r="B822" s="40" t="s">
        <v>10</v>
      </c>
      <c r="C822" s="43">
        <v>0.59862595419847331</v>
      </c>
      <c r="D822" s="43">
        <f>D821/D820</f>
        <v>0.59623145038167935</v>
      </c>
      <c r="E822" s="43">
        <f>E821/E820</f>
        <v>0.59852781942857136</v>
      </c>
      <c r="F822" s="43">
        <f>F821/F820</f>
        <v>0.67024325258978767</v>
      </c>
      <c r="G822" s="43">
        <f>G821/G820</f>
        <v>0.67024325258978767</v>
      </c>
      <c r="H822" s="43">
        <f t="shared" ref="H822:R822" si="449">H821/H820</f>
        <v>0.67024325258978756</v>
      </c>
      <c r="I822" s="43">
        <f t="shared" si="449"/>
        <v>0.67024325258978756</v>
      </c>
      <c r="J822" s="43">
        <f t="shared" si="449"/>
        <v>0.67024325258978745</v>
      </c>
      <c r="K822" s="43">
        <f t="shared" si="449"/>
        <v>0.67024325258978745</v>
      </c>
      <c r="L822" s="43">
        <f t="shared" si="449"/>
        <v>0.67024325258978745</v>
      </c>
      <c r="M822" s="47">
        <f t="shared" si="449"/>
        <v>0.67024325258978734</v>
      </c>
      <c r="N822" s="47">
        <f t="shared" si="449"/>
        <v>0.67024325258978734</v>
      </c>
      <c r="O822" s="47">
        <f t="shared" si="449"/>
        <v>0.67024325258978723</v>
      </c>
      <c r="P822" s="47">
        <f t="shared" si="449"/>
        <v>0.67024325258978723</v>
      </c>
      <c r="Q822" s="47">
        <f t="shared" si="449"/>
        <v>0.67024325258978723</v>
      </c>
      <c r="R822" s="43">
        <f t="shared" si="449"/>
        <v>0.67024325258978723</v>
      </c>
    </row>
    <row r="823" spans="1:18" x14ac:dyDescent="0.25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9"/>
    </row>
    <row r="824" spans="1:18" x14ac:dyDescent="0.25">
      <c r="A824" s="26" t="s">
        <v>2</v>
      </c>
      <c r="B824" s="27" t="s">
        <v>3</v>
      </c>
      <c r="C824" s="27">
        <v>2020</v>
      </c>
      <c r="D824" s="27">
        <v>2021</v>
      </c>
      <c r="E824" s="27">
        <v>2022</v>
      </c>
      <c r="F824" s="27">
        <v>2023</v>
      </c>
      <c r="G824" s="27">
        <v>2024</v>
      </c>
      <c r="H824" s="27">
        <v>2025</v>
      </c>
      <c r="I824" s="27">
        <v>2026</v>
      </c>
      <c r="J824" s="27">
        <v>2027</v>
      </c>
      <c r="K824" s="27">
        <v>2028</v>
      </c>
      <c r="L824" s="27">
        <v>2029</v>
      </c>
      <c r="M824" s="50">
        <v>2030</v>
      </c>
      <c r="N824" s="27">
        <v>2031</v>
      </c>
      <c r="O824" s="50">
        <v>2032</v>
      </c>
      <c r="P824" s="27">
        <v>2033</v>
      </c>
      <c r="Q824" s="50">
        <v>2034</v>
      </c>
      <c r="R824" s="27">
        <v>2035</v>
      </c>
    </row>
    <row r="825" spans="1:18" x14ac:dyDescent="0.25">
      <c r="A825" s="80" t="s">
        <v>98</v>
      </c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2"/>
    </row>
    <row r="826" spans="1:18" x14ac:dyDescent="0.25">
      <c r="A826" s="26" t="s">
        <v>5</v>
      </c>
      <c r="B826" s="27" t="s">
        <v>6</v>
      </c>
      <c r="C826" s="51">
        <v>0</v>
      </c>
      <c r="D826" s="51">
        <v>489.83930283224407</v>
      </c>
      <c r="E826" s="51">
        <v>626.23000287357058</v>
      </c>
      <c r="F826" s="51">
        <v>623.76980505095639</v>
      </c>
      <c r="G826" s="51">
        <v>615.60255664102476</v>
      </c>
      <c r="H826" s="51">
        <v>1722.7689046500818</v>
      </c>
      <c r="I826" s="51">
        <v>2340.0630663461729</v>
      </c>
      <c r="J826" s="51">
        <f t="shared" ref="J826:R826" si="450">J827+J828</f>
        <v>2569.8033333333333</v>
      </c>
      <c r="K826" s="51">
        <f t="shared" si="450"/>
        <v>2710.4052667447063</v>
      </c>
      <c r="L826" s="51">
        <f t="shared" si="450"/>
        <v>2839.8923973255651</v>
      </c>
      <c r="M826" s="52">
        <f t="shared" si="450"/>
        <v>2963.7762142110282</v>
      </c>
      <c r="N826" s="52">
        <f t="shared" si="450"/>
        <v>3114.6208980050728</v>
      </c>
      <c r="O826" s="52">
        <f t="shared" si="450"/>
        <v>3067.7611314364312</v>
      </c>
      <c r="P826" s="52">
        <f t="shared" si="450"/>
        <v>3020.3770020931393</v>
      </c>
      <c r="Q826" s="52">
        <f t="shared" si="450"/>
        <v>2973.386255115915</v>
      </c>
      <c r="R826" s="51">
        <f t="shared" si="450"/>
        <v>2926.0020290951957</v>
      </c>
    </row>
    <row r="827" spans="1:18" x14ac:dyDescent="0.25">
      <c r="A827" s="26" t="s">
        <v>7</v>
      </c>
      <c r="B827" s="27" t="s">
        <v>6</v>
      </c>
      <c r="C827" s="27">
        <v>0</v>
      </c>
      <c r="D827" s="27">
        <v>0</v>
      </c>
      <c r="E827" s="27">
        <v>0</v>
      </c>
      <c r="F827" s="27">
        <v>0</v>
      </c>
      <c r="G827" s="27">
        <v>0</v>
      </c>
      <c r="H827" s="27">
        <v>0</v>
      </c>
      <c r="I827" s="27">
        <v>0</v>
      </c>
      <c r="J827" s="27">
        <f t="shared" ref="J827:R827" si="451">I827</f>
        <v>0</v>
      </c>
      <c r="K827" s="27">
        <f t="shared" si="451"/>
        <v>0</v>
      </c>
      <c r="L827" s="27">
        <f t="shared" si="451"/>
        <v>0</v>
      </c>
      <c r="M827" s="50">
        <f t="shared" si="451"/>
        <v>0</v>
      </c>
      <c r="N827" s="50">
        <f t="shared" si="451"/>
        <v>0</v>
      </c>
      <c r="O827" s="50">
        <f t="shared" si="451"/>
        <v>0</v>
      </c>
      <c r="P827" s="50">
        <f t="shared" si="451"/>
        <v>0</v>
      </c>
      <c r="Q827" s="50">
        <f t="shared" si="451"/>
        <v>0</v>
      </c>
      <c r="R827" s="27">
        <f t="shared" si="451"/>
        <v>0</v>
      </c>
    </row>
    <row r="828" spans="1:18" x14ac:dyDescent="0.25">
      <c r="A828" s="26" t="s">
        <v>8</v>
      </c>
      <c r="B828" s="27" t="s">
        <v>6</v>
      </c>
      <c r="C828" s="51">
        <v>0</v>
      </c>
      <c r="D828" s="51">
        <v>489.83930283224407</v>
      </c>
      <c r="E828" s="51">
        <v>626.23000287357058</v>
      </c>
      <c r="F828" s="51">
        <v>623.76980505095639</v>
      </c>
      <c r="G828" s="51">
        <v>615.60255664102476</v>
      </c>
      <c r="H828" s="51">
        <v>1722.7689046500818</v>
      </c>
      <c r="I828" s="51">
        <v>2340.0630663461729</v>
      </c>
      <c r="J828" s="51">
        <f t="shared" ref="J828:R828" si="452">J831/(1-J830)</f>
        <v>2569.8033333333333</v>
      </c>
      <c r="K828" s="51">
        <f t="shared" si="452"/>
        <v>2710.4052667447063</v>
      </c>
      <c r="L828" s="51">
        <f t="shared" si="452"/>
        <v>2839.8923973255651</v>
      </c>
      <c r="M828" s="52">
        <f t="shared" si="452"/>
        <v>2963.7762142110282</v>
      </c>
      <c r="N828" s="52">
        <f t="shared" si="452"/>
        <v>3114.6208980050728</v>
      </c>
      <c r="O828" s="52">
        <f t="shared" si="452"/>
        <v>3067.7611314364312</v>
      </c>
      <c r="P828" s="52">
        <f t="shared" si="452"/>
        <v>3020.3770020931393</v>
      </c>
      <c r="Q828" s="52">
        <f t="shared" si="452"/>
        <v>2973.386255115915</v>
      </c>
      <c r="R828" s="51">
        <f t="shared" si="452"/>
        <v>2926.0020290951957</v>
      </c>
    </row>
    <row r="829" spans="1:18" x14ac:dyDescent="0.25">
      <c r="A829" s="26" t="s">
        <v>9</v>
      </c>
      <c r="B829" s="27" t="s">
        <v>6</v>
      </c>
      <c r="C829" s="51">
        <v>0</v>
      </c>
      <c r="D829" s="36">
        <v>29.109302832244055</v>
      </c>
      <c r="E829" s="36">
        <v>122.1339228735705</v>
      </c>
      <c r="F829" s="36">
        <v>121.65410937095629</v>
      </c>
      <c r="G829" s="36">
        <v>120.06124719122886</v>
      </c>
      <c r="H829" s="36">
        <v>335.99240465008188</v>
      </c>
      <c r="I829" s="36">
        <v>456.38356634617298</v>
      </c>
      <c r="J829" s="36">
        <f t="shared" ref="J829:R829" si="453">J828-J831</f>
        <v>256.98033333333342</v>
      </c>
      <c r="K829" s="36">
        <f t="shared" si="453"/>
        <v>271.04052667447058</v>
      </c>
      <c r="L829" s="36">
        <f t="shared" si="453"/>
        <v>283.9892397325566</v>
      </c>
      <c r="M829" s="37">
        <f t="shared" si="453"/>
        <v>296.37762142110296</v>
      </c>
      <c r="N829" s="37">
        <f t="shared" si="453"/>
        <v>311.46208980050733</v>
      </c>
      <c r="O829" s="37">
        <f t="shared" si="453"/>
        <v>306.77611314364322</v>
      </c>
      <c r="P829" s="37">
        <f t="shared" si="453"/>
        <v>302.0377002093137</v>
      </c>
      <c r="Q829" s="37">
        <f t="shared" si="453"/>
        <v>297.33862551159154</v>
      </c>
      <c r="R829" s="36">
        <f t="shared" si="453"/>
        <v>292.60020290951934</v>
      </c>
    </row>
    <row r="830" spans="1:18" x14ac:dyDescent="0.25">
      <c r="A830" s="26" t="s">
        <v>9</v>
      </c>
      <c r="B830" s="27" t="s">
        <v>10</v>
      </c>
      <c r="C830" s="53">
        <v>0</v>
      </c>
      <c r="D830" s="38">
        <v>5.942622950819676E-2</v>
      </c>
      <c r="E830" s="38">
        <v>0.19503045576407507</v>
      </c>
      <c r="F830" s="38">
        <v>0.19503045576407507</v>
      </c>
      <c r="G830" s="38">
        <v>0.19503045576407507</v>
      </c>
      <c r="H830" s="38">
        <v>0.19503045576407507</v>
      </c>
      <c r="I830" s="38">
        <v>0.19503045576407507</v>
      </c>
      <c r="J830" s="38">
        <v>0.1</v>
      </c>
      <c r="K830" s="38">
        <f t="shared" ref="K830:R830" si="454">J830</f>
        <v>0.1</v>
      </c>
      <c r="L830" s="38">
        <f t="shared" si="454"/>
        <v>0.1</v>
      </c>
      <c r="M830" s="46">
        <f t="shared" si="454"/>
        <v>0.1</v>
      </c>
      <c r="N830" s="46">
        <f t="shared" si="454"/>
        <v>0.1</v>
      </c>
      <c r="O830" s="46">
        <f t="shared" si="454"/>
        <v>0.1</v>
      </c>
      <c r="P830" s="46">
        <f t="shared" si="454"/>
        <v>0.1</v>
      </c>
      <c r="Q830" s="46">
        <f t="shared" si="454"/>
        <v>0.1</v>
      </c>
      <c r="R830" s="38">
        <f t="shared" si="454"/>
        <v>0.1</v>
      </c>
    </row>
    <row r="831" spans="1:18" x14ac:dyDescent="0.25">
      <c r="A831" s="26" t="s">
        <v>11</v>
      </c>
      <c r="B831" s="27" t="s">
        <v>6</v>
      </c>
      <c r="C831" s="51">
        <v>0</v>
      </c>
      <c r="D831" s="36">
        <v>460.73</v>
      </c>
      <c r="E831" s="36">
        <v>504.09608000000009</v>
      </c>
      <c r="F831" s="36">
        <v>502.1156956800001</v>
      </c>
      <c r="G831" s="36">
        <v>495.5413094497959</v>
      </c>
      <c r="H831" s="36">
        <v>1386.7764999999999</v>
      </c>
      <c r="I831" s="36">
        <v>1883.6795</v>
      </c>
      <c r="J831" s="36">
        <f t="shared" ref="J831:R831" si="455">J832+J833</f>
        <v>2312.8229999999999</v>
      </c>
      <c r="K831" s="36">
        <f t="shared" si="455"/>
        <v>2439.3647400702357</v>
      </c>
      <c r="L831" s="36">
        <f t="shared" si="455"/>
        <v>2555.9031575930085</v>
      </c>
      <c r="M831" s="37">
        <f t="shared" si="455"/>
        <v>2667.3985927899253</v>
      </c>
      <c r="N831" s="37">
        <f t="shared" si="455"/>
        <v>2803.1588082045655</v>
      </c>
      <c r="O831" s="37">
        <f t="shared" si="455"/>
        <v>2760.985018292788</v>
      </c>
      <c r="P831" s="37">
        <f t="shared" si="455"/>
        <v>2718.3393018838256</v>
      </c>
      <c r="Q831" s="37">
        <f t="shared" si="455"/>
        <v>2676.0476296043234</v>
      </c>
      <c r="R831" s="36">
        <f t="shared" si="455"/>
        <v>2633.4018261856763</v>
      </c>
    </row>
    <row r="832" spans="1:18" x14ac:dyDescent="0.25">
      <c r="A832" s="26" t="s">
        <v>12</v>
      </c>
      <c r="B832" s="27" t="s">
        <v>6</v>
      </c>
      <c r="C832" s="51">
        <v>0</v>
      </c>
      <c r="D832" s="51">
        <v>451.73</v>
      </c>
      <c r="E832" s="51">
        <v>495.09608000000009</v>
      </c>
      <c r="F832" s="51">
        <v>493.1156956800001</v>
      </c>
      <c r="G832" s="51">
        <v>486.5413094497959</v>
      </c>
      <c r="H832" s="51">
        <v>1377.7764999999999</v>
      </c>
      <c r="I832" s="51">
        <v>1874.6795</v>
      </c>
      <c r="J832" s="51">
        <f t="shared" ref="J832:R832" si="456">(J834*J836*365)/1000</f>
        <v>2303.8229999999999</v>
      </c>
      <c r="K832" s="51">
        <f t="shared" si="456"/>
        <v>2430.3647400702357</v>
      </c>
      <c r="L832" s="51">
        <f t="shared" si="456"/>
        <v>2546.9031575930085</v>
      </c>
      <c r="M832" s="52">
        <f t="shared" si="456"/>
        <v>2658.3985927899253</v>
      </c>
      <c r="N832" s="52">
        <f t="shared" si="456"/>
        <v>2794.1588082045655</v>
      </c>
      <c r="O832" s="52">
        <f t="shared" si="456"/>
        <v>2751.985018292788</v>
      </c>
      <c r="P832" s="52">
        <f t="shared" si="456"/>
        <v>2709.3393018838256</v>
      </c>
      <c r="Q832" s="52">
        <f t="shared" si="456"/>
        <v>2667.0476296043234</v>
      </c>
      <c r="R832" s="51">
        <f t="shared" si="456"/>
        <v>2624.4018261856763</v>
      </c>
    </row>
    <row r="833" spans="1:18" x14ac:dyDescent="0.25">
      <c r="A833" s="26" t="s">
        <v>13</v>
      </c>
      <c r="B833" s="27" t="s">
        <v>6</v>
      </c>
      <c r="C833" s="27">
        <v>0</v>
      </c>
      <c r="D833" s="27">
        <v>9</v>
      </c>
      <c r="E833" s="27">
        <v>9</v>
      </c>
      <c r="F833" s="27">
        <v>9</v>
      </c>
      <c r="G833" s="27">
        <v>9</v>
      </c>
      <c r="H833" s="27">
        <v>9</v>
      </c>
      <c r="I833" s="27">
        <v>9</v>
      </c>
      <c r="J833" s="27">
        <f t="shared" ref="J833:R834" si="457">I833</f>
        <v>9</v>
      </c>
      <c r="K833" s="27">
        <f t="shared" si="457"/>
        <v>9</v>
      </c>
      <c r="L833" s="27">
        <f t="shared" si="457"/>
        <v>9</v>
      </c>
      <c r="M833" s="50">
        <f t="shared" si="457"/>
        <v>9</v>
      </c>
      <c r="N833" s="50">
        <f t="shared" si="457"/>
        <v>9</v>
      </c>
      <c r="O833" s="50">
        <f t="shared" si="457"/>
        <v>9</v>
      </c>
      <c r="P833" s="50">
        <f t="shared" si="457"/>
        <v>9</v>
      </c>
      <c r="Q833" s="50">
        <f t="shared" si="457"/>
        <v>9</v>
      </c>
      <c r="R833" s="27">
        <f t="shared" si="457"/>
        <v>9</v>
      </c>
    </row>
    <row r="834" spans="1:18" x14ac:dyDescent="0.25">
      <c r="A834" s="39" t="s">
        <v>14</v>
      </c>
      <c r="B834" s="40" t="s">
        <v>15</v>
      </c>
      <c r="C834" s="41">
        <v>0</v>
      </c>
      <c r="D834" s="41">
        <v>61.88082191780822</v>
      </c>
      <c r="E834" s="41">
        <v>61.88082191780822</v>
      </c>
      <c r="F834" s="41">
        <v>61.88082191780822</v>
      </c>
      <c r="G834" s="41">
        <v>61.88082191780822</v>
      </c>
      <c r="H834" s="41">
        <v>61.88082191780822</v>
      </c>
      <c r="I834" s="41">
        <v>61.88082191780822</v>
      </c>
      <c r="J834" s="41">
        <f t="shared" si="457"/>
        <v>61.88082191780822</v>
      </c>
      <c r="K834" s="41">
        <f t="shared" si="457"/>
        <v>61.88082191780822</v>
      </c>
      <c r="L834" s="41">
        <f t="shared" si="457"/>
        <v>61.88082191780822</v>
      </c>
      <c r="M834" s="42">
        <f t="shared" si="457"/>
        <v>61.88082191780822</v>
      </c>
      <c r="N834" s="42">
        <f t="shared" si="457"/>
        <v>61.88082191780822</v>
      </c>
      <c r="O834" s="42">
        <f t="shared" si="457"/>
        <v>61.88082191780822</v>
      </c>
      <c r="P834" s="42">
        <f>O834</f>
        <v>61.88082191780822</v>
      </c>
      <c r="Q834" s="42">
        <f t="shared" si="457"/>
        <v>61.88082191780822</v>
      </c>
      <c r="R834" s="41">
        <f t="shared" si="457"/>
        <v>61.88082191780822</v>
      </c>
    </row>
    <row r="835" spans="1:18" x14ac:dyDescent="0.25">
      <c r="A835" s="26" t="s">
        <v>16</v>
      </c>
      <c r="B835" s="27" t="s">
        <v>17</v>
      </c>
      <c r="C835" s="51">
        <v>147</v>
      </c>
      <c r="D835" s="51">
        <v>145</v>
      </c>
      <c r="E835" s="36">
        <v>141</v>
      </c>
      <c r="F835" s="51">
        <f>E835+(E835*F$747)</f>
        <v>140.43600000000001</v>
      </c>
      <c r="G835" s="51">
        <f>F835+(F835*G$747)</f>
        <v>138.56365946670638</v>
      </c>
      <c r="H835" s="51">
        <f t="shared" ref="H835:R835" si="458">G835+(G835*H$747)</f>
        <v>136.76548914617874</v>
      </c>
      <c r="I835" s="51">
        <f t="shared" si="458"/>
        <v>134.95142910513582</v>
      </c>
      <c r="J835" s="51">
        <f t="shared" si="458"/>
        <v>133.12147287768249</v>
      </c>
      <c r="K835" s="51">
        <f t="shared" si="458"/>
        <v>131.31801304328366</v>
      </c>
      <c r="L835" s="51">
        <f t="shared" si="458"/>
        <v>129.51985220868093</v>
      </c>
      <c r="M835" s="51">
        <f t="shared" si="458"/>
        <v>127.67927941992616</v>
      </c>
      <c r="N835" s="51">
        <f t="shared" si="458"/>
        <v>125.81217981099184</v>
      </c>
      <c r="O835" s="51">
        <f t="shared" si="458"/>
        <v>123.91322674357437</v>
      </c>
      <c r="P835" s="51">
        <f t="shared" si="458"/>
        <v>121.99302431082127</v>
      </c>
      <c r="Q835" s="51">
        <f t="shared" si="458"/>
        <v>120.08876337128103</v>
      </c>
      <c r="R835" s="51">
        <f t="shared" si="458"/>
        <v>118.16855702075559</v>
      </c>
    </row>
    <row r="836" spans="1:18" x14ac:dyDescent="0.25">
      <c r="A836" s="26" t="s">
        <v>29</v>
      </c>
      <c r="B836" s="27" t="s">
        <v>17</v>
      </c>
      <c r="C836" s="51">
        <v>0</v>
      </c>
      <c r="D836" s="51">
        <v>20</v>
      </c>
      <c r="E836" s="51">
        <v>21.92</v>
      </c>
      <c r="F836" s="51">
        <v>21.832319999999999</v>
      </c>
      <c r="G836" s="51">
        <v>21.541244081632655</v>
      </c>
      <c r="H836" s="51">
        <v>61</v>
      </c>
      <c r="I836" s="51">
        <v>83</v>
      </c>
      <c r="J836" s="51">
        <v>102</v>
      </c>
      <c r="K836" s="51">
        <v>107.60253868772213</v>
      </c>
      <c r="L836" s="51">
        <v>112.76218792610669</v>
      </c>
      <c r="M836" s="51">
        <v>117.6985629818664</v>
      </c>
      <c r="N836" s="51">
        <v>123.70924260972554</v>
      </c>
      <c r="O836" s="51">
        <v>121.84203034081366</v>
      </c>
      <c r="P836" s="51">
        <v>119.95392388744717</v>
      </c>
      <c r="Q836" s="51">
        <v>118.0814924669304</v>
      </c>
      <c r="R836" s="51">
        <v>116.19338216127672</v>
      </c>
    </row>
    <row r="837" spans="1:18" x14ac:dyDescent="0.25">
      <c r="A837" s="39" t="s">
        <v>27</v>
      </c>
      <c r="B837" s="40" t="s">
        <v>10</v>
      </c>
      <c r="C837" s="43">
        <v>0</v>
      </c>
      <c r="D837" s="43">
        <f>D836/D835</f>
        <v>0.13793103448275862</v>
      </c>
      <c r="E837" s="43">
        <f>E836/E835</f>
        <v>0.15546099290780144</v>
      </c>
      <c r="F837" s="43">
        <f>F836/F835</f>
        <v>0.15546099290780141</v>
      </c>
      <c r="G837" s="43">
        <f>G836/G835</f>
        <v>0.15546099290780144</v>
      </c>
      <c r="H837" s="43">
        <f t="shared" ref="H837:R837" si="459">H836/H835</f>
        <v>0.4460189509855188</v>
      </c>
      <c r="I837" s="43">
        <f t="shared" si="459"/>
        <v>0.6150360952112458</v>
      </c>
      <c r="J837" s="43">
        <f t="shared" si="459"/>
        <v>0.76621748388948352</v>
      </c>
      <c r="K837" s="43">
        <f t="shared" si="459"/>
        <v>0.81940425531914896</v>
      </c>
      <c r="L837" s="43">
        <f t="shared" si="459"/>
        <v>0.87061702127659568</v>
      </c>
      <c r="M837" s="47">
        <f t="shared" si="459"/>
        <v>0.92182978723404252</v>
      </c>
      <c r="N837" s="47">
        <f t="shared" si="459"/>
        <v>0.98328510638297861</v>
      </c>
      <c r="O837" s="47">
        <f t="shared" si="459"/>
        <v>0.9832851063829785</v>
      </c>
      <c r="P837" s="47">
        <f t="shared" si="459"/>
        <v>0.9832851063829785</v>
      </c>
      <c r="Q837" s="47">
        <f t="shared" si="459"/>
        <v>0.9832851063829785</v>
      </c>
      <c r="R837" s="43">
        <f t="shared" si="459"/>
        <v>0.9832851063829785</v>
      </c>
    </row>
    <row r="838" spans="1:18" x14ac:dyDescent="0.25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9"/>
    </row>
    <row r="839" spans="1:18" x14ac:dyDescent="0.25">
      <c r="A839" s="26" t="s">
        <v>2</v>
      </c>
      <c r="B839" s="27" t="s">
        <v>3</v>
      </c>
      <c r="C839" s="27">
        <v>2020</v>
      </c>
      <c r="D839" s="27">
        <v>2021</v>
      </c>
      <c r="E839" s="27">
        <v>2022</v>
      </c>
      <c r="F839" s="27">
        <v>2023</v>
      </c>
      <c r="G839" s="27">
        <v>2024</v>
      </c>
      <c r="H839" s="27">
        <v>2025</v>
      </c>
      <c r="I839" s="27">
        <v>2026</v>
      </c>
      <c r="J839" s="27">
        <v>2027</v>
      </c>
      <c r="K839" s="27">
        <v>2028</v>
      </c>
      <c r="L839" s="27">
        <v>2029</v>
      </c>
      <c r="M839" s="50">
        <v>2030</v>
      </c>
      <c r="N839" s="27">
        <v>2031</v>
      </c>
      <c r="O839" s="50">
        <v>2032</v>
      </c>
      <c r="P839" s="27">
        <v>2033</v>
      </c>
      <c r="Q839" s="50">
        <v>2034</v>
      </c>
      <c r="R839" s="27">
        <v>2035</v>
      </c>
    </row>
    <row r="840" spans="1:18" x14ac:dyDescent="0.25">
      <c r="A840" s="80" t="s">
        <v>99</v>
      </c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2"/>
    </row>
    <row r="841" spans="1:18" x14ac:dyDescent="0.25">
      <c r="A841" s="26" t="s">
        <v>5</v>
      </c>
      <c r="B841" s="27" t="s">
        <v>6</v>
      </c>
      <c r="C841" s="51">
        <v>0</v>
      </c>
      <c r="D841" s="51"/>
      <c r="E841" s="51"/>
      <c r="F841" s="51"/>
      <c r="G841" s="51"/>
      <c r="H841" s="51"/>
      <c r="I841" s="51"/>
      <c r="J841" s="51"/>
      <c r="K841" s="51"/>
      <c r="L841" s="51"/>
      <c r="M841" s="52">
        <f t="shared" ref="M841:R841" si="460">M842+M843</f>
        <v>1075.7894736842106</v>
      </c>
      <c r="N841" s="52">
        <f t="shared" si="460"/>
        <v>1344.7368421052631</v>
      </c>
      <c r="O841" s="52">
        <f t="shared" si="460"/>
        <v>1613.6842105263158</v>
      </c>
      <c r="P841" s="52">
        <f t="shared" si="460"/>
        <v>1588.6779990977318</v>
      </c>
      <c r="Q841" s="52">
        <f t="shared" si="460"/>
        <v>1563.8793888798164</v>
      </c>
      <c r="R841" s="51">
        <f t="shared" si="460"/>
        <v>1538.873126431276</v>
      </c>
    </row>
    <row r="842" spans="1:18" x14ac:dyDescent="0.25">
      <c r="A842" s="26" t="s">
        <v>7</v>
      </c>
      <c r="B842" s="27" t="s">
        <v>6</v>
      </c>
      <c r="C842" s="27">
        <v>0</v>
      </c>
      <c r="D842" s="27"/>
      <c r="E842" s="27"/>
      <c r="F842" s="27"/>
      <c r="G842" s="27"/>
      <c r="H842" s="27"/>
      <c r="I842" s="27"/>
      <c r="J842" s="27"/>
      <c r="K842" s="27"/>
      <c r="L842" s="27"/>
      <c r="M842" s="50">
        <f t="shared" ref="M842:R842" si="461">L842</f>
        <v>0</v>
      </c>
      <c r="N842" s="50">
        <f t="shared" si="461"/>
        <v>0</v>
      </c>
      <c r="O842" s="50">
        <f t="shared" si="461"/>
        <v>0</v>
      </c>
      <c r="P842" s="50">
        <f t="shared" si="461"/>
        <v>0</v>
      </c>
      <c r="Q842" s="50">
        <f t="shared" si="461"/>
        <v>0</v>
      </c>
      <c r="R842" s="27">
        <f t="shared" si="461"/>
        <v>0</v>
      </c>
    </row>
    <row r="843" spans="1:18" x14ac:dyDescent="0.25">
      <c r="A843" s="26" t="s">
        <v>8</v>
      </c>
      <c r="B843" s="27" t="s">
        <v>6</v>
      </c>
      <c r="C843" s="51">
        <v>0</v>
      </c>
      <c r="D843" s="51"/>
      <c r="E843" s="51"/>
      <c r="F843" s="51"/>
      <c r="G843" s="51"/>
      <c r="H843" s="51"/>
      <c r="I843" s="51"/>
      <c r="J843" s="51"/>
      <c r="K843" s="51"/>
      <c r="L843" s="51"/>
      <c r="M843" s="52">
        <f t="shared" ref="M843:R843" si="462">M846/(1-M845)</f>
        <v>1075.7894736842106</v>
      </c>
      <c r="N843" s="52">
        <f t="shared" si="462"/>
        <v>1344.7368421052631</v>
      </c>
      <c r="O843" s="52">
        <f t="shared" si="462"/>
        <v>1613.6842105263158</v>
      </c>
      <c r="P843" s="52">
        <f t="shared" si="462"/>
        <v>1588.6779990977318</v>
      </c>
      <c r="Q843" s="52">
        <f t="shared" si="462"/>
        <v>1563.8793888798164</v>
      </c>
      <c r="R843" s="51">
        <f t="shared" si="462"/>
        <v>1538.873126431276</v>
      </c>
    </row>
    <row r="844" spans="1:18" x14ac:dyDescent="0.25">
      <c r="A844" s="26" t="s">
        <v>9</v>
      </c>
      <c r="B844" s="27" t="s">
        <v>6</v>
      </c>
      <c r="C844" s="51">
        <v>0</v>
      </c>
      <c r="D844" s="51"/>
      <c r="E844" s="51"/>
      <c r="F844" s="51"/>
      <c r="G844" s="51"/>
      <c r="H844" s="51"/>
      <c r="I844" s="51"/>
      <c r="J844" s="51"/>
      <c r="K844" s="51"/>
      <c r="L844" s="51"/>
      <c r="M844" s="52">
        <f t="shared" ref="M844:R844" si="463">M843-M846</f>
        <v>53.789473684210634</v>
      </c>
      <c r="N844" s="52">
        <f t="shared" si="463"/>
        <v>67.236842105263122</v>
      </c>
      <c r="O844" s="52">
        <f t="shared" si="463"/>
        <v>80.684210526315837</v>
      </c>
      <c r="P844" s="52">
        <f t="shared" si="463"/>
        <v>79.433899954886556</v>
      </c>
      <c r="Q844" s="52">
        <f t="shared" si="463"/>
        <v>78.193969443990909</v>
      </c>
      <c r="R844" s="51">
        <f t="shared" si="463"/>
        <v>76.943656321563822</v>
      </c>
    </row>
    <row r="845" spans="1:18" x14ac:dyDescent="0.25">
      <c r="A845" s="26" t="s">
        <v>9</v>
      </c>
      <c r="B845" s="27" t="s">
        <v>10</v>
      </c>
      <c r="C845" s="53">
        <v>0</v>
      </c>
      <c r="D845" s="53"/>
      <c r="E845" s="53"/>
      <c r="F845" s="53"/>
      <c r="G845" s="53"/>
      <c r="H845" s="53"/>
      <c r="I845" s="53"/>
      <c r="J845" s="53"/>
      <c r="K845" s="53"/>
      <c r="L845" s="53"/>
      <c r="M845" s="54">
        <v>0.05</v>
      </c>
      <c r="N845" s="54">
        <f t="shared" ref="N845:R845" si="464">M845</f>
        <v>0.05</v>
      </c>
      <c r="O845" s="54">
        <f t="shared" si="464"/>
        <v>0.05</v>
      </c>
      <c r="P845" s="54">
        <f t="shared" si="464"/>
        <v>0.05</v>
      </c>
      <c r="Q845" s="54">
        <f t="shared" si="464"/>
        <v>0.05</v>
      </c>
      <c r="R845" s="54">
        <f t="shared" si="464"/>
        <v>0.05</v>
      </c>
    </row>
    <row r="846" spans="1:18" x14ac:dyDescent="0.25">
      <c r="A846" s="26" t="s">
        <v>11</v>
      </c>
      <c r="B846" s="27" t="s">
        <v>6</v>
      </c>
      <c r="C846" s="51">
        <v>0</v>
      </c>
      <c r="D846" s="51"/>
      <c r="E846" s="51"/>
      <c r="F846" s="51"/>
      <c r="G846" s="51"/>
      <c r="H846" s="51"/>
      <c r="I846" s="51"/>
      <c r="J846" s="51"/>
      <c r="K846" s="51"/>
      <c r="L846" s="51"/>
      <c r="M846" s="52">
        <f t="shared" ref="M846:R846" si="465">M847+M848</f>
        <v>1022</v>
      </c>
      <c r="N846" s="52">
        <f t="shared" si="465"/>
        <v>1277.5</v>
      </c>
      <c r="O846" s="52">
        <f t="shared" si="465"/>
        <v>1533</v>
      </c>
      <c r="P846" s="52">
        <f t="shared" si="465"/>
        <v>1509.2440991428452</v>
      </c>
      <c r="Q846" s="52">
        <f t="shared" si="465"/>
        <v>1485.6854194358255</v>
      </c>
      <c r="R846" s="51">
        <f t="shared" si="465"/>
        <v>1461.9294701097122</v>
      </c>
    </row>
    <row r="847" spans="1:18" x14ac:dyDescent="0.25">
      <c r="A847" s="26" t="s">
        <v>12</v>
      </c>
      <c r="B847" s="27" t="s">
        <v>6</v>
      </c>
      <c r="C847" s="51">
        <v>0</v>
      </c>
      <c r="D847" s="51"/>
      <c r="E847" s="51"/>
      <c r="F847" s="51"/>
      <c r="G847" s="51"/>
      <c r="H847" s="51"/>
      <c r="I847" s="51"/>
      <c r="J847" s="51"/>
      <c r="K847" s="51"/>
      <c r="L847" s="51"/>
      <c r="M847" s="52">
        <f t="shared" ref="M847:R847" si="466">(M849*M851*365)/1000</f>
        <v>1022</v>
      </c>
      <c r="N847" s="52">
        <f t="shared" si="466"/>
        <v>1277.5</v>
      </c>
      <c r="O847" s="52">
        <f t="shared" si="466"/>
        <v>1533</v>
      </c>
      <c r="P847" s="52">
        <f t="shared" si="466"/>
        <v>1509.2440991428452</v>
      </c>
      <c r="Q847" s="52">
        <f t="shared" si="466"/>
        <v>1485.6854194358255</v>
      </c>
      <c r="R847" s="51">
        <f t="shared" si="466"/>
        <v>1461.9294701097122</v>
      </c>
    </row>
    <row r="848" spans="1:18" x14ac:dyDescent="0.25">
      <c r="A848" s="26" t="s">
        <v>13</v>
      </c>
      <c r="B848" s="27" t="s">
        <v>6</v>
      </c>
      <c r="C848" s="27">
        <v>0</v>
      </c>
      <c r="D848" s="27"/>
      <c r="E848" s="27"/>
      <c r="F848" s="27"/>
      <c r="G848" s="27"/>
      <c r="H848" s="27"/>
      <c r="I848" s="27"/>
      <c r="J848" s="27"/>
      <c r="K848" s="27"/>
      <c r="L848" s="27"/>
      <c r="M848" s="50">
        <f t="shared" ref="M848:R848" si="467">L848</f>
        <v>0</v>
      </c>
      <c r="N848" s="50">
        <f t="shared" si="467"/>
        <v>0</v>
      </c>
      <c r="O848" s="50">
        <f t="shared" si="467"/>
        <v>0</v>
      </c>
      <c r="P848" s="50">
        <f t="shared" si="467"/>
        <v>0</v>
      </c>
      <c r="Q848" s="50">
        <f t="shared" si="467"/>
        <v>0</v>
      </c>
      <c r="R848" s="27">
        <f t="shared" si="467"/>
        <v>0</v>
      </c>
    </row>
    <row r="849" spans="1:18" x14ac:dyDescent="0.25">
      <c r="A849" s="39" t="s">
        <v>14</v>
      </c>
      <c r="B849" s="40" t="s">
        <v>15</v>
      </c>
      <c r="C849" s="41">
        <v>0</v>
      </c>
      <c r="D849" s="41"/>
      <c r="E849" s="41"/>
      <c r="F849" s="41"/>
      <c r="G849" s="41"/>
      <c r="H849" s="41"/>
      <c r="I849" s="41"/>
      <c r="J849" s="41"/>
      <c r="K849" s="41"/>
      <c r="L849" s="41"/>
      <c r="M849" s="42">
        <v>70</v>
      </c>
      <c r="N849" s="42">
        <v>70</v>
      </c>
      <c r="O849" s="42">
        <v>70</v>
      </c>
      <c r="P849" s="42">
        <v>70</v>
      </c>
      <c r="Q849" s="42">
        <v>70</v>
      </c>
      <c r="R849" s="42">
        <v>70</v>
      </c>
    </row>
    <row r="850" spans="1:18" x14ac:dyDescent="0.25">
      <c r="A850" s="26" t="s">
        <v>16</v>
      </c>
      <c r="B850" s="27" t="s">
        <v>17</v>
      </c>
      <c r="C850" s="51">
        <v>147</v>
      </c>
      <c r="D850" s="51">
        <v>72</v>
      </c>
      <c r="E850" s="51">
        <f>D850+(D850*E$747)</f>
        <v>71.712000000000003</v>
      </c>
      <c r="F850" s="51">
        <f t="shared" ref="F850" si="468">E850+(E850*F$747)</f>
        <v>71.425151999999997</v>
      </c>
      <c r="G850" s="51">
        <f>F850+(F850*G$747)</f>
        <v>70.472887572173391</v>
      </c>
      <c r="H850" s="51">
        <f t="shared" ref="H850:L850" si="469">G850+(G850*H$747)</f>
        <v>69.55834579894163</v>
      </c>
      <c r="I850" s="51">
        <f t="shared" si="469"/>
        <v>68.635722581471626</v>
      </c>
      <c r="J850" s="51">
        <f t="shared" si="469"/>
        <v>67.705014631236651</v>
      </c>
      <c r="K850" s="51">
        <f t="shared" si="469"/>
        <v>66.787782633758582</v>
      </c>
      <c r="L850" s="51">
        <f t="shared" si="469"/>
        <v>65.873245685027868</v>
      </c>
      <c r="M850" s="51">
        <f>L850+(L850*M$747)</f>
        <v>64.937138196891823</v>
      </c>
      <c r="N850" s="51">
        <f>M850+(M850*N$747)</f>
        <v>63.987539280892541</v>
      </c>
      <c r="O850" s="51">
        <f t="shared" ref="O850:R851" si="470">N850+(N850*O$747)</f>
        <v>63.021739831455371</v>
      </c>
      <c r="P850" s="51">
        <f t="shared" si="470"/>
        <v>62.045133045231324</v>
      </c>
      <c r="Q850" s="51">
        <f t="shared" si="470"/>
        <v>61.076634034619197</v>
      </c>
      <c r="R850" s="51">
        <f t="shared" si="470"/>
        <v>60.100025255832804</v>
      </c>
    </row>
    <row r="851" spans="1:18" x14ac:dyDescent="0.25">
      <c r="A851" s="26" t="s">
        <v>29</v>
      </c>
      <c r="B851" s="27" t="s">
        <v>17</v>
      </c>
      <c r="C851" s="51">
        <v>0</v>
      </c>
      <c r="D851" s="51"/>
      <c r="E851" s="51"/>
      <c r="F851" s="51"/>
      <c r="G851" s="51"/>
      <c r="H851" s="51"/>
      <c r="I851" s="51"/>
      <c r="J851" s="51"/>
      <c r="K851" s="51"/>
      <c r="L851" s="51"/>
      <c r="M851" s="51">
        <v>40</v>
      </c>
      <c r="N851" s="51">
        <v>50</v>
      </c>
      <c r="O851" s="51">
        <v>60</v>
      </c>
      <c r="P851" s="51">
        <f t="shared" si="470"/>
        <v>59.070219144534057</v>
      </c>
      <c r="Q851" s="51">
        <f t="shared" si="470"/>
        <v>58.148157316470659</v>
      </c>
      <c r="R851" s="51">
        <f t="shared" si="470"/>
        <v>57.218374563980909</v>
      </c>
    </row>
    <row r="852" spans="1:18" x14ac:dyDescent="0.25">
      <c r="A852" s="39" t="s">
        <v>27</v>
      </c>
      <c r="B852" s="40" t="s">
        <v>10</v>
      </c>
      <c r="C852" s="43">
        <v>0</v>
      </c>
      <c r="D852" s="43"/>
      <c r="E852" s="43"/>
      <c r="F852" s="43"/>
      <c r="G852" s="43"/>
      <c r="H852" s="43"/>
      <c r="I852" s="43"/>
      <c r="J852" s="43"/>
      <c r="K852" s="43"/>
      <c r="L852" s="43"/>
      <c r="M852" s="47">
        <f t="shared" ref="M852:R852" si="471">M851/M850</f>
        <v>0.6159803328369432</v>
      </c>
      <c r="N852" s="47">
        <f t="shared" si="471"/>
        <v>0.78140213800862024</v>
      </c>
      <c r="O852" s="47">
        <f t="shared" si="471"/>
        <v>0.95205242128293066</v>
      </c>
      <c r="P852" s="47">
        <f t="shared" si="471"/>
        <v>0.95205242128293066</v>
      </c>
      <c r="Q852" s="47">
        <f t="shared" si="471"/>
        <v>0.95205242128293066</v>
      </c>
      <c r="R852" s="43">
        <f t="shared" si="471"/>
        <v>0.95205242128293077</v>
      </c>
    </row>
    <row r="853" spans="1:18" x14ac:dyDescent="0.25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9"/>
    </row>
    <row r="854" spans="1:18" x14ac:dyDescent="0.25">
      <c r="A854" s="26" t="s">
        <v>2</v>
      </c>
      <c r="B854" s="27" t="s">
        <v>3</v>
      </c>
      <c r="C854" s="27">
        <v>2020</v>
      </c>
      <c r="D854" s="27">
        <v>2021</v>
      </c>
      <c r="E854" s="27">
        <v>2022</v>
      </c>
      <c r="F854" s="27">
        <v>2023</v>
      </c>
      <c r="G854" s="27">
        <v>2024</v>
      </c>
      <c r="H854" s="27">
        <v>2025</v>
      </c>
      <c r="I854" s="27">
        <v>2026</v>
      </c>
      <c r="J854" s="27">
        <v>2027</v>
      </c>
      <c r="K854" s="27">
        <v>2028</v>
      </c>
      <c r="L854" s="27">
        <v>2029</v>
      </c>
      <c r="M854" s="50">
        <v>2030</v>
      </c>
      <c r="N854" s="27">
        <v>2031</v>
      </c>
      <c r="O854" s="50">
        <v>2032</v>
      </c>
      <c r="P854" s="27">
        <v>2033</v>
      </c>
      <c r="Q854" s="50">
        <v>2034</v>
      </c>
      <c r="R854" s="27">
        <v>2035</v>
      </c>
    </row>
    <row r="855" spans="1:18" x14ac:dyDescent="0.25">
      <c r="A855" s="80" t="s">
        <v>100</v>
      </c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2"/>
    </row>
    <row r="856" spans="1:18" x14ac:dyDescent="0.25">
      <c r="A856" s="26" t="s">
        <v>5</v>
      </c>
      <c r="B856" s="27" t="s">
        <v>6</v>
      </c>
      <c r="C856" s="51">
        <v>1881.7329999999999</v>
      </c>
      <c r="D856" s="51">
        <v>2362</v>
      </c>
      <c r="E856" s="51">
        <v>2350.2200176031529</v>
      </c>
      <c r="F856" s="51">
        <v>2343.5375544421813</v>
      </c>
      <c r="G856" s="51">
        <v>2321.3534291965643</v>
      </c>
      <c r="H856" s="51">
        <v>2300.048097770893</v>
      </c>
      <c r="I856" s="51">
        <v>2278.554499550929</v>
      </c>
      <c r="J856" s="51">
        <v>2256.8725579265547</v>
      </c>
      <c r="K856" s="51">
        <v>2235.5045545477215</v>
      </c>
      <c r="L856" s="51">
        <v>2214.1993355145041</v>
      </c>
      <c r="M856" s="52">
        <v>2192.3916052734758</v>
      </c>
      <c r="N856" s="52">
        <v>2170.2695762760145</v>
      </c>
      <c r="O856" s="52">
        <v>2147.7701367061018</v>
      </c>
      <c r="P856" s="52">
        <v>2125.0189274534769</v>
      </c>
      <c r="Q856" s="52">
        <v>2102.4565984156143</v>
      </c>
      <c r="R856" s="51">
        <v>2079.7053427438946</v>
      </c>
    </row>
    <row r="857" spans="1:18" x14ac:dyDescent="0.25">
      <c r="A857" s="26" t="s">
        <v>7</v>
      </c>
      <c r="B857" s="27" t="s">
        <v>6</v>
      </c>
      <c r="C857" s="27">
        <v>0</v>
      </c>
      <c r="D857" s="51">
        <v>393.00000000000023</v>
      </c>
      <c r="E857" s="27">
        <v>393.00000000000023</v>
      </c>
      <c r="F857" s="27">
        <v>393.00000000000023</v>
      </c>
      <c r="G857" s="27">
        <v>393.00000000000023</v>
      </c>
      <c r="H857" s="27">
        <v>393.00000000000023</v>
      </c>
      <c r="I857" s="27">
        <v>393.00000000000023</v>
      </c>
      <c r="J857" s="27">
        <v>393.00000000000023</v>
      </c>
      <c r="K857" s="27">
        <v>393.00000000000023</v>
      </c>
      <c r="L857" s="27">
        <v>393.00000000000023</v>
      </c>
      <c r="M857" s="50">
        <v>393.00000000000023</v>
      </c>
      <c r="N857" s="50">
        <v>393.00000000000023</v>
      </c>
      <c r="O857" s="50">
        <v>393.00000000000023</v>
      </c>
      <c r="P857" s="50">
        <v>393.00000000000023</v>
      </c>
      <c r="Q857" s="50">
        <v>393.00000000000023</v>
      </c>
      <c r="R857" s="27">
        <v>393.00000000000023</v>
      </c>
    </row>
    <row r="858" spans="1:18" x14ac:dyDescent="0.25">
      <c r="A858" s="26" t="s">
        <v>8</v>
      </c>
      <c r="B858" s="27" t="s">
        <v>6</v>
      </c>
      <c r="C858" s="51">
        <v>1881.7329999999999</v>
      </c>
      <c r="D858" s="51">
        <v>1968.9999999999998</v>
      </c>
      <c r="E858" s="51">
        <v>1957.2200176031527</v>
      </c>
      <c r="F858" s="51">
        <v>1950.5375544421811</v>
      </c>
      <c r="G858" s="51">
        <v>1928.3534291965639</v>
      </c>
      <c r="H858" s="51">
        <v>1907.0480977708926</v>
      </c>
      <c r="I858" s="51">
        <v>1885.5544995509288</v>
      </c>
      <c r="J858" s="51">
        <v>1863.8725579265545</v>
      </c>
      <c r="K858" s="51">
        <v>1842.5045545477212</v>
      </c>
      <c r="L858" s="51">
        <v>1821.1993355145041</v>
      </c>
      <c r="M858" s="52">
        <v>1799.3916052734753</v>
      </c>
      <c r="N858" s="52">
        <v>1777.2695762760143</v>
      </c>
      <c r="O858" s="52">
        <v>1754.7701367061015</v>
      </c>
      <c r="P858" s="52">
        <v>1732.0189274534766</v>
      </c>
      <c r="Q858" s="52">
        <v>1709.4565984156138</v>
      </c>
      <c r="R858" s="51">
        <v>1686.7053427438943</v>
      </c>
    </row>
    <row r="859" spans="1:18" x14ac:dyDescent="0.25">
      <c r="A859" s="26" t="s">
        <v>9</v>
      </c>
      <c r="B859" s="27" t="s">
        <v>6</v>
      </c>
      <c r="C859" s="51">
        <v>0</v>
      </c>
      <c r="D859" s="51">
        <v>91.439999999999827</v>
      </c>
      <c r="E859" s="51">
        <v>86.074257603152546</v>
      </c>
      <c r="F859" s="51">
        <v>85.780377482180938</v>
      </c>
      <c r="G859" s="51">
        <v>84.804768151641838</v>
      </c>
      <c r="H859" s="51">
        <v>83.867806252131004</v>
      </c>
      <c r="I859" s="51">
        <v>82.922564790586421</v>
      </c>
      <c r="J859" s="51">
        <v>81.969040397862045</v>
      </c>
      <c r="K859" s="51">
        <v>81.02932232286139</v>
      </c>
      <c r="L859" s="51">
        <v>80.09236536612525</v>
      </c>
      <c r="M859" s="52">
        <v>79.13330906503279</v>
      </c>
      <c r="N859" s="52">
        <v>78.160430591735803</v>
      </c>
      <c r="O859" s="52">
        <v>77.170954426537719</v>
      </c>
      <c r="P859" s="52">
        <v>76.170405981099293</v>
      </c>
      <c r="Q859" s="52">
        <v>75.178164074586221</v>
      </c>
      <c r="R859" s="51">
        <v>74.177613587737596</v>
      </c>
    </row>
    <row r="860" spans="1:18" x14ac:dyDescent="0.25">
      <c r="A860" s="26" t="s">
        <v>9</v>
      </c>
      <c r="B860" s="27" t="s">
        <v>10</v>
      </c>
      <c r="C860" s="53">
        <v>0</v>
      </c>
      <c r="D860" s="53">
        <v>4.6439817166074038E-2</v>
      </c>
      <c r="E860" s="53">
        <v>4.3977813852813852E-2</v>
      </c>
      <c r="F860" s="53">
        <v>4.3977813852813852E-2</v>
      </c>
      <c r="G860" s="53">
        <v>4.3977813852813852E-2</v>
      </c>
      <c r="H860" s="53">
        <v>4.3977813852813852E-2</v>
      </c>
      <c r="I860" s="53">
        <v>4.3977813852813852E-2</v>
      </c>
      <c r="J860" s="53">
        <v>4.3977813852813852E-2</v>
      </c>
      <c r="K860" s="53">
        <v>4.3977813852813852E-2</v>
      </c>
      <c r="L860" s="53">
        <v>4.3977813852813852E-2</v>
      </c>
      <c r="M860" s="54">
        <v>4.3977813852813852E-2</v>
      </c>
      <c r="N860" s="54">
        <v>4.3977813852813852E-2</v>
      </c>
      <c r="O860" s="54">
        <v>4.3977813852813852E-2</v>
      </c>
      <c r="P860" s="54">
        <v>4.3977813852813852E-2</v>
      </c>
      <c r="Q860" s="54">
        <v>4.3977813852813852E-2</v>
      </c>
      <c r="R860" s="53">
        <v>4.3977813852813852E-2</v>
      </c>
    </row>
    <row r="861" spans="1:18" x14ac:dyDescent="0.25">
      <c r="A861" s="26" t="s">
        <v>11</v>
      </c>
      <c r="B861" s="27" t="s">
        <v>6</v>
      </c>
      <c r="C861" s="51">
        <v>1881.7329999999999</v>
      </c>
      <c r="D861" s="51">
        <v>1877.56</v>
      </c>
      <c r="E861" s="51">
        <v>1871.1457600000001</v>
      </c>
      <c r="F861" s="51">
        <v>1864.7571769600002</v>
      </c>
      <c r="G861" s="51">
        <v>1843.548661044922</v>
      </c>
      <c r="H861" s="51">
        <v>1823.1802915187616</v>
      </c>
      <c r="I861" s="51">
        <v>1802.6319347603423</v>
      </c>
      <c r="J861" s="51">
        <v>1781.9035175286924</v>
      </c>
      <c r="K861" s="51">
        <v>1761.4752322248598</v>
      </c>
      <c r="L861" s="51">
        <v>1741.1069701483789</v>
      </c>
      <c r="M861" s="52">
        <v>1720.2582962084425</v>
      </c>
      <c r="N861" s="52">
        <v>1699.1091456842785</v>
      </c>
      <c r="O861" s="52">
        <v>1677.5991822795638</v>
      </c>
      <c r="P861" s="52">
        <v>1655.8485214723773</v>
      </c>
      <c r="Q861" s="52">
        <v>1634.2784343410276</v>
      </c>
      <c r="R861" s="51">
        <v>1612.5277291561567</v>
      </c>
    </row>
    <row r="862" spans="1:18" x14ac:dyDescent="0.25">
      <c r="A862" s="26" t="s">
        <v>12</v>
      </c>
      <c r="B862" s="27" t="s">
        <v>6</v>
      </c>
      <c r="C862" s="51">
        <v>1576.7329999999999</v>
      </c>
      <c r="D862" s="51">
        <v>1603.56</v>
      </c>
      <c r="E862" s="51">
        <v>1597.1457600000001</v>
      </c>
      <c r="F862" s="51">
        <v>1590.7571769600002</v>
      </c>
      <c r="G862" s="51">
        <v>1569.548661044922</v>
      </c>
      <c r="H862" s="51">
        <v>1549.1802915187616</v>
      </c>
      <c r="I862" s="51">
        <v>1528.6319347603423</v>
      </c>
      <c r="J862" s="51">
        <v>1507.9035175286924</v>
      </c>
      <c r="K862" s="51">
        <v>1487.4752322248598</v>
      </c>
      <c r="L862" s="51">
        <v>1467.1069701483789</v>
      </c>
      <c r="M862" s="52">
        <v>1446.2582962084425</v>
      </c>
      <c r="N862" s="52">
        <v>1425.1091456842785</v>
      </c>
      <c r="O862" s="52">
        <v>1403.5991822795638</v>
      </c>
      <c r="P862" s="52">
        <v>1381.8485214723773</v>
      </c>
      <c r="Q862" s="52">
        <v>1360.2784343410276</v>
      </c>
      <c r="R862" s="51">
        <v>1338.5277291561567</v>
      </c>
    </row>
    <row r="863" spans="1:18" x14ac:dyDescent="0.25">
      <c r="A863" s="26" t="s">
        <v>13</v>
      </c>
      <c r="B863" s="27" t="s">
        <v>6</v>
      </c>
      <c r="C863" s="27">
        <v>305</v>
      </c>
      <c r="D863" s="27">
        <v>274</v>
      </c>
      <c r="E863" s="27">
        <v>274</v>
      </c>
      <c r="F863" s="27">
        <v>274</v>
      </c>
      <c r="G863" s="27">
        <v>274</v>
      </c>
      <c r="H863" s="27">
        <v>274</v>
      </c>
      <c r="I863" s="27">
        <v>274</v>
      </c>
      <c r="J863" s="27">
        <v>274</v>
      </c>
      <c r="K863" s="27">
        <v>274</v>
      </c>
      <c r="L863" s="27">
        <v>274</v>
      </c>
      <c r="M863" s="50">
        <v>274</v>
      </c>
      <c r="N863" s="50">
        <v>274</v>
      </c>
      <c r="O863" s="50">
        <v>274</v>
      </c>
      <c r="P863" s="50">
        <v>274</v>
      </c>
      <c r="Q863" s="50">
        <v>274</v>
      </c>
      <c r="R863" s="27">
        <v>274</v>
      </c>
    </row>
    <row r="864" spans="1:18" x14ac:dyDescent="0.25">
      <c r="A864" s="39" t="s">
        <v>14</v>
      </c>
      <c r="B864" s="40" t="s">
        <v>15</v>
      </c>
      <c r="C864" s="41">
        <v>51.796360172136261</v>
      </c>
      <c r="D864" s="41">
        <v>52.889195492920742</v>
      </c>
      <c r="E864" s="41">
        <v>52.889195492920742</v>
      </c>
      <c r="F864" s="41">
        <v>52.889195492920742</v>
      </c>
      <c r="G864" s="41">
        <v>52.889195492920742</v>
      </c>
      <c r="H864" s="41">
        <v>52.889195492920742</v>
      </c>
      <c r="I864" s="41">
        <v>52.889195492920742</v>
      </c>
      <c r="J864" s="41">
        <v>52.889195492920742</v>
      </c>
      <c r="K864" s="41">
        <v>52.889195492920742</v>
      </c>
      <c r="L864" s="41">
        <v>52.889195492920742</v>
      </c>
      <c r="M864" s="42">
        <v>52.889195492920742</v>
      </c>
      <c r="N864" s="42">
        <v>52.889195492920742</v>
      </c>
      <c r="O864" s="42">
        <v>52.889195492920742</v>
      </c>
      <c r="P864" s="42">
        <v>52.889195492920742</v>
      </c>
      <c r="Q864" s="42">
        <v>52.889195492920742</v>
      </c>
      <c r="R864" s="41">
        <v>52.889195492920742</v>
      </c>
    </row>
    <row r="865" spans="1:18" x14ac:dyDescent="0.25">
      <c r="A865" s="26" t="s">
        <v>16</v>
      </c>
      <c r="B865" s="27" t="s">
        <v>17</v>
      </c>
      <c r="C865" s="51">
        <v>139</v>
      </c>
      <c r="D865" s="51">
        <v>139</v>
      </c>
      <c r="E865" s="36">
        <v>125</v>
      </c>
      <c r="F865" s="36">
        <f>E865+(E865*F$747)</f>
        <v>124.5</v>
      </c>
      <c r="G865" s="36">
        <f t="shared" ref="G865:R865" si="472">F865+(F865*G$747)</f>
        <v>122.84012364069716</v>
      </c>
      <c r="H865" s="36">
        <f t="shared" si="472"/>
        <v>121.24600101611591</v>
      </c>
      <c r="I865" s="36">
        <f t="shared" si="472"/>
        <v>119.63779175987219</v>
      </c>
      <c r="J865" s="36">
        <f t="shared" si="472"/>
        <v>118.01549013978946</v>
      </c>
      <c r="K865" s="36">
        <f t="shared" si="472"/>
        <v>116.41667822986143</v>
      </c>
      <c r="L865" s="36">
        <f t="shared" si="472"/>
        <v>114.8225640147881</v>
      </c>
      <c r="M865" s="36">
        <f t="shared" si="472"/>
        <v>113.19085054957996</v>
      </c>
      <c r="N865" s="36">
        <f t="shared" si="472"/>
        <v>111.53562039981549</v>
      </c>
      <c r="O865" s="36">
        <f t="shared" si="472"/>
        <v>109.85215136841703</v>
      </c>
      <c r="P865" s="36">
        <f t="shared" si="472"/>
        <v>108.149844247182</v>
      </c>
      <c r="Q865" s="36">
        <f t="shared" si="472"/>
        <v>106.46166965539101</v>
      </c>
      <c r="R865" s="36">
        <f t="shared" si="472"/>
        <v>104.75935906095354</v>
      </c>
    </row>
    <row r="866" spans="1:18" x14ac:dyDescent="0.25">
      <c r="A866" s="26" t="s">
        <v>29</v>
      </c>
      <c r="B866" s="27" t="s">
        <v>17</v>
      </c>
      <c r="C866" s="51">
        <v>83.399999999999991</v>
      </c>
      <c r="D866" s="51">
        <v>83.066399999999987</v>
      </c>
      <c r="E866" s="36">
        <f>D866+(D866*E$747)</f>
        <v>82.734134399999988</v>
      </c>
      <c r="F866" s="36">
        <f t="shared" ref="F866:R866" si="473">E866+(E866*F$747)</f>
        <v>82.403197862399992</v>
      </c>
      <c r="G866" s="36">
        <f t="shared" si="473"/>
        <v>81.304570392016444</v>
      </c>
      <c r="H866" s="36">
        <f t="shared" si="473"/>
        <v>80.24946354823895</v>
      </c>
      <c r="I866" s="36">
        <f t="shared" si="473"/>
        <v>79.18503314224381</v>
      </c>
      <c r="J866" s="36">
        <f t="shared" si="473"/>
        <v>78.11127538005772</v>
      </c>
      <c r="K866" s="36">
        <f t="shared" si="473"/>
        <v>77.053064824567258</v>
      </c>
      <c r="L866" s="36">
        <f>K866+(K866*L$747)+'[16]Uued liitujad'!K82-14</f>
        <v>114.49796354681664</v>
      </c>
      <c r="M866" s="36">
        <f t="shared" si="473"/>
        <v>112.8708628940722</v>
      </c>
      <c r="N866" s="36">
        <f t="shared" si="473"/>
        <v>111.22031203784053</v>
      </c>
      <c r="O866" s="36">
        <f t="shared" si="473"/>
        <v>109.541602130575</v>
      </c>
      <c r="P866" s="36">
        <f t="shared" si="473"/>
        <v>107.84410738827373</v>
      </c>
      <c r="Q866" s="36">
        <f t="shared" si="473"/>
        <v>106.1607052231152</v>
      </c>
      <c r="R866" s="36">
        <f t="shared" si="473"/>
        <v>104.46320701743015</v>
      </c>
    </row>
    <row r="867" spans="1:18" x14ac:dyDescent="0.25">
      <c r="A867" s="39" t="s">
        <v>27</v>
      </c>
      <c r="B867" s="40" t="s">
        <v>10</v>
      </c>
      <c r="C867" s="43">
        <v>0.6</v>
      </c>
      <c r="D867" s="43">
        <f>D866/D865</f>
        <v>0.59759999999999991</v>
      </c>
      <c r="E867" s="43">
        <f>E866/E865</f>
        <v>0.66187307519999994</v>
      </c>
      <c r="F867" s="43">
        <f>F866/F865</f>
        <v>0.66187307519999994</v>
      </c>
      <c r="G867" s="43">
        <f>G866/G865</f>
        <v>0.66187307519999994</v>
      </c>
      <c r="H867" s="43">
        <f t="shared" ref="H867:R867" si="474">H866/H865</f>
        <v>0.66187307519999994</v>
      </c>
      <c r="I867" s="43">
        <f t="shared" si="474"/>
        <v>0.66187307519999994</v>
      </c>
      <c r="J867" s="43">
        <f>J866/J865</f>
        <v>0.66187307519999994</v>
      </c>
      <c r="K867" s="43">
        <f t="shared" si="474"/>
        <v>0.66187307519999983</v>
      </c>
      <c r="L867" s="43">
        <f>L866/L865</f>
        <v>0.99717302543488173</v>
      </c>
      <c r="M867" s="47">
        <f t="shared" si="474"/>
        <v>0.99717302543488173</v>
      </c>
      <c r="N867" s="47">
        <f t="shared" si="474"/>
        <v>0.99717302543488184</v>
      </c>
      <c r="O867" s="47">
        <f t="shared" si="474"/>
        <v>0.99717302543488184</v>
      </c>
      <c r="P867" s="47">
        <f t="shared" si="474"/>
        <v>0.99717302543488184</v>
      </c>
      <c r="Q867" s="47">
        <f t="shared" si="474"/>
        <v>0.99717302543488184</v>
      </c>
      <c r="R867" s="43">
        <f t="shared" si="474"/>
        <v>0.99717302543488184</v>
      </c>
    </row>
    <row r="868" spans="1:18" x14ac:dyDescent="0.25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9"/>
    </row>
    <row r="869" spans="1:18" x14ac:dyDescent="0.25">
      <c r="A869" s="26" t="s">
        <v>2</v>
      </c>
      <c r="B869" s="27" t="s">
        <v>3</v>
      </c>
      <c r="C869" s="27">
        <v>2020</v>
      </c>
      <c r="D869" s="27">
        <v>2021</v>
      </c>
      <c r="E869" s="27">
        <v>2022</v>
      </c>
      <c r="F869" s="27">
        <v>2023</v>
      </c>
      <c r="G869" s="27">
        <v>2024</v>
      </c>
      <c r="H869" s="27">
        <v>2025</v>
      </c>
      <c r="I869" s="27">
        <v>2026</v>
      </c>
      <c r="J869" s="27">
        <v>2027</v>
      </c>
      <c r="K869" s="27">
        <v>2028</v>
      </c>
      <c r="L869" s="27">
        <v>2029</v>
      </c>
      <c r="M869" s="50">
        <v>2030</v>
      </c>
      <c r="N869" s="27">
        <v>2031</v>
      </c>
      <c r="O869" s="50">
        <v>2032</v>
      </c>
      <c r="P869" s="27">
        <v>2033</v>
      </c>
      <c r="Q869" s="50">
        <v>2034</v>
      </c>
      <c r="R869" s="27">
        <v>2035</v>
      </c>
    </row>
    <row r="870" spans="1:18" x14ac:dyDescent="0.25">
      <c r="A870" s="80" t="s">
        <v>101</v>
      </c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2"/>
    </row>
    <row r="871" spans="1:18" x14ac:dyDescent="0.25">
      <c r="A871" s="26" t="s">
        <v>5</v>
      </c>
      <c r="B871" s="27" t="s">
        <v>6</v>
      </c>
      <c r="C871" s="51">
        <v>6282</v>
      </c>
      <c r="D871" s="51">
        <v>9901</v>
      </c>
      <c r="E871" s="51">
        <v>9414.1928721202712</v>
      </c>
      <c r="F871" s="51">
        <v>9383.7948526926775</v>
      </c>
      <c r="G871" s="51">
        <v>9282.8809450576919</v>
      </c>
      <c r="H871" s="51">
        <v>9185.9646040337138</v>
      </c>
      <c r="I871" s="51">
        <v>9088.1918516038459</v>
      </c>
      <c r="J871" s="51">
        <v>8989.5623392744619</v>
      </c>
      <c r="K871" s="51">
        <f t="shared" ref="K871:R871" si="475">K872+K873</f>
        <v>8821.8053398663069</v>
      </c>
      <c r="L871" s="51">
        <f t="shared" si="475"/>
        <v>8725.7854274064193</v>
      </c>
      <c r="M871" s="52">
        <f t="shared" si="475"/>
        <v>8627.500760845247</v>
      </c>
      <c r="N871" s="52">
        <f t="shared" si="475"/>
        <v>8527.799589763199</v>
      </c>
      <c r="O871" s="52">
        <f t="shared" si="475"/>
        <v>8426.3974772324</v>
      </c>
      <c r="P871" s="52">
        <f t="shared" si="475"/>
        <v>7956.5302665510944</v>
      </c>
      <c r="Q871" s="52">
        <f t="shared" si="475"/>
        <v>7860.4939162626861</v>
      </c>
      <c r="R871" s="51">
        <f t="shared" si="475"/>
        <v>7763.6534014592826</v>
      </c>
    </row>
    <row r="872" spans="1:18" x14ac:dyDescent="0.25">
      <c r="A872" s="26" t="s">
        <v>7</v>
      </c>
      <c r="B872" s="27" t="s">
        <v>6</v>
      </c>
      <c r="C872" s="27">
        <v>0</v>
      </c>
      <c r="D872" s="51">
        <v>1711.9133949459147</v>
      </c>
      <c r="E872" s="51">
        <v>1711.9133949459147</v>
      </c>
      <c r="F872" s="51">
        <v>1711.9133949459147</v>
      </c>
      <c r="G872" s="51">
        <v>1711.9133949459147</v>
      </c>
      <c r="H872" s="51">
        <v>1711.9133949459147</v>
      </c>
      <c r="I872" s="51">
        <v>1711.9133949459147</v>
      </c>
      <c r="J872" s="51">
        <v>1711.9133949459147</v>
      </c>
      <c r="K872" s="51">
        <f>J872</f>
        <v>1711.9133949459147</v>
      </c>
      <c r="L872" s="51">
        <f t="shared" ref="L872:R872" si="476">K872</f>
        <v>1711.9133949459147</v>
      </c>
      <c r="M872" s="52">
        <f t="shared" si="476"/>
        <v>1711.9133949459147</v>
      </c>
      <c r="N872" s="52">
        <f t="shared" si="476"/>
        <v>1711.9133949459147</v>
      </c>
      <c r="O872" s="52">
        <f t="shared" si="476"/>
        <v>1711.9133949459147</v>
      </c>
      <c r="P872" s="52">
        <f t="shared" si="476"/>
        <v>1711.9133949459147</v>
      </c>
      <c r="Q872" s="52">
        <f t="shared" si="476"/>
        <v>1711.9133949459147</v>
      </c>
      <c r="R872" s="51">
        <f t="shared" si="476"/>
        <v>1711.9133949459147</v>
      </c>
    </row>
    <row r="873" spans="1:18" x14ac:dyDescent="0.25">
      <c r="A873" s="26" t="s">
        <v>8</v>
      </c>
      <c r="B873" s="27" t="s">
        <v>6</v>
      </c>
      <c r="C873" s="51">
        <v>6282</v>
      </c>
      <c r="D873" s="51">
        <v>8189.0866050540853</v>
      </c>
      <c r="E873" s="51">
        <v>7702.2794771743565</v>
      </c>
      <c r="F873" s="51">
        <v>7671.8814577467629</v>
      </c>
      <c r="G873" s="51">
        <v>7570.9675501117763</v>
      </c>
      <c r="H873" s="51">
        <v>7474.0512090878001</v>
      </c>
      <c r="I873" s="51">
        <v>7376.2784566579303</v>
      </c>
      <c r="J873" s="51">
        <v>7277.6489443285473</v>
      </c>
      <c r="K873" s="51">
        <f t="shared" ref="K873:R873" si="477">K876/(1-K875)</f>
        <v>7109.8919449203922</v>
      </c>
      <c r="L873" s="51">
        <f t="shared" si="477"/>
        <v>7013.8720324605038</v>
      </c>
      <c r="M873" s="52">
        <f t="shared" si="477"/>
        <v>6915.5873658993323</v>
      </c>
      <c r="N873" s="52">
        <f t="shared" si="477"/>
        <v>6815.8861948172835</v>
      </c>
      <c r="O873" s="52">
        <f t="shared" si="477"/>
        <v>6714.4840822864844</v>
      </c>
      <c r="P873" s="52">
        <f t="shared" si="477"/>
        <v>6244.6168716051798</v>
      </c>
      <c r="Q873" s="52">
        <f t="shared" si="477"/>
        <v>6148.5805213167714</v>
      </c>
      <c r="R873" s="51">
        <f t="shared" si="477"/>
        <v>6051.7400065133679</v>
      </c>
    </row>
    <row r="874" spans="1:18" x14ac:dyDescent="0.25">
      <c r="A874" s="26" t="s">
        <v>9</v>
      </c>
      <c r="B874" s="27" t="s">
        <v>6</v>
      </c>
      <c r="C874" s="51">
        <v>0</v>
      </c>
      <c r="D874" s="51">
        <v>1944.1366050540855</v>
      </c>
      <c r="E874" s="51">
        <v>1481.9772771743574</v>
      </c>
      <c r="F874" s="51">
        <v>1476.1284665467638</v>
      </c>
      <c r="G874" s="51">
        <v>1456.7118615651971</v>
      </c>
      <c r="H874" s="51">
        <v>1438.0644188685183</v>
      </c>
      <c r="I874" s="51">
        <v>1419.2521960898894</v>
      </c>
      <c r="J874" s="51">
        <v>1400.2751261764834</v>
      </c>
      <c r="K874" s="36">
        <f t="shared" ref="K874:R874" si="478">K873-K876</f>
        <v>1066.4837917380592</v>
      </c>
      <c r="L874" s="36">
        <f t="shared" si="478"/>
        <v>1052.080804869076</v>
      </c>
      <c r="M874" s="37">
        <f t="shared" si="478"/>
        <v>1037.3381048848996</v>
      </c>
      <c r="N874" s="37">
        <f t="shared" si="478"/>
        <v>1022.3829292225928</v>
      </c>
      <c r="O874" s="37">
        <f t="shared" si="478"/>
        <v>1007.1726123429726</v>
      </c>
      <c r="P874" s="37">
        <f t="shared" si="478"/>
        <v>624.46168716051761</v>
      </c>
      <c r="Q874" s="37">
        <f t="shared" si="478"/>
        <v>614.85805213167714</v>
      </c>
      <c r="R874" s="36">
        <f t="shared" si="478"/>
        <v>605.17400065133643</v>
      </c>
    </row>
    <row r="875" spans="1:18" x14ac:dyDescent="0.25">
      <c r="A875" s="26" t="s">
        <v>9</v>
      </c>
      <c r="B875" s="27" t="s">
        <v>10</v>
      </c>
      <c r="C875" s="53">
        <v>0</v>
      </c>
      <c r="D875" s="53">
        <v>0.23740579368817716</v>
      </c>
      <c r="E875" s="53">
        <v>0.19240762186910843</v>
      </c>
      <c r="F875" s="53">
        <v>0.19240762186910843</v>
      </c>
      <c r="G875" s="53">
        <v>0.19240762186910843</v>
      </c>
      <c r="H875" s="53">
        <v>0.19240762186910843</v>
      </c>
      <c r="I875" s="53">
        <v>0.19240762186910843</v>
      </c>
      <c r="J875" s="53">
        <v>0.19240762186910843</v>
      </c>
      <c r="K875" s="38">
        <v>0.15</v>
      </c>
      <c r="L875" s="38">
        <f t="shared" ref="L875:O875" si="479">K875</f>
        <v>0.15</v>
      </c>
      <c r="M875" s="46">
        <f t="shared" si="479"/>
        <v>0.15</v>
      </c>
      <c r="N875" s="46">
        <f t="shared" si="479"/>
        <v>0.15</v>
      </c>
      <c r="O875" s="46">
        <f t="shared" si="479"/>
        <v>0.15</v>
      </c>
      <c r="P875" s="46">
        <v>0.1</v>
      </c>
      <c r="Q875" s="46">
        <f t="shared" ref="Q875:R875" si="480">P875</f>
        <v>0.1</v>
      </c>
      <c r="R875" s="38">
        <f t="shared" si="480"/>
        <v>0.1</v>
      </c>
    </row>
    <row r="876" spans="1:18" x14ac:dyDescent="0.25">
      <c r="A876" s="26" t="s">
        <v>11</v>
      </c>
      <c r="B876" s="27" t="s">
        <v>6</v>
      </c>
      <c r="C876" s="51">
        <v>6282</v>
      </c>
      <c r="D876" s="51">
        <v>6244.95</v>
      </c>
      <c r="E876" s="51">
        <v>6220.3021999999992</v>
      </c>
      <c r="F876" s="51">
        <v>6195.7529911999991</v>
      </c>
      <c r="G876" s="51">
        <v>6114.2556885465792</v>
      </c>
      <c r="H876" s="51">
        <v>6035.9867902192818</v>
      </c>
      <c r="I876" s="51">
        <v>5957.0262605680409</v>
      </c>
      <c r="J876" s="51">
        <v>5877.3738181520639</v>
      </c>
      <c r="K876" s="36">
        <f>K877+K878</f>
        <v>6043.4081531823331</v>
      </c>
      <c r="L876" s="36">
        <f t="shared" ref="L876:R876" si="481">L877+L878</f>
        <v>5961.7912275914277</v>
      </c>
      <c r="M876" s="37">
        <f t="shared" si="481"/>
        <v>5878.2492610144327</v>
      </c>
      <c r="N876" s="37">
        <f t="shared" si="481"/>
        <v>5793.5032655946907</v>
      </c>
      <c r="O876" s="37">
        <f t="shared" si="481"/>
        <v>5707.3114699435118</v>
      </c>
      <c r="P876" s="37">
        <f t="shared" si="481"/>
        <v>5620.1551844446622</v>
      </c>
      <c r="Q876" s="37">
        <f t="shared" si="481"/>
        <v>5533.7224691850943</v>
      </c>
      <c r="R876" s="36">
        <f t="shared" si="481"/>
        <v>5446.5660058620315</v>
      </c>
    </row>
    <row r="877" spans="1:18" x14ac:dyDescent="0.25">
      <c r="A877" s="26" t="s">
        <v>12</v>
      </c>
      <c r="B877" s="27" t="s">
        <v>6</v>
      </c>
      <c r="C877" s="51">
        <v>6194</v>
      </c>
      <c r="D877" s="51">
        <v>6161.95</v>
      </c>
      <c r="E877" s="51">
        <v>6137.3021999999992</v>
      </c>
      <c r="F877" s="51">
        <v>6112.7529911999991</v>
      </c>
      <c r="G877" s="51">
        <v>6031.2556885465792</v>
      </c>
      <c r="H877" s="51">
        <v>5952.9867902192818</v>
      </c>
      <c r="I877" s="51">
        <v>5874.0262605680409</v>
      </c>
      <c r="J877" s="51">
        <v>5794.3738181520639</v>
      </c>
      <c r="K877" s="36">
        <f>(K879*K881*365)/1000</f>
        <v>5960.4081531823331</v>
      </c>
      <c r="L877" s="36">
        <f t="shared" ref="L877:R877" si="482">(L879*L881*365)/1000</f>
        <v>5878.7912275914277</v>
      </c>
      <c r="M877" s="37">
        <f t="shared" si="482"/>
        <v>5795.2492610144327</v>
      </c>
      <c r="N877" s="37">
        <f t="shared" si="482"/>
        <v>5710.5032655946907</v>
      </c>
      <c r="O877" s="37">
        <f t="shared" si="482"/>
        <v>5624.3114699435118</v>
      </c>
      <c r="P877" s="37">
        <f t="shared" si="482"/>
        <v>5537.1551844446622</v>
      </c>
      <c r="Q877" s="37">
        <f t="shared" si="482"/>
        <v>5450.7224691850943</v>
      </c>
      <c r="R877" s="36">
        <f t="shared" si="482"/>
        <v>5363.5660058620315</v>
      </c>
    </row>
    <row r="878" spans="1:18" x14ac:dyDescent="0.25">
      <c r="A878" s="26" t="s">
        <v>13</v>
      </c>
      <c r="B878" s="27" t="s">
        <v>6</v>
      </c>
      <c r="C878" s="27">
        <v>88</v>
      </c>
      <c r="D878" s="27">
        <v>83</v>
      </c>
      <c r="E878" s="27">
        <v>83</v>
      </c>
      <c r="F878" s="27">
        <v>83</v>
      </c>
      <c r="G878" s="27">
        <v>83</v>
      </c>
      <c r="H878" s="27">
        <v>83</v>
      </c>
      <c r="I878" s="27">
        <v>83</v>
      </c>
      <c r="J878" s="27">
        <v>83</v>
      </c>
      <c r="K878" s="27">
        <f t="shared" ref="K878:R878" si="483">J878</f>
        <v>83</v>
      </c>
      <c r="L878" s="27">
        <f t="shared" si="483"/>
        <v>83</v>
      </c>
      <c r="M878" s="50">
        <f t="shared" si="483"/>
        <v>83</v>
      </c>
      <c r="N878" s="50">
        <f t="shared" si="483"/>
        <v>83</v>
      </c>
      <c r="O878" s="50">
        <f t="shared" si="483"/>
        <v>83</v>
      </c>
      <c r="P878" s="50">
        <f t="shared" si="483"/>
        <v>83</v>
      </c>
      <c r="Q878" s="50">
        <f t="shared" si="483"/>
        <v>83</v>
      </c>
      <c r="R878" s="27">
        <f t="shared" si="483"/>
        <v>83</v>
      </c>
    </row>
    <row r="879" spans="1:18" x14ac:dyDescent="0.25">
      <c r="A879" s="39" t="s">
        <v>14</v>
      </c>
      <c r="B879" s="40" t="s">
        <v>15</v>
      </c>
      <c r="C879" s="41">
        <v>89.432743155197002</v>
      </c>
      <c r="D879" s="41">
        <v>89.327294921559997</v>
      </c>
      <c r="E879" s="41">
        <v>89.327294921559997</v>
      </c>
      <c r="F879" s="41">
        <v>89.327294921559997</v>
      </c>
      <c r="G879" s="41">
        <v>89.327294921559997</v>
      </c>
      <c r="H879" s="41">
        <v>89.327294921559997</v>
      </c>
      <c r="I879" s="41">
        <v>89.327294921559997</v>
      </c>
      <c r="J879" s="41">
        <v>89.327294921559997</v>
      </c>
      <c r="K879" s="41">
        <v>89.327294921559997</v>
      </c>
      <c r="L879" s="41">
        <v>89.327294921559997</v>
      </c>
      <c r="M879" s="42">
        <v>89.327294921559997</v>
      </c>
      <c r="N879" s="42">
        <v>89.327294921559997</v>
      </c>
      <c r="O879" s="42">
        <v>89.327294921559997</v>
      </c>
      <c r="P879" s="42">
        <v>89.327294921559997</v>
      </c>
      <c r="Q879" s="42">
        <v>89.327294921559997</v>
      </c>
      <c r="R879" s="41">
        <v>89.327294921559997</v>
      </c>
    </row>
    <row r="880" spans="1:18" x14ac:dyDescent="0.25">
      <c r="A880" s="26" t="s">
        <v>16</v>
      </c>
      <c r="B880" s="27" t="s">
        <v>17</v>
      </c>
      <c r="C880" s="51">
        <v>253</v>
      </c>
      <c r="D880" s="51">
        <v>238</v>
      </c>
      <c r="E880" s="36">
        <v>257</v>
      </c>
      <c r="F880" s="36">
        <f>E880+(E880*F$747)</f>
        <v>255.97200000000001</v>
      </c>
      <c r="G880" s="36">
        <f t="shared" ref="G880:R880" si="484">F880+(F880*G$747)</f>
        <v>252.55929420527335</v>
      </c>
      <c r="H880" s="36">
        <f t="shared" si="484"/>
        <v>249.28177808913429</v>
      </c>
      <c r="I880" s="36">
        <f t="shared" si="484"/>
        <v>245.97529985829718</v>
      </c>
      <c r="J880" s="36">
        <f t="shared" si="484"/>
        <v>242.6398477274071</v>
      </c>
      <c r="K880" s="36">
        <f t="shared" si="484"/>
        <v>239.35269044059507</v>
      </c>
      <c r="L880" s="36">
        <f>K880+(K880*L$747)</f>
        <v>236.0751916144043</v>
      </c>
      <c r="M880" s="36">
        <f t="shared" si="484"/>
        <v>232.72038872993639</v>
      </c>
      <c r="N880" s="36">
        <f t="shared" si="484"/>
        <v>229.31723554202063</v>
      </c>
      <c r="O880" s="51">
        <f t="shared" si="484"/>
        <v>225.85602321346539</v>
      </c>
      <c r="P880" s="51">
        <f t="shared" si="484"/>
        <v>222.35607977220619</v>
      </c>
      <c r="Q880" s="51">
        <f t="shared" si="484"/>
        <v>218.8851928114839</v>
      </c>
      <c r="R880" s="51">
        <f t="shared" si="484"/>
        <v>215.38524222932048</v>
      </c>
    </row>
    <row r="881" spans="1:18" x14ac:dyDescent="0.25">
      <c r="A881" s="26" t="s">
        <v>29</v>
      </c>
      <c r="B881" s="27" t="s">
        <v>17</v>
      </c>
      <c r="C881" s="51">
        <v>189.75</v>
      </c>
      <c r="D881" s="51">
        <v>188.99100000000001</v>
      </c>
      <c r="E881" s="36">
        <f>D881+(D881*E$747)</f>
        <v>188.23503600000001</v>
      </c>
      <c r="F881" s="36">
        <f t="shared" ref="F881:R881" si="485">E881+(E881*F$747)</f>
        <v>187.482095856</v>
      </c>
      <c r="G881" s="36">
        <f t="shared" si="485"/>
        <v>184.98252076600863</v>
      </c>
      <c r="H881" s="36">
        <f t="shared" si="485"/>
        <v>182.58196292899692</v>
      </c>
      <c r="I881" s="36">
        <f t="shared" si="485"/>
        <v>180.16019231104033</v>
      </c>
      <c r="J881" s="36">
        <f t="shared" si="485"/>
        <v>177.71720028016728</v>
      </c>
      <c r="K881" s="36">
        <f>J881+(J881*K$747)+'[16]Uued liitujad'!H80</f>
        <v>182.80958094078701</v>
      </c>
      <c r="L881" s="36">
        <f>K881+(K881*L$747)</f>
        <v>180.30633693777648</v>
      </c>
      <c r="M881" s="36">
        <f t="shared" si="485"/>
        <v>177.74405068012217</v>
      </c>
      <c r="N881" s="36">
        <f t="shared" si="485"/>
        <v>175.14483607754144</v>
      </c>
      <c r="O881" s="51">
        <f t="shared" si="485"/>
        <v>172.5012778448534</v>
      </c>
      <c r="P881" s="51">
        <f t="shared" si="485"/>
        <v>169.8281380834608</v>
      </c>
      <c r="Q881" s="51">
        <f t="shared" si="485"/>
        <v>167.17719069024582</v>
      </c>
      <c r="R881" s="51">
        <f t="shared" si="485"/>
        <v>164.50404547486937</v>
      </c>
    </row>
    <row r="882" spans="1:18" x14ac:dyDescent="0.25">
      <c r="A882" s="39" t="s">
        <v>27</v>
      </c>
      <c r="B882" s="40" t="s">
        <v>10</v>
      </c>
      <c r="C882" s="43">
        <v>0.75</v>
      </c>
      <c r="D882" s="43">
        <f>D881/D880</f>
        <v>0.79407983193277321</v>
      </c>
      <c r="E882" s="43">
        <f>E881/E880</f>
        <v>0.73243204669260709</v>
      </c>
      <c r="F882" s="43">
        <f>F881/F880</f>
        <v>0.73243204669260698</v>
      </c>
      <c r="G882" s="43">
        <f>G881/G880</f>
        <v>0.73243204669260698</v>
      </c>
      <c r="H882" s="43">
        <f t="shared" ref="H882:R882" si="486">H881/H880</f>
        <v>0.73243204669260709</v>
      </c>
      <c r="I882" s="43">
        <f t="shared" si="486"/>
        <v>0.73243204669260698</v>
      </c>
      <c r="J882" s="43">
        <f t="shared" si="486"/>
        <v>0.73243204669260698</v>
      </c>
      <c r="K882" s="43">
        <f>K881/K880</f>
        <v>0.76376655973356822</v>
      </c>
      <c r="L882" s="43">
        <f t="shared" si="486"/>
        <v>0.76376655973356822</v>
      </c>
      <c r="M882" s="47">
        <f t="shared" si="486"/>
        <v>0.76376655973356822</v>
      </c>
      <c r="N882" s="47">
        <f t="shared" si="486"/>
        <v>0.76376655973356822</v>
      </c>
      <c r="O882" s="47">
        <f t="shared" si="486"/>
        <v>0.76376655973356833</v>
      </c>
      <c r="P882" s="47">
        <f t="shared" si="486"/>
        <v>0.76376655973356833</v>
      </c>
      <c r="Q882" s="47">
        <f t="shared" si="486"/>
        <v>0.76376655973356822</v>
      </c>
      <c r="R882" s="43">
        <f t="shared" si="486"/>
        <v>0.76376655973356822</v>
      </c>
    </row>
    <row r="883" spans="1:18" x14ac:dyDescent="0.25">
      <c r="A883" s="86" t="s">
        <v>102</v>
      </c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</row>
    <row r="884" spans="1:18" x14ac:dyDescent="0.25">
      <c r="A884" s="26" t="s">
        <v>1</v>
      </c>
      <c r="B884" s="27"/>
      <c r="C884" s="28">
        <v>-4.0000000000000001E-3</v>
      </c>
      <c r="D884" s="28">
        <v>-4.0000000000000001E-3</v>
      </c>
      <c r="E884" s="28">
        <v>-4.0000000000000001E-3</v>
      </c>
      <c r="F884" s="28">
        <v>-4.0000000000000001E-3</v>
      </c>
      <c r="G884" s="29">
        <v>1.9008088135461722E-3</v>
      </c>
      <c r="H884" s="29">
        <v>1.8456733158230994E-3</v>
      </c>
      <c r="I884" s="29">
        <v>1.7908332528102555E-3</v>
      </c>
      <c r="J884" s="29">
        <v>1.7170197167882086E-3</v>
      </c>
      <c r="K884" s="29">
        <v>1.6051158251579433E-3</v>
      </c>
      <c r="L884" s="29">
        <v>1.5513417182712156E-3</v>
      </c>
      <c r="M884" s="30">
        <v>1.5042021647709452E-3</v>
      </c>
      <c r="N884" s="29">
        <v>1.5083245454254946E-3</v>
      </c>
      <c r="O884" s="30">
        <v>1.4741920661663348E-3</v>
      </c>
      <c r="P884" s="29">
        <v>1.4974734118816549E-3</v>
      </c>
      <c r="Q884" s="30">
        <v>1.5524097343725147E-3</v>
      </c>
      <c r="R884" s="29">
        <v>1.6070838732626979E-3</v>
      </c>
    </row>
    <row r="885" spans="1:18" x14ac:dyDescent="0.2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</row>
    <row r="886" spans="1:18" x14ac:dyDescent="0.25">
      <c r="A886" s="26" t="s">
        <v>2</v>
      </c>
      <c r="B886" s="27" t="s">
        <v>3</v>
      </c>
      <c r="C886" s="27">
        <v>2020</v>
      </c>
      <c r="D886" s="27">
        <v>2021</v>
      </c>
      <c r="E886" s="27">
        <v>2022</v>
      </c>
      <c r="F886" s="27">
        <v>2023</v>
      </c>
      <c r="G886" s="27">
        <v>2024</v>
      </c>
      <c r="H886" s="27">
        <v>2025</v>
      </c>
      <c r="I886" s="27">
        <v>2026</v>
      </c>
      <c r="J886" s="27">
        <v>2027</v>
      </c>
      <c r="K886" s="27">
        <v>2028</v>
      </c>
      <c r="L886" s="27">
        <v>2029</v>
      </c>
      <c r="M886" s="27">
        <v>2030</v>
      </c>
      <c r="N886" s="27">
        <v>2031</v>
      </c>
      <c r="O886" s="27">
        <v>2032</v>
      </c>
      <c r="P886" s="27">
        <v>2033</v>
      </c>
      <c r="Q886" s="27">
        <v>2034</v>
      </c>
      <c r="R886" s="27">
        <v>2035</v>
      </c>
    </row>
    <row r="887" spans="1:18" x14ac:dyDescent="0.25">
      <c r="A887" s="87" t="s">
        <v>103</v>
      </c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</row>
    <row r="888" spans="1:18" x14ac:dyDescent="0.25">
      <c r="A888" s="26" t="s">
        <v>5</v>
      </c>
      <c r="B888" s="27" t="s">
        <v>6</v>
      </c>
      <c r="C888" s="51">
        <v>113008.49251247921</v>
      </c>
      <c r="D888" s="51">
        <v>122761</v>
      </c>
      <c r="E888" s="51">
        <v>123236.8271995426</v>
      </c>
      <c r="F888" s="51">
        <v>123058.9895044943</v>
      </c>
      <c r="G888" s="51">
        <v>123143.16033356832</v>
      </c>
      <c r="H888" s="51">
        <v>123225.04502720774</v>
      </c>
      <c r="I888" s="51">
        <v>123304.64334177565</v>
      </c>
      <c r="J888" s="51">
        <v>123381.09749062553</v>
      </c>
      <c r="K888" s="51">
        <f t="shared" ref="K888:R888" si="487">K889+K890</f>
        <v>124257.75546012075</v>
      </c>
      <c r="L888" s="51">
        <f t="shared" si="487"/>
        <v>124328.31102757515</v>
      </c>
      <c r="M888" s="51">
        <f t="shared" si="487"/>
        <v>124396.8288013795</v>
      </c>
      <c r="N888" s="51">
        <f t="shared" si="487"/>
        <v>124465.6377004041</v>
      </c>
      <c r="O888" s="51">
        <f t="shared" si="487"/>
        <v>124532.99093287166</v>
      </c>
      <c r="P888" s="51">
        <f t="shared" si="487"/>
        <v>124601.50870859106</v>
      </c>
      <c r="Q888" s="51">
        <f t="shared" si="487"/>
        <v>124672.64649568287</v>
      </c>
      <c r="R888" s="51">
        <f t="shared" si="487"/>
        <v>124746.40400066122</v>
      </c>
    </row>
    <row r="889" spans="1:18" x14ac:dyDescent="0.25">
      <c r="A889" s="26" t="s">
        <v>7</v>
      </c>
      <c r="B889" s="27" t="s">
        <v>6</v>
      </c>
      <c r="C889" s="27">
        <v>0</v>
      </c>
      <c r="D889" s="51">
        <v>4779.0872378169734</v>
      </c>
      <c r="E889" s="51">
        <v>4779.0872378169734</v>
      </c>
      <c r="F889" s="51">
        <v>4779.0872378169734</v>
      </c>
      <c r="G889" s="51">
        <v>4779.0872378169734</v>
      </c>
      <c r="H889" s="51">
        <v>4779.0872378169734</v>
      </c>
      <c r="I889" s="51">
        <v>4779.0872378169734</v>
      </c>
      <c r="J889" s="51">
        <v>4779.0872378169734</v>
      </c>
      <c r="K889" s="51">
        <f t="shared" ref="K889:R889" si="488">J889</f>
        <v>4779.0872378169734</v>
      </c>
      <c r="L889" s="51">
        <f t="shared" si="488"/>
        <v>4779.0872378169734</v>
      </c>
      <c r="M889" s="51">
        <f t="shared" si="488"/>
        <v>4779.0872378169734</v>
      </c>
      <c r="N889" s="51">
        <f t="shared" si="488"/>
        <v>4779.0872378169734</v>
      </c>
      <c r="O889" s="51">
        <f t="shared" si="488"/>
        <v>4779.0872378169734</v>
      </c>
      <c r="P889" s="51">
        <f t="shared" si="488"/>
        <v>4779.0872378169734</v>
      </c>
      <c r="Q889" s="51">
        <f t="shared" si="488"/>
        <v>4779.0872378169734</v>
      </c>
      <c r="R889" s="27">
        <f t="shared" si="488"/>
        <v>4779.0872378169734</v>
      </c>
    </row>
    <row r="890" spans="1:18" x14ac:dyDescent="0.25">
      <c r="A890" s="26" t="s">
        <v>8</v>
      </c>
      <c r="B890" s="27" t="s">
        <v>6</v>
      </c>
      <c r="C890" s="51">
        <v>113008.49251247921</v>
      </c>
      <c r="D890" s="51">
        <v>117981.91276218303</v>
      </c>
      <c r="E890" s="51">
        <v>118457.73996172563</v>
      </c>
      <c r="F890" s="51">
        <v>118279.90226667732</v>
      </c>
      <c r="G890" s="51">
        <v>118364.07309575134</v>
      </c>
      <c r="H890" s="51">
        <v>118445.95778939077</v>
      </c>
      <c r="I890" s="51">
        <v>118525.55610395868</v>
      </c>
      <c r="J890" s="51">
        <v>118602.01025280856</v>
      </c>
      <c r="K890" s="51">
        <f t="shared" ref="K890:R890" si="489">K893/(1-K892)</f>
        <v>119478.66822230378</v>
      </c>
      <c r="L890" s="51">
        <f t="shared" si="489"/>
        <v>119549.22378975818</v>
      </c>
      <c r="M890" s="51">
        <f t="shared" si="489"/>
        <v>119617.74156356252</v>
      </c>
      <c r="N890" s="51">
        <f t="shared" si="489"/>
        <v>119686.55046258713</v>
      </c>
      <c r="O890" s="51">
        <f t="shared" si="489"/>
        <v>119753.90369505469</v>
      </c>
      <c r="P890" s="51">
        <f t="shared" si="489"/>
        <v>119822.42147077409</v>
      </c>
      <c r="Q890" s="51">
        <f t="shared" si="489"/>
        <v>119893.5592578659</v>
      </c>
      <c r="R890" s="51">
        <f t="shared" si="489"/>
        <v>119967.31676284425</v>
      </c>
    </row>
    <row r="891" spans="1:18" x14ac:dyDescent="0.25">
      <c r="A891" s="26" t="s">
        <v>9</v>
      </c>
      <c r="B891" s="27" t="s">
        <v>6</v>
      </c>
      <c r="C891" s="51">
        <v>11131.336512479204</v>
      </c>
      <c r="D891" s="51">
        <v>4919.8457621830312</v>
      </c>
      <c r="E891" s="51">
        <v>4149.8230506723921</v>
      </c>
      <c r="F891" s="51">
        <v>4143.5930232682877</v>
      </c>
      <c r="G891" s="51">
        <v>4146.5417039268796</v>
      </c>
      <c r="H891" s="51">
        <v>4149.4102964669</v>
      </c>
      <c r="I891" s="51">
        <v>4152.1987923532433</v>
      </c>
      <c r="J891" s="51">
        <v>4154.877141520803</v>
      </c>
      <c r="K891" s="51">
        <f t="shared" ref="K891:R891" si="490">K890-K893</f>
        <v>4185.5883086470858</v>
      </c>
      <c r="L891" s="51">
        <f t="shared" si="490"/>
        <v>4188.0600181383343</v>
      </c>
      <c r="M891" s="51">
        <f t="shared" si="490"/>
        <v>4190.4603394445294</v>
      </c>
      <c r="N891" s="51">
        <f t="shared" si="490"/>
        <v>4192.8708594777272</v>
      </c>
      <c r="O891" s="51">
        <f t="shared" si="490"/>
        <v>4195.230384458715</v>
      </c>
      <c r="P891" s="51">
        <f t="shared" si="490"/>
        <v>4197.6307058319944</v>
      </c>
      <c r="Q891" s="51">
        <f t="shared" si="490"/>
        <v>4200.122811698122</v>
      </c>
      <c r="R891" s="51">
        <f t="shared" si="490"/>
        <v>4202.7066917756893</v>
      </c>
    </row>
    <row r="892" spans="1:18" x14ac:dyDescent="0.25">
      <c r="A892" s="26" t="s">
        <v>9</v>
      </c>
      <c r="B892" s="27" t="s">
        <v>10</v>
      </c>
      <c r="C892" s="53">
        <v>9.8500000000000004E-2</v>
      </c>
      <c r="D892" s="53">
        <v>4.1700000000000001E-2</v>
      </c>
      <c r="E892" s="53">
        <v>3.5032097117615346E-2</v>
      </c>
      <c r="F892" s="53">
        <v>3.5032097117615346E-2</v>
      </c>
      <c r="G892" s="53">
        <v>3.5032097117615346E-2</v>
      </c>
      <c r="H892" s="53">
        <v>3.5032097117615346E-2</v>
      </c>
      <c r="I892" s="53">
        <v>3.5032097117615346E-2</v>
      </c>
      <c r="J892" s="53">
        <v>3.5032097117615346E-2</v>
      </c>
      <c r="K892" s="53">
        <f t="shared" ref="K892:R892" si="491">J892</f>
        <v>3.5032097117615346E-2</v>
      </c>
      <c r="L892" s="53">
        <f t="shared" si="491"/>
        <v>3.5032097117615346E-2</v>
      </c>
      <c r="M892" s="53">
        <f t="shared" si="491"/>
        <v>3.5032097117615346E-2</v>
      </c>
      <c r="N892" s="53">
        <f t="shared" si="491"/>
        <v>3.5032097117615346E-2</v>
      </c>
      <c r="O892" s="53">
        <f t="shared" si="491"/>
        <v>3.5032097117615346E-2</v>
      </c>
      <c r="P892" s="53">
        <f t="shared" si="491"/>
        <v>3.5032097117615346E-2</v>
      </c>
      <c r="Q892" s="53">
        <f t="shared" si="491"/>
        <v>3.5032097117615346E-2</v>
      </c>
      <c r="R892" s="53">
        <f t="shared" si="491"/>
        <v>3.5032097117615346E-2</v>
      </c>
    </row>
    <row r="893" spans="1:18" x14ac:dyDescent="0.25">
      <c r="A893" s="26" t="s">
        <v>11</v>
      </c>
      <c r="B893" s="27" t="s">
        <v>6</v>
      </c>
      <c r="C893" s="51">
        <v>101877.156</v>
      </c>
      <c r="D893" s="51">
        <v>113062.067</v>
      </c>
      <c r="E893" s="51">
        <v>114307.91691105324</v>
      </c>
      <c r="F893" s="51">
        <v>114136.30924340904</v>
      </c>
      <c r="G893" s="51">
        <v>114217.53139182446</v>
      </c>
      <c r="H893" s="51">
        <v>114296.54749292387</v>
      </c>
      <c r="I893" s="51">
        <v>114373.35731160543</v>
      </c>
      <c r="J893" s="51">
        <v>114447.13311128775</v>
      </c>
      <c r="K893" s="51">
        <f t="shared" ref="K893:R893" si="492">K894+K895</f>
        <v>115293.07991365669</v>
      </c>
      <c r="L893" s="51">
        <f t="shared" si="492"/>
        <v>115361.16377161985</v>
      </c>
      <c r="M893" s="51">
        <f t="shared" si="492"/>
        <v>115427.28122411799</v>
      </c>
      <c r="N893" s="51">
        <f t="shared" si="492"/>
        <v>115493.6796031094</v>
      </c>
      <c r="O893" s="51">
        <f t="shared" si="492"/>
        <v>115558.67331059597</v>
      </c>
      <c r="P893" s="51">
        <f t="shared" si="492"/>
        <v>115624.7907649421</v>
      </c>
      <c r="Q893" s="51">
        <f t="shared" si="492"/>
        <v>115693.43644616778</v>
      </c>
      <c r="R893" s="51">
        <f t="shared" si="492"/>
        <v>115764.61007106856</v>
      </c>
    </row>
    <row r="894" spans="1:18" x14ac:dyDescent="0.25">
      <c r="A894" s="26" t="s">
        <v>12</v>
      </c>
      <c r="B894" s="27" t="s">
        <v>6</v>
      </c>
      <c r="C894" s="51">
        <v>39369.156000000003</v>
      </c>
      <c r="D894" s="51">
        <v>41656.066999999995</v>
      </c>
      <c r="E894" s="51">
        <v>42901.916911053246</v>
      </c>
      <c r="F894" s="51">
        <v>42730.309243409036</v>
      </c>
      <c r="G894" s="51">
        <v>42811.531391824465</v>
      </c>
      <c r="H894" s="51">
        <v>42890.54749292387</v>
      </c>
      <c r="I894" s="51">
        <v>42967.357311605432</v>
      </c>
      <c r="J894" s="51">
        <v>43041.133111287745</v>
      </c>
      <c r="K894" s="51">
        <f t="shared" ref="K894:R894" si="493">(K896*K898*365)/1000</f>
        <v>43887.0799136567</v>
      </c>
      <c r="L894" s="51">
        <f t="shared" si="493"/>
        <v>43955.163771619853</v>
      </c>
      <c r="M894" s="51">
        <f t="shared" si="493"/>
        <v>44021.281224117985</v>
      </c>
      <c r="N894" s="51">
        <f t="shared" si="493"/>
        <v>44087.679603109398</v>
      </c>
      <c r="O894" s="51">
        <f t="shared" si="493"/>
        <v>44152.673310595979</v>
      </c>
      <c r="P894" s="51">
        <f t="shared" si="493"/>
        <v>44218.790764942096</v>
      </c>
      <c r="Q894" s="51">
        <f t="shared" si="493"/>
        <v>44287.436446167776</v>
      </c>
      <c r="R894" s="51">
        <f t="shared" si="493"/>
        <v>44358.610071068557</v>
      </c>
    </row>
    <row r="895" spans="1:18" x14ac:dyDescent="0.25">
      <c r="A895" s="26" t="s">
        <v>13</v>
      </c>
      <c r="B895" s="27" t="s">
        <v>6</v>
      </c>
      <c r="C895" s="27">
        <v>62508</v>
      </c>
      <c r="D895" s="27">
        <v>71406</v>
      </c>
      <c r="E895" s="27">
        <v>71406</v>
      </c>
      <c r="F895" s="27">
        <v>71406</v>
      </c>
      <c r="G895" s="27">
        <v>71406</v>
      </c>
      <c r="H895" s="27">
        <v>71406</v>
      </c>
      <c r="I895" s="27">
        <v>71406</v>
      </c>
      <c r="J895" s="27">
        <v>71406</v>
      </c>
      <c r="K895" s="27">
        <f t="shared" ref="K895:R895" si="494">J895</f>
        <v>71406</v>
      </c>
      <c r="L895" s="27">
        <f t="shared" si="494"/>
        <v>71406</v>
      </c>
      <c r="M895" s="27">
        <f t="shared" si="494"/>
        <v>71406</v>
      </c>
      <c r="N895" s="27">
        <f t="shared" si="494"/>
        <v>71406</v>
      </c>
      <c r="O895" s="27">
        <f t="shared" si="494"/>
        <v>71406</v>
      </c>
      <c r="P895" s="27">
        <f t="shared" si="494"/>
        <v>71406</v>
      </c>
      <c r="Q895" s="27">
        <f t="shared" si="494"/>
        <v>71406</v>
      </c>
      <c r="R895" s="27">
        <f t="shared" si="494"/>
        <v>71406</v>
      </c>
    </row>
    <row r="896" spans="1:18" x14ac:dyDescent="0.25">
      <c r="A896" s="39" t="s">
        <v>14</v>
      </c>
      <c r="B896" s="40" t="s">
        <v>15</v>
      </c>
      <c r="C896" s="41">
        <v>72.854239358232377</v>
      </c>
      <c r="D896" s="41">
        <v>77.395845427575949</v>
      </c>
      <c r="E896" s="41">
        <v>77.395845427575949</v>
      </c>
      <c r="F896" s="41">
        <v>77.395845427575949</v>
      </c>
      <c r="G896" s="41">
        <v>77.395845427575949</v>
      </c>
      <c r="H896" s="41">
        <v>77.395845427575949</v>
      </c>
      <c r="I896" s="41">
        <v>77.395845427575949</v>
      </c>
      <c r="J896" s="41">
        <v>77.395845427575949</v>
      </c>
      <c r="K896" s="41">
        <v>77.395845427575949</v>
      </c>
      <c r="L896" s="41">
        <v>77.395845427575949</v>
      </c>
      <c r="M896" s="41">
        <v>77.395845427575949</v>
      </c>
      <c r="N896" s="41">
        <v>77.395845427575949</v>
      </c>
      <c r="O896" s="41">
        <v>77.395845427575949</v>
      </c>
      <c r="P896" s="41">
        <v>77.395845427575949</v>
      </c>
      <c r="Q896" s="41">
        <v>77.395845427575949</v>
      </c>
      <c r="R896" s="41">
        <v>77.395845427575949</v>
      </c>
    </row>
    <row r="897" spans="1:18" x14ac:dyDescent="0.25">
      <c r="A897" s="26" t="s">
        <v>16</v>
      </c>
      <c r="B897" s="27" t="s">
        <v>17</v>
      </c>
      <c r="C897" s="51">
        <v>1645</v>
      </c>
      <c r="D897" s="51">
        <v>1638.42</v>
      </c>
      <c r="E897" s="36">
        <v>1651.8663200000001</v>
      </c>
      <c r="F897" s="36">
        <v>1645.25885472</v>
      </c>
      <c r="G897" s="36">
        <v>1648.3861772516168</v>
      </c>
      <c r="H897" s="36">
        <v>1651.4285596331417</v>
      </c>
      <c r="I897" s="36">
        <v>1654.3859928123734</v>
      </c>
      <c r="J897" s="36">
        <v>1657.2266061812104</v>
      </c>
      <c r="K897" s="36">
        <v>1659.8866468326601</v>
      </c>
      <c r="L897" s="36">
        <f>K897+(K897*L$884)</f>
        <v>1662.4616982354928</v>
      </c>
      <c r="M897" s="51">
        <f t="shared" ref="M897:R898" si="495">L897+(L897*M$884)</f>
        <v>1664.9623767208275</v>
      </c>
      <c r="N897" s="51">
        <f t="shared" si="495"/>
        <v>1667.4736803408455</v>
      </c>
      <c r="O897" s="51">
        <f t="shared" si="495"/>
        <v>1669.9318568109452</v>
      </c>
      <c r="P897" s="51">
        <f t="shared" si="495"/>
        <v>1672.4325353661739</v>
      </c>
      <c r="Q897" s="51">
        <f t="shared" si="495"/>
        <v>1675.0288359141575</v>
      </c>
      <c r="R897" s="51">
        <f t="shared" si="495"/>
        <v>1677.7207477436052</v>
      </c>
    </row>
    <row r="898" spans="1:18" x14ac:dyDescent="0.25">
      <c r="A898" s="26" t="s">
        <v>29</v>
      </c>
      <c r="B898" s="27" t="s">
        <v>17</v>
      </c>
      <c r="C898" s="51">
        <v>1480.5</v>
      </c>
      <c r="D898" s="51">
        <v>1474.578</v>
      </c>
      <c r="E898" s="36">
        <v>1518.6796879999999</v>
      </c>
      <c r="F898" s="36">
        <v>1512.6049692479999</v>
      </c>
      <c r="G898" s="36">
        <v>1515.4801421049601</v>
      </c>
      <c r="H898" s="36">
        <v>1518.277223363903</v>
      </c>
      <c r="I898" s="36">
        <v>1520.9962047024874</v>
      </c>
      <c r="J898" s="36">
        <v>1523.6077851751215</v>
      </c>
      <c r="K898" s="36">
        <f>1526.05335214244+'[16]Uued liitujad'!H44</f>
        <v>1553.55335214244</v>
      </c>
      <c r="L898" s="36">
        <f>K898+(K898*L$884)</f>
        <v>1555.9634442691786</v>
      </c>
      <c r="M898" s="51">
        <f t="shared" si="495"/>
        <v>1558.3039278503527</v>
      </c>
      <c r="N898" s="51">
        <f t="shared" si="495"/>
        <v>1560.6543559139623</v>
      </c>
      <c r="O898" s="51">
        <f t="shared" si="495"/>
        <v>1562.9550601834785</v>
      </c>
      <c r="P898" s="51">
        <f t="shared" si="495"/>
        <v>1565.2955438300692</v>
      </c>
      <c r="Q898" s="51">
        <f t="shared" si="495"/>
        <v>1567.7255238694809</v>
      </c>
      <c r="R898" s="51">
        <f>Q898+(Q898*R$884)</f>
        <v>1570.2449902765939</v>
      </c>
    </row>
    <row r="899" spans="1:18" x14ac:dyDescent="0.25">
      <c r="A899" s="39" t="s">
        <v>27</v>
      </c>
      <c r="B899" s="40" t="s">
        <v>10</v>
      </c>
      <c r="C899" s="43">
        <v>0.9</v>
      </c>
      <c r="D899" s="43">
        <v>0.89999999999999991</v>
      </c>
      <c r="E899" s="43">
        <v>0.91937202763477854</v>
      </c>
      <c r="F899" s="43">
        <v>0.91937202763477843</v>
      </c>
      <c r="G899" s="43">
        <v>0.91937202763477832</v>
      </c>
      <c r="H899" s="43">
        <v>0.91937202763477832</v>
      </c>
      <c r="I899" s="43">
        <v>0.91937202763477821</v>
      </c>
      <c r="J899" s="43">
        <v>0.91937202763477821</v>
      </c>
      <c r="K899" s="43">
        <f t="shared" ref="K899:R899" si="496">K898/K897</f>
        <v>0.93593942400035468</v>
      </c>
      <c r="L899" s="43">
        <f t="shared" si="496"/>
        <v>0.93593942400035468</v>
      </c>
      <c r="M899" s="43">
        <f t="shared" si="496"/>
        <v>0.93593942400035457</v>
      </c>
      <c r="N899" s="43">
        <f t="shared" si="496"/>
        <v>0.93593942400035457</v>
      </c>
      <c r="O899" s="43">
        <f t="shared" si="496"/>
        <v>0.93593942400035446</v>
      </c>
      <c r="P899" s="43">
        <f t="shared" si="496"/>
        <v>0.93593942400035446</v>
      </c>
      <c r="Q899" s="43">
        <f t="shared" si="496"/>
        <v>0.93593942400035446</v>
      </c>
      <c r="R899" s="43">
        <f t="shared" si="496"/>
        <v>0.93593942400035446</v>
      </c>
    </row>
    <row r="900" spans="1:18" x14ac:dyDescent="0.25">
      <c r="A900" s="60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</row>
    <row r="901" spans="1:18" x14ac:dyDescent="0.25">
      <c r="A901" s="26" t="s">
        <v>2</v>
      </c>
      <c r="B901" s="27" t="s">
        <v>3</v>
      </c>
      <c r="C901" s="27">
        <v>2020</v>
      </c>
      <c r="D901" s="27">
        <v>2021</v>
      </c>
      <c r="E901" s="27">
        <v>2022</v>
      </c>
      <c r="F901" s="27">
        <v>2023</v>
      </c>
      <c r="G901" s="27">
        <v>2024</v>
      </c>
      <c r="H901" s="27">
        <v>2025</v>
      </c>
      <c r="I901" s="27">
        <v>2026</v>
      </c>
      <c r="J901" s="27">
        <v>2027</v>
      </c>
      <c r="K901" s="27">
        <v>2028</v>
      </c>
      <c r="L901" s="27">
        <v>2029</v>
      </c>
      <c r="M901" s="27">
        <v>2030</v>
      </c>
      <c r="N901" s="27">
        <v>2031</v>
      </c>
      <c r="O901" s="27">
        <v>2032</v>
      </c>
      <c r="P901" s="27">
        <v>2033</v>
      </c>
      <c r="Q901" s="27">
        <v>2034</v>
      </c>
      <c r="R901" s="27">
        <v>2035</v>
      </c>
    </row>
    <row r="902" spans="1:18" x14ac:dyDescent="0.25">
      <c r="A902" s="87" t="s">
        <v>104</v>
      </c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</row>
    <row r="903" spans="1:18" x14ac:dyDescent="0.25">
      <c r="A903" s="26" t="s">
        <v>5</v>
      </c>
      <c r="B903" s="27" t="s">
        <v>6</v>
      </c>
      <c r="C903" s="51">
        <v>1309.9139696845555</v>
      </c>
      <c r="D903" s="51">
        <v>1597</v>
      </c>
      <c r="E903" s="51">
        <v>1397.5168782450171</v>
      </c>
      <c r="F903" s="51">
        <v>1392.3389985432773</v>
      </c>
      <c r="G903" s="51">
        <v>1394.789696227042</v>
      </c>
      <c r="H903" s="51">
        <v>1397.1738313394746</v>
      </c>
      <c r="I903" s="51">
        <f t="shared" ref="I903:R903" si="497">I904+I905</f>
        <v>4711.139359429063</v>
      </c>
      <c r="J903" s="51">
        <f t="shared" si="497"/>
        <v>4719.051544948009</v>
      </c>
      <c r="K903" s="51">
        <f t="shared" si="497"/>
        <v>4726.4607669678517</v>
      </c>
      <c r="L903" s="51">
        <f t="shared" si="497"/>
        <v>4733.6332616985865</v>
      </c>
      <c r="M903" s="51">
        <f t="shared" si="497"/>
        <v>4740.5985996485751</v>
      </c>
      <c r="N903" s="51">
        <f t="shared" si="497"/>
        <v>4747.5935326281797</v>
      </c>
      <c r="O903" s="51">
        <f t="shared" si="497"/>
        <v>4754.4404863470882</v>
      </c>
      <c r="P903" s="51">
        <f t="shared" si="497"/>
        <v>4761.4058244917578</v>
      </c>
      <c r="Q903" s="51">
        <f t="shared" si="497"/>
        <v>4768.6375061503568</v>
      </c>
      <c r="R903" s="51">
        <f t="shared" si="497"/>
        <v>4776.1355014878764</v>
      </c>
    </row>
    <row r="904" spans="1:18" x14ac:dyDescent="0.25">
      <c r="A904" s="26" t="s">
        <v>7</v>
      </c>
      <c r="B904" s="27" t="s">
        <v>6</v>
      </c>
      <c r="C904" s="51">
        <v>0</v>
      </c>
      <c r="D904" s="51">
        <v>103.04695281005456</v>
      </c>
      <c r="E904" s="51">
        <v>103.04695281005456</v>
      </c>
      <c r="F904" s="51">
        <v>103.04695281005456</v>
      </c>
      <c r="G904" s="51">
        <v>103.04695281005456</v>
      </c>
      <c r="H904" s="51">
        <v>103.04695281005456</v>
      </c>
      <c r="I904" s="51">
        <f t="shared" ref="I904:R904" si="498">H904</f>
        <v>103.04695281005456</v>
      </c>
      <c r="J904" s="51">
        <f t="shared" si="498"/>
        <v>103.04695281005456</v>
      </c>
      <c r="K904" s="51">
        <f t="shared" si="498"/>
        <v>103.04695281005456</v>
      </c>
      <c r="L904" s="51">
        <f t="shared" si="498"/>
        <v>103.04695281005456</v>
      </c>
      <c r="M904" s="51">
        <f t="shared" si="498"/>
        <v>103.04695281005456</v>
      </c>
      <c r="N904" s="51">
        <f t="shared" si="498"/>
        <v>103.04695281005456</v>
      </c>
      <c r="O904" s="51">
        <f t="shared" si="498"/>
        <v>103.04695281005456</v>
      </c>
      <c r="P904" s="51">
        <f t="shared" si="498"/>
        <v>103.04695281005456</v>
      </c>
      <c r="Q904" s="51">
        <f t="shared" si="498"/>
        <v>103.04695281005456</v>
      </c>
      <c r="R904" s="51">
        <f t="shared" si="498"/>
        <v>103.04695281005456</v>
      </c>
    </row>
    <row r="905" spans="1:18" x14ac:dyDescent="0.25">
      <c r="A905" s="26" t="s">
        <v>8</v>
      </c>
      <c r="B905" s="27" t="s">
        <v>6</v>
      </c>
      <c r="C905" s="51">
        <v>1309.9139696845555</v>
      </c>
      <c r="D905" s="51">
        <v>1493.9530471899454</v>
      </c>
      <c r="E905" s="51">
        <v>1294.4699254349625</v>
      </c>
      <c r="F905" s="51">
        <v>1289.2920457332227</v>
      </c>
      <c r="G905" s="51">
        <v>1291.7427434169874</v>
      </c>
      <c r="H905" s="51">
        <v>1294.1268785294201</v>
      </c>
      <c r="I905" s="51">
        <f t="shared" ref="I905:R905" si="499">I908/(1-I907)</f>
        <v>4608.0924066190082</v>
      </c>
      <c r="J905" s="51">
        <f t="shared" si="499"/>
        <v>4616.0045921379542</v>
      </c>
      <c r="K905" s="51">
        <f t="shared" si="499"/>
        <v>4623.4138141577969</v>
      </c>
      <c r="L905" s="51">
        <f t="shared" si="499"/>
        <v>4630.5863088885317</v>
      </c>
      <c r="M905" s="51">
        <f t="shared" si="499"/>
        <v>4637.5516468385204</v>
      </c>
      <c r="N905" s="51">
        <f t="shared" si="499"/>
        <v>4644.5465798181249</v>
      </c>
      <c r="O905" s="51">
        <f t="shared" si="499"/>
        <v>4651.3935335370334</v>
      </c>
      <c r="P905" s="51">
        <f t="shared" si="499"/>
        <v>4658.358871681703</v>
      </c>
      <c r="Q905" s="51">
        <f t="shared" si="499"/>
        <v>4665.590553340302</v>
      </c>
      <c r="R905" s="51">
        <f t="shared" si="499"/>
        <v>4673.0885486778216</v>
      </c>
    </row>
    <row r="906" spans="1:18" x14ac:dyDescent="0.25">
      <c r="A906" s="26" t="s">
        <v>9</v>
      </c>
      <c r="B906" s="27" t="s">
        <v>6</v>
      </c>
      <c r="C906" s="51">
        <v>30.913969684555468</v>
      </c>
      <c r="D906" s="51">
        <v>233.95304718994544</v>
      </c>
      <c r="E906" s="51">
        <v>39.509925434962724</v>
      </c>
      <c r="F906" s="51">
        <v>39.351885733222844</v>
      </c>
      <c r="G906" s="51">
        <v>39.426686144454152</v>
      </c>
      <c r="H906" s="51">
        <v>39.499454927002262</v>
      </c>
      <c r="I906" s="51">
        <f t="shared" ref="I906:R906" si="500">I905-I908</f>
        <v>140.6486035755197</v>
      </c>
      <c r="J906" s="51">
        <f t="shared" si="500"/>
        <v>140.89010000099734</v>
      </c>
      <c r="K906" s="51">
        <f t="shared" si="500"/>
        <v>141.11624493011732</v>
      </c>
      <c r="L906" s="51">
        <f t="shared" si="500"/>
        <v>141.33516444800352</v>
      </c>
      <c r="M906" s="51">
        <f t="shared" si="500"/>
        <v>141.54776110832427</v>
      </c>
      <c r="N906" s="51">
        <f t="shared" si="500"/>
        <v>141.76126107075379</v>
      </c>
      <c r="O906" s="51">
        <f t="shared" si="500"/>
        <v>141.97024439711458</v>
      </c>
      <c r="P906" s="51">
        <f t="shared" si="500"/>
        <v>142.18284106337705</v>
      </c>
      <c r="Q906" s="51">
        <f t="shared" si="500"/>
        <v>142.40356708990475</v>
      </c>
      <c r="R906" s="51">
        <f t="shared" si="500"/>
        <v>142.63242156606975</v>
      </c>
    </row>
    <row r="907" spans="1:18" x14ac:dyDescent="0.25">
      <c r="A907" s="26" t="s">
        <v>9</v>
      </c>
      <c r="B907" s="27" t="s">
        <v>10</v>
      </c>
      <c r="C907" s="53">
        <v>2.3599999999999999E-2</v>
      </c>
      <c r="D907" s="53">
        <v>0.15659999999999999</v>
      </c>
      <c r="E907" s="53">
        <v>3.0522088353413634E-2</v>
      </c>
      <c r="F907" s="53">
        <v>3.0522088353413634E-2</v>
      </c>
      <c r="G907" s="53">
        <v>3.0522088353413634E-2</v>
      </c>
      <c r="H907" s="53">
        <v>3.0522088353413634E-2</v>
      </c>
      <c r="I907" s="53">
        <f t="shared" ref="I907:R907" si="501">H907</f>
        <v>3.0522088353413634E-2</v>
      </c>
      <c r="J907" s="53">
        <f t="shared" si="501"/>
        <v>3.0522088353413634E-2</v>
      </c>
      <c r="K907" s="53">
        <f t="shared" si="501"/>
        <v>3.0522088353413634E-2</v>
      </c>
      <c r="L907" s="53">
        <f t="shared" si="501"/>
        <v>3.0522088353413634E-2</v>
      </c>
      <c r="M907" s="53">
        <f t="shared" si="501"/>
        <v>3.0522088353413634E-2</v>
      </c>
      <c r="N907" s="53">
        <f t="shared" si="501"/>
        <v>3.0522088353413634E-2</v>
      </c>
      <c r="O907" s="53">
        <f t="shared" si="501"/>
        <v>3.0522088353413634E-2</v>
      </c>
      <c r="P907" s="53">
        <f t="shared" si="501"/>
        <v>3.0522088353413634E-2</v>
      </c>
      <c r="Q907" s="53">
        <f t="shared" si="501"/>
        <v>3.0522088353413634E-2</v>
      </c>
      <c r="R907" s="53">
        <f t="shared" si="501"/>
        <v>3.0522088353413634E-2</v>
      </c>
    </row>
    <row r="908" spans="1:18" x14ac:dyDescent="0.25">
      <c r="A908" s="26" t="s">
        <v>11</v>
      </c>
      <c r="B908" s="27" t="s">
        <v>6</v>
      </c>
      <c r="C908" s="51">
        <v>1279</v>
      </c>
      <c r="D908" s="51">
        <v>1260</v>
      </c>
      <c r="E908" s="51">
        <v>1254.9599999999998</v>
      </c>
      <c r="F908" s="51">
        <v>1249.9401599999999</v>
      </c>
      <c r="G908" s="51">
        <v>1252.3160572725333</v>
      </c>
      <c r="H908" s="51">
        <v>1254.6274236024178</v>
      </c>
      <c r="I908" s="51">
        <f t="shared" ref="I908:R908" si="502">I909+I910</f>
        <v>4467.4438030434885</v>
      </c>
      <c r="J908" s="51">
        <f t="shared" si="502"/>
        <v>4475.1144921369569</v>
      </c>
      <c r="K908" s="51">
        <f t="shared" si="502"/>
        <v>4482.2975692276796</v>
      </c>
      <c r="L908" s="51">
        <f t="shared" si="502"/>
        <v>4489.2511444405282</v>
      </c>
      <c r="M908" s="51">
        <f t="shared" si="502"/>
        <v>4496.0038857301961</v>
      </c>
      <c r="N908" s="51">
        <f t="shared" si="502"/>
        <v>4502.7853187473711</v>
      </c>
      <c r="O908" s="51">
        <f t="shared" si="502"/>
        <v>4509.4232891399188</v>
      </c>
      <c r="P908" s="51">
        <f t="shared" si="502"/>
        <v>4516.176030618326</v>
      </c>
      <c r="Q908" s="51">
        <f t="shared" si="502"/>
        <v>4523.1869862503972</v>
      </c>
      <c r="R908" s="51">
        <f t="shared" si="502"/>
        <v>4530.4561271117518</v>
      </c>
    </row>
    <row r="909" spans="1:18" x14ac:dyDescent="0.25">
      <c r="A909" s="26" t="s">
        <v>12</v>
      </c>
      <c r="B909" s="27" t="s">
        <v>6</v>
      </c>
      <c r="C909" s="51">
        <v>1279</v>
      </c>
      <c r="D909" s="51">
        <v>1260</v>
      </c>
      <c r="E909" s="51">
        <v>1254.9599999999998</v>
      </c>
      <c r="F909" s="51">
        <v>1249.9401599999999</v>
      </c>
      <c r="G909" s="51">
        <v>1252.3160572725333</v>
      </c>
      <c r="H909" s="51">
        <v>1254.6274236024178</v>
      </c>
      <c r="I909" s="51">
        <f t="shared" ref="I909:R909" si="503">(I911*I913*365)/1000</f>
        <v>4467.4438030434885</v>
      </c>
      <c r="J909" s="51">
        <f t="shared" si="503"/>
        <v>4475.1144921369569</v>
      </c>
      <c r="K909" s="51">
        <f t="shared" si="503"/>
        <v>4482.2975692276796</v>
      </c>
      <c r="L909" s="51">
        <f t="shared" si="503"/>
        <v>4489.2511444405282</v>
      </c>
      <c r="M909" s="51">
        <f t="shared" si="503"/>
        <v>4496.0038857301961</v>
      </c>
      <c r="N909" s="51">
        <f t="shared" si="503"/>
        <v>4502.7853187473711</v>
      </c>
      <c r="O909" s="51">
        <f t="shared" si="503"/>
        <v>4509.4232891399188</v>
      </c>
      <c r="P909" s="51">
        <f t="shared" si="503"/>
        <v>4516.176030618326</v>
      </c>
      <c r="Q909" s="51">
        <f t="shared" si="503"/>
        <v>4523.1869862503972</v>
      </c>
      <c r="R909" s="51">
        <f t="shared" si="503"/>
        <v>4530.4561271117518</v>
      </c>
    </row>
    <row r="910" spans="1:18" x14ac:dyDescent="0.25">
      <c r="A910" s="26" t="s">
        <v>13</v>
      </c>
      <c r="B910" s="27" t="s">
        <v>6</v>
      </c>
      <c r="C910" s="27">
        <v>0</v>
      </c>
      <c r="D910" s="27">
        <v>0</v>
      </c>
      <c r="E910" s="27">
        <v>0</v>
      </c>
      <c r="F910" s="27">
        <v>0</v>
      </c>
      <c r="G910" s="27">
        <v>0</v>
      </c>
      <c r="H910" s="27">
        <v>0</v>
      </c>
      <c r="I910" s="27">
        <f t="shared" ref="I910:R910" si="504">H910</f>
        <v>0</v>
      </c>
      <c r="J910" s="27">
        <f t="shared" si="504"/>
        <v>0</v>
      </c>
      <c r="K910" s="27">
        <f t="shared" si="504"/>
        <v>0</v>
      </c>
      <c r="L910" s="27">
        <f t="shared" si="504"/>
        <v>0</v>
      </c>
      <c r="M910" s="27">
        <f t="shared" si="504"/>
        <v>0</v>
      </c>
      <c r="N910" s="27">
        <f t="shared" si="504"/>
        <v>0</v>
      </c>
      <c r="O910" s="27">
        <f t="shared" si="504"/>
        <v>0</v>
      </c>
      <c r="P910" s="27">
        <f t="shared" si="504"/>
        <v>0</v>
      </c>
      <c r="Q910" s="27">
        <f t="shared" si="504"/>
        <v>0</v>
      </c>
      <c r="R910" s="27">
        <f t="shared" si="504"/>
        <v>0</v>
      </c>
    </row>
    <row r="911" spans="1:18" x14ac:dyDescent="0.25">
      <c r="A911" s="39" t="s">
        <v>14</v>
      </c>
      <c r="B911" s="40" t="s">
        <v>15</v>
      </c>
      <c r="C911" s="41">
        <v>53.092569530925701</v>
      </c>
      <c r="D911" s="41">
        <v>52.513916187789754</v>
      </c>
      <c r="E911" s="41">
        <v>52.513916187789754</v>
      </c>
      <c r="F911" s="41">
        <v>52.513916187789754</v>
      </c>
      <c r="G911" s="41">
        <v>52.513916187789754</v>
      </c>
      <c r="H911" s="41">
        <v>52.513916187789754</v>
      </c>
      <c r="I911" s="41">
        <v>52.513916187789754</v>
      </c>
      <c r="J911" s="41">
        <v>52.513916187789754</v>
      </c>
      <c r="K911" s="41">
        <v>52.513916187789754</v>
      </c>
      <c r="L911" s="41">
        <v>52.513916187789754</v>
      </c>
      <c r="M911" s="41">
        <v>52.513916187789754</v>
      </c>
      <c r="N911" s="41">
        <v>52.513916187789754</v>
      </c>
      <c r="O911" s="41">
        <v>52.513916187789754</v>
      </c>
      <c r="P911" s="41">
        <v>52.513916187789754</v>
      </c>
      <c r="Q911" s="41">
        <v>52.513916187789754</v>
      </c>
      <c r="R911" s="41">
        <v>52.513916187789754</v>
      </c>
    </row>
    <row r="912" spans="1:18" x14ac:dyDescent="0.25">
      <c r="A912" s="26" t="s">
        <v>16</v>
      </c>
      <c r="B912" s="27" t="s">
        <v>17</v>
      </c>
      <c r="C912" s="51">
        <v>330</v>
      </c>
      <c r="D912" s="51">
        <v>328.68</v>
      </c>
      <c r="E912" s="36">
        <v>308.36527999999998</v>
      </c>
      <c r="F912" s="36">
        <v>307.13181887999997</v>
      </c>
      <c r="G912" s="36">
        <v>307.71561774824755</v>
      </c>
      <c r="H912" s="36">
        <v>308.28356025278754</v>
      </c>
      <c r="I912" s="36">
        <v>308.83564470378298</v>
      </c>
      <c r="J912" s="51">
        <f>I912+(I912*J$884)</f>
        <v>309.36592159498639</v>
      </c>
      <c r="K912" s="51">
        <f t="shared" ref="K912:R913" si="505">J912+(J912*K$884)</f>
        <v>309.86248973150305</v>
      </c>
      <c r="L912" s="51">
        <f t="shared" si="505"/>
        <v>310.3431923387509</v>
      </c>
      <c r="M912" s="51">
        <f t="shared" si="505"/>
        <v>310.81001124048879</v>
      </c>
      <c r="N912" s="51">
        <f t="shared" si="505"/>
        <v>311.27881360940677</v>
      </c>
      <c r="O912" s="51">
        <f t="shared" si="505"/>
        <v>311.73769836679543</v>
      </c>
      <c r="P912" s="51">
        <f t="shared" si="505"/>
        <v>312.20451728158088</v>
      </c>
      <c r="Q912" s="51">
        <f t="shared" si="505"/>
        <v>312.6891866133239</v>
      </c>
      <c r="R912" s="51">
        <f t="shared" si="505"/>
        <v>313.19170436247379</v>
      </c>
    </row>
    <row r="913" spans="1:18" x14ac:dyDescent="0.25">
      <c r="A913" s="26" t="s">
        <v>29</v>
      </c>
      <c r="B913" s="27" t="s">
        <v>17</v>
      </c>
      <c r="C913" s="51">
        <v>66</v>
      </c>
      <c r="D913" s="51">
        <v>65.736000000000004</v>
      </c>
      <c r="E913" s="36">
        <v>65.473056</v>
      </c>
      <c r="F913" s="36">
        <v>65.211163776000006</v>
      </c>
      <c r="G913" s="36">
        <v>65.335117730847031</v>
      </c>
      <c r="H913" s="36">
        <v>65.455705014229011</v>
      </c>
      <c r="I913" s="36">
        <f>65.5729252673546+'[16]Uued liitujad'!H42</f>
        <v>233.07292526735461</v>
      </c>
      <c r="J913" s="51">
        <f>I913+(I913*J$884)</f>
        <v>233.47311607548815</v>
      </c>
      <c r="K913" s="51">
        <f t="shared" si="505"/>
        <v>233.84786746884984</v>
      </c>
      <c r="L913" s="51">
        <f t="shared" si="505"/>
        <v>234.21064542138302</v>
      </c>
      <c r="M913" s="51">
        <f t="shared" si="505"/>
        <v>234.56294558123827</v>
      </c>
      <c r="N913" s="51">
        <f t="shared" si="505"/>
        <v>234.91674262950576</v>
      </c>
      <c r="O913" s="51">
        <f t="shared" si="505"/>
        <v>235.26305502769981</v>
      </c>
      <c r="P913" s="51">
        <f t="shared" si="505"/>
        <v>235.61535519740184</v>
      </c>
      <c r="Q913" s="51">
        <f t="shared" si="505"/>
        <v>235.98112676837792</v>
      </c>
      <c r="R913" s="51">
        <f>Q913+(Q913*R$884)</f>
        <v>236.36036823160174</v>
      </c>
    </row>
    <row r="914" spans="1:18" x14ac:dyDescent="0.25">
      <c r="A914" s="39" t="s">
        <v>27</v>
      </c>
      <c r="B914" s="40" t="s">
        <v>10</v>
      </c>
      <c r="C914" s="43">
        <v>0.2</v>
      </c>
      <c r="D914" s="43">
        <v>0.2</v>
      </c>
      <c r="E914" s="43">
        <v>0.21232304752337877</v>
      </c>
      <c r="F914" s="43">
        <v>0.2123230475233788</v>
      </c>
      <c r="G914" s="43">
        <v>0.2123230475233788</v>
      </c>
      <c r="H914" s="43">
        <v>0.21232304752337877</v>
      </c>
      <c r="I914" s="43">
        <f t="shared" ref="I914:R914" si="506">I913/I912</f>
        <v>0.7546827228796873</v>
      </c>
      <c r="J914" s="43">
        <f t="shared" si="506"/>
        <v>0.75468272287968718</v>
      </c>
      <c r="K914" s="43">
        <f t="shared" si="506"/>
        <v>0.75468272287968718</v>
      </c>
      <c r="L914" s="43">
        <f t="shared" si="506"/>
        <v>0.7546827228796873</v>
      </c>
      <c r="M914" s="43">
        <f t="shared" si="506"/>
        <v>0.75468272287968718</v>
      </c>
      <c r="N914" s="43">
        <f t="shared" si="506"/>
        <v>0.7546827228796873</v>
      </c>
      <c r="O914" s="43">
        <f t="shared" si="506"/>
        <v>0.7546827228796873</v>
      </c>
      <c r="P914" s="43">
        <f t="shared" si="506"/>
        <v>0.7546827228796873</v>
      </c>
      <c r="Q914" s="43">
        <f t="shared" si="506"/>
        <v>0.75468272287968718</v>
      </c>
      <c r="R914" s="43">
        <f t="shared" si="506"/>
        <v>0.7546827228796873</v>
      </c>
    </row>
    <row r="915" spans="1:18" x14ac:dyDescent="0.25">
      <c r="A915" s="60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</row>
    <row r="916" spans="1:18" x14ac:dyDescent="0.25">
      <c r="A916" s="26" t="s">
        <v>2</v>
      </c>
      <c r="B916" s="27" t="s">
        <v>3</v>
      </c>
      <c r="C916" s="27">
        <v>2020</v>
      </c>
      <c r="D916" s="27">
        <v>2021</v>
      </c>
      <c r="E916" s="27">
        <v>2022</v>
      </c>
      <c r="F916" s="27">
        <v>2023</v>
      </c>
      <c r="G916" s="27">
        <v>2024</v>
      </c>
      <c r="H916" s="27">
        <v>2025</v>
      </c>
      <c r="I916" s="27">
        <v>2026</v>
      </c>
      <c r="J916" s="27">
        <v>2027</v>
      </c>
      <c r="K916" s="27">
        <v>2028</v>
      </c>
      <c r="L916" s="27">
        <v>2029</v>
      </c>
      <c r="M916" s="27">
        <v>2030</v>
      </c>
      <c r="N916" s="27">
        <v>2031</v>
      </c>
      <c r="O916" s="27">
        <v>2032</v>
      </c>
      <c r="P916" s="27">
        <v>2033</v>
      </c>
      <c r="Q916" s="27">
        <v>2034</v>
      </c>
      <c r="R916" s="27">
        <v>2035</v>
      </c>
    </row>
    <row r="917" spans="1:18" x14ac:dyDescent="0.25">
      <c r="A917" s="80" t="s">
        <v>105</v>
      </c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2"/>
    </row>
    <row r="918" spans="1:18" x14ac:dyDescent="0.25">
      <c r="A918" s="26" t="s">
        <v>5</v>
      </c>
      <c r="B918" s="27" t="s">
        <v>6</v>
      </c>
      <c r="C918" s="51">
        <v>4719.2690000000002</v>
      </c>
      <c r="D918" s="51">
        <v>5269</v>
      </c>
      <c r="E918" s="51">
        <v>5671.0957210231509</v>
      </c>
      <c r="F918" s="51">
        <v>5650.4193341390592</v>
      </c>
      <c r="G918" s="51">
        <f t="shared" ref="G918:R918" si="507">G919+G920</f>
        <v>5709.6898173168966</v>
      </c>
      <c r="H918" s="51">
        <f t="shared" si="507"/>
        <v>5719.3015132954761</v>
      </c>
      <c r="I918" s="51">
        <f t="shared" si="507"/>
        <v>5728.6448321262569</v>
      </c>
      <c r="J918" s="51">
        <f t="shared" si="507"/>
        <v>5737.6190860726865</v>
      </c>
      <c r="K918" s="51">
        <f t="shared" si="507"/>
        <v>5746.0228627273573</v>
      </c>
      <c r="L918" s="51">
        <f t="shared" si="507"/>
        <v>5754.1581357172154</v>
      </c>
      <c r="M918" s="51">
        <f t="shared" si="507"/>
        <v>5762.0584448588834</v>
      </c>
      <c r="N918" s="51">
        <f t="shared" si="507"/>
        <v>5769.9923216299612</v>
      </c>
      <c r="O918" s="51">
        <f t="shared" si="507"/>
        <v>5777.7583555893252</v>
      </c>
      <c r="P918" s="51">
        <f t="shared" si="507"/>
        <v>5785.6586649518067</v>
      </c>
      <c r="Q918" s="51">
        <f t="shared" si="507"/>
        <v>5793.8610696487885</v>
      </c>
      <c r="R918" s="51">
        <f t="shared" si="507"/>
        <v>5802.365535840453</v>
      </c>
    </row>
    <row r="919" spans="1:18" x14ac:dyDescent="0.25">
      <c r="A919" s="26" t="s">
        <v>7</v>
      </c>
      <c r="B919" s="27" t="s">
        <v>6</v>
      </c>
      <c r="C919" s="27">
        <v>0</v>
      </c>
      <c r="D919" s="51">
        <v>501.9989999999998</v>
      </c>
      <c r="E919" s="51">
        <v>501.9989999999998</v>
      </c>
      <c r="F919" s="51">
        <v>501.9989999999998</v>
      </c>
      <c r="G919" s="51">
        <f t="shared" ref="G919:R919" si="508">F919</f>
        <v>501.9989999999998</v>
      </c>
      <c r="H919" s="51">
        <f t="shared" si="508"/>
        <v>501.9989999999998</v>
      </c>
      <c r="I919" s="51">
        <f t="shared" si="508"/>
        <v>501.9989999999998</v>
      </c>
      <c r="J919" s="51">
        <f t="shared" si="508"/>
        <v>501.9989999999998</v>
      </c>
      <c r="K919" s="51">
        <f t="shared" si="508"/>
        <v>501.9989999999998</v>
      </c>
      <c r="L919" s="51">
        <f t="shared" si="508"/>
        <v>501.9989999999998</v>
      </c>
      <c r="M919" s="51">
        <f t="shared" si="508"/>
        <v>501.9989999999998</v>
      </c>
      <c r="N919" s="51">
        <f t="shared" si="508"/>
        <v>501.9989999999998</v>
      </c>
      <c r="O919" s="51">
        <f t="shared" si="508"/>
        <v>501.9989999999998</v>
      </c>
      <c r="P919" s="51">
        <f t="shared" si="508"/>
        <v>501.9989999999998</v>
      </c>
      <c r="Q919" s="51">
        <f t="shared" si="508"/>
        <v>501.9989999999998</v>
      </c>
      <c r="R919" s="51">
        <f t="shared" si="508"/>
        <v>501.9989999999998</v>
      </c>
    </row>
    <row r="920" spans="1:18" x14ac:dyDescent="0.25">
      <c r="A920" s="26" t="s">
        <v>8</v>
      </c>
      <c r="B920" s="27" t="s">
        <v>6</v>
      </c>
      <c r="C920" s="51">
        <v>4719.2690000000002</v>
      </c>
      <c r="D920" s="51">
        <v>4767.0010000000002</v>
      </c>
      <c r="E920" s="51">
        <v>5169.0967210231511</v>
      </c>
      <c r="F920" s="51">
        <v>5148.4203341390594</v>
      </c>
      <c r="G920" s="51">
        <f t="shared" ref="G920:R920" si="509">G923/(1-G922)</f>
        <v>5207.6908173168968</v>
      </c>
      <c r="H920" s="51">
        <f t="shared" si="509"/>
        <v>5217.3025132954763</v>
      </c>
      <c r="I920" s="51">
        <f t="shared" si="509"/>
        <v>5226.6458321262571</v>
      </c>
      <c r="J920" s="51">
        <f t="shared" si="509"/>
        <v>5235.6200860726867</v>
      </c>
      <c r="K920" s="51">
        <f t="shared" si="509"/>
        <v>5244.0238627273575</v>
      </c>
      <c r="L920" s="51">
        <f t="shared" si="509"/>
        <v>5252.1591357172156</v>
      </c>
      <c r="M920" s="51">
        <f t="shared" si="509"/>
        <v>5260.0594448588836</v>
      </c>
      <c r="N920" s="51">
        <f t="shared" si="509"/>
        <v>5267.9933216299614</v>
      </c>
      <c r="O920" s="51">
        <f t="shared" si="509"/>
        <v>5275.7593555893254</v>
      </c>
      <c r="P920" s="51">
        <f t="shared" si="509"/>
        <v>5283.6596649518069</v>
      </c>
      <c r="Q920" s="51">
        <f t="shared" si="509"/>
        <v>5291.8620696487887</v>
      </c>
      <c r="R920" s="51">
        <f t="shared" si="509"/>
        <v>5300.3665358404533</v>
      </c>
    </row>
    <row r="921" spans="1:18" x14ac:dyDescent="0.25">
      <c r="A921" s="26" t="s">
        <v>9</v>
      </c>
      <c r="B921" s="27" t="s">
        <v>6</v>
      </c>
      <c r="C921" s="51">
        <v>0</v>
      </c>
      <c r="D921" s="51">
        <v>0</v>
      </c>
      <c r="E921" s="51">
        <v>421.16372502315062</v>
      </c>
      <c r="F921" s="51">
        <v>419.47907012305859</v>
      </c>
      <c r="G921" s="51">
        <f t="shared" ref="G921:R921" si="510">G920-G923</f>
        <v>424.3082654015243</v>
      </c>
      <c r="H921" s="51">
        <f t="shared" si="510"/>
        <v>425.09139984465946</v>
      </c>
      <c r="I921" s="51">
        <f t="shared" si="510"/>
        <v>425.8526676589845</v>
      </c>
      <c r="J921" s="51">
        <f t="shared" si="510"/>
        <v>426.58386508580224</v>
      </c>
      <c r="K921" s="51">
        <f t="shared" si="510"/>
        <v>427.26858159840867</v>
      </c>
      <c r="L921" s="51">
        <f t="shared" si="510"/>
        <v>427.93142117394837</v>
      </c>
      <c r="M921" s="51">
        <f t="shared" si="510"/>
        <v>428.57511654405243</v>
      </c>
      <c r="N921" s="51">
        <f t="shared" si="510"/>
        <v>429.22154691189371</v>
      </c>
      <c r="O921" s="51">
        <f t="shared" si="510"/>
        <v>429.8543019109793</v>
      </c>
      <c r="P921" s="51">
        <f t="shared" si="510"/>
        <v>430.49799729907409</v>
      </c>
      <c r="Q921" s="51">
        <f t="shared" si="510"/>
        <v>431.16630658070881</v>
      </c>
      <c r="R921" s="51">
        <f t="shared" si="510"/>
        <v>431.85922699870935</v>
      </c>
    </row>
    <row r="922" spans="1:18" x14ac:dyDescent="0.25">
      <c r="A922" s="26" t="s">
        <v>9</v>
      </c>
      <c r="B922" s="27" t="s">
        <v>10</v>
      </c>
      <c r="C922" s="38">
        <v>0</v>
      </c>
      <c r="D922" s="38">
        <v>0</v>
      </c>
      <c r="E922" s="38">
        <v>8.1477238239757166E-2</v>
      </c>
      <c r="F922" s="38">
        <v>8.1477238239757166E-2</v>
      </c>
      <c r="G922" s="38">
        <f t="shared" ref="G922:R922" si="511">F922</f>
        <v>8.1477238239757166E-2</v>
      </c>
      <c r="H922" s="38">
        <f t="shared" si="511"/>
        <v>8.1477238239757166E-2</v>
      </c>
      <c r="I922" s="38">
        <f t="shared" si="511"/>
        <v>8.1477238239757166E-2</v>
      </c>
      <c r="J922" s="38">
        <f t="shared" si="511"/>
        <v>8.1477238239757166E-2</v>
      </c>
      <c r="K922" s="38">
        <f t="shared" si="511"/>
        <v>8.1477238239757166E-2</v>
      </c>
      <c r="L922" s="38">
        <f t="shared" si="511"/>
        <v>8.1477238239757166E-2</v>
      </c>
      <c r="M922" s="38">
        <f t="shared" si="511"/>
        <v>8.1477238239757166E-2</v>
      </c>
      <c r="N922" s="38">
        <f t="shared" si="511"/>
        <v>8.1477238239757166E-2</v>
      </c>
      <c r="O922" s="38">
        <f t="shared" si="511"/>
        <v>8.1477238239757166E-2</v>
      </c>
      <c r="P922" s="38">
        <f t="shared" si="511"/>
        <v>8.1477238239757166E-2</v>
      </c>
      <c r="Q922" s="38">
        <f t="shared" si="511"/>
        <v>8.1477238239757166E-2</v>
      </c>
      <c r="R922" s="38">
        <f t="shared" si="511"/>
        <v>8.1477238239757166E-2</v>
      </c>
    </row>
    <row r="923" spans="1:18" x14ac:dyDescent="0.25">
      <c r="A923" s="26" t="s">
        <v>11</v>
      </c>
      <c r="B923" s="27" t="s">
        <v>6</v>
      </c>
      <c r="C923" s="51">
        <v>4719.2690000000002</v>
      </c>
      <c r="D923" s="51">
        <v>4767.0010000000002</v>
      </c>
      <c r="E923" s="51">
        <v>4747.9329960000005</v>
      </c>
      <c r="F923" s="51">
        <v>4728.9412640160008</v>
      </c>
      <c r="G923" s="51">
        <f t="shared" ref="G923:R923" si="512">G924+G925</f>
        <v>4783.3825519153725</v>
      </c>
      <c r="H923" s="51">
        <f t="shared" si="512"/>
        <v>4792.2111134508168</v>
      </c>
      <c r="I923" s="51">
        <f t="shared" si="512"/>
        <v>4800.7931644672726</v>
      </c>
      <c r="J923" s="51">
        <f t="shared" si="512"/>
        <v>4809.0362209868845</v>
      </c>
      <c r="K923" s="51">
        <f t="shared" si="512"/>
        <v>4816.7552811289488</v>
      </c>
      <c r="L923" s="51">
        <f t="shared" si="512"/>
        <v>4824.2277145432672</v>
      </c>
      <c r="M923" s="51">
        <f t="shared" si="512"/>
        <v>4831.4843283148311</v>
      </c>
      <c r="N923" s="51">
        <f t="shared" si="512"/>
        <v>4838.7717747180677</v>
      </c>
      <c r="O923" s="51">
        <f t="shared" si="512"/>
        <v>4845.9050536783461</v>
      </c>
      <c r="P923" s="51">
        <f t="shared" si="512"/>
        <v>4853.1616676527328</v>
      </c>
      <c r="Q923" s="51">
        <f t="shared" si="512"/>
        <v>4860.6957630680799</v>
      </c>
      <c r="R923" s="51">
        <f t="shared" si="512"/>
        <v>4868.5073088417439</v>
      </c>
    </row>
    <row r="924" spans="1:18" x14ac:dyDescent="0.25">
      <c r="A924" s="26" t="s">
        <v>12</v>
      </c>
      <c r="B924" s="27" t="s">
        <v>6</v>
      </c>
      <c r="C924" s="51">
        <v>4719.2690000000002</v>
      </c>
      <c r="D924" s="51">
        <v>4767.0010000000002</v>
      </c>
      <c r="E924" s="51">
        <v>4747.9329960000005</v>
      </c>
      <c r="F924" s="51">
        <v>4728.9412640160008</v>
      </c>
      <c r="G924" s="51">
        <f t="shared" ref="G924:R924" si="513">(G926*G928*365)/1000</f>
        <v>4783.3825519153725</v>
      </c>
      <c r="H924" s="51">
        <f t="shared" si="513"/>
        <v>4792.2111134508168</v>
      </c>
      <c r="I924" s="51">
        <f t="shared" si="513"/>
        <v>4800.7931644672726</v>
      </c>
      <c r="J924" s="51">
        <f t="shared" si="513"/>
        <v>4809.0362209868845</v>
      </c>
      <c r="K924" s="51">
        <f t="shared" si="513"/>
        <v>4816.7552811289488</v>
      </c>
      <c r="L924" s="51">
        <f t="shared" si="513"/>
        <v>4824.2277145432672</v>
      </c>
      <c r="M924" s="51">
        <f t="shared" si="513"/>
        <v>4831.4843283148311</v>
      </c>
      <c r="N924" s="51">
        <f t="shared" si="513"/>
        <v>4838.7717747180677</v>
      </c>
      <c r="O924" s="51">
        <f t="shared" si="513"/>
        <v>4845.9050536783461</v>
      </c>
      <c r="P924" s="51">
        <f t="shared" si="513"/>
        <v>4853.1616676527328</v>
      </c>
      <c r="Q924" s="51">
        <f t="shared" si="513"/>
        <v>4860.6957630680799</v>
      </c>
      <c r="R924" s="51">
        <f t="shared" si="513"/>
        <v>4868.5073088417439</v>
      </c>
    </row>
    <row r="925" spans="1:18" x14ac:dyDescent="0.25">
      <c r="A925" s="26" t="s">
        <v>13</v>
      </c>
      <c r="B925" s="27" t="s">
        <v>6</v>
      </c>
      <c r="C925" s="27">
        <v>0</v>
      </c>
      <c r="D925" s="27">
        <v>0</v>
      </c>
      <c r="E925" s="27">
        <v>0</v>
      </c>
      <c r="F925" s="27">
        <v>0</v>
      </c>
      <c r="G925" s="27">
        <f t="shared" ref="G925:R925" si="514">F925</f>
        <v>0</v>
      </c>
      <c r="H925" s="27">
        <f t="shared" si="514"/>
        <v>0</v>
      </c>
      <c r="I925" s="27">
        <f t="shared" si="514"/>
        <v>0</v>
      </c>
      <c r="J925" s="27">
        <f t="shared" si="514"/>
        <v>0</v>
      </c>
      <c r="K925" s="27">
        <f t="shared" si="514"/>
        <v>0</v>
      </c>
      <c r="L925" s="27">
        <f t="shared" si="514"/>
        <v>0</v>
      </c>
      <c r="M925" s="27">
        <f t="shared" si="514"/>
        <v>0</v>
      </c>
      <c r="N925" s="27">
        <f t="shared" si="514"/>
        <v>0</v>
      </c>
      <c r="O925" s="27">
        <f t="shared" si="514"/>
        <v>0</v>
      </c>
      <c r="P925" s="27">
        <f t="shared" si="514"/>
        <v>0</v>
      </c>
      <c r="Q925" s="27">
        <f t="shared" si="514"/>
        <v>0</v>
      </c>
      <c r="R925" s="27">
        <f t="shared" si="514"/>
        <v>0</v>
      </c>
    </row>
    <row r="926" spans="1:18" x14ac:dyDescent="0.25">
      <c r="A926" s="39" t="s">
        <v>14</v>
      </c>
      <c r="B926" s="40" t="s">
        <v>15</v>
      </c>
      <c r="C926" s="41">
        <v>49.114925392550965</v>
      </c>
      <c r="D926" s="41">
        <v>49.810931140816898</v>
      </c>
      <c r="E926" s="41">
        <v>49.810931140816898</v>
      </c>
      <c r="F926" s="41">
        <v>49.810931140816898</v>
      </c>
      <c r="G926" s="41">
        <v>49.810931140816898</v>
      </c>
      <c r="H926" s="41">
        <v>49.810931140816898</v>
      </c>
      <c r="I926" s="41">
        <v>49.810931140816898</v>
      </c>
      <c r="J926" s="41">
        <v>49.810931140816898</v>
      </c>
      <c r="K926" s="41">
        <v>49.810931140816898</v>
      </c>
      <c r="L926" s="41">
        <v>49.810931140816898</v>
      </c>
      <c r="M926" s="41">
        <v>49.810931140816898</v>
      </c>
      <c r="N926" s="41">
        <v>49.810931140816898</v>
      </c>
      <c r="O926" s="41">
        <v>49.810931140816898</v>
      </c>
      <c r="P926" s="41">
        <v>49.810931140816898</v>
      </c>
      <c r="Q926" s="41">
        <v>49.810931140816898</v>
      </c>
      <c r="R926" s="41">
        <v>49.810931140816898</v>
      </c>
    </row>
    <row r="927" spans="1:18" x14ac:dyDescent="0.25">
      <c r="A927" s="26" t="s">
        <v>16</v>
      </c>
      <c r="B927" s="27" t="s">
        <v>17</v>
      </c>
      <c r="C927" s="51">
        <v>351</v>
      </c>
      <c r="D927" s="51">
        <v>349.596</v>
      </c>
      <c r="E927" s="36">
        <v>376.19761599999998</v>
      </c>
      <c r="F927" s="36">
        <v>374.69282553599999</v>
      </c>
      <c r="G927" s="36">
        <v>375.40504496115136</v>
      </c>
      <c r="H927" s="36">
        <f>G927+(G927*H$884)</f>
        <v>376.09792003526155</v>
      </c>
      <c r="I927" s="51">
        <f t="shared" ref="I927:R928" si="515">H927+(H927*I$884)</f>
        <v>376.77144869677346</v>
      </c>
      <c r="J927" s="51">
        <f>I927+(I927*J$884)</f>
        <v>377.4183727029087</v>
      </c>
      <c r="K927" s="51">
        <f t="shared" si="515"/>
        <v>378.02417290563949</v>
      </c>
      <c r="L927" s="51">
        <f t="shared" si="515"/>
        <v>378.61061757558298</v>
      </c>
      <c r="M927" s="51">
        <f t="shared" si="515"/>
        <v>379.18012448614542</v>
      </c>
      <c r="N927" s="51">
        <f t="shared" si="515"/>
        <v>379.75205117504538</v>
      </c>
      <c r="O927" s="51">
        <f t="shared" si="515"/>
        <v>380.31187863599803</v>
      </c>
      <c r="P927" s="51">
        <f t="shared" si="515"/>
        <v>380.88138556247821</v>
      </c>
      <c r="Q927" s="51">
        <f t="shared" si="515"/>
        <v>381.47266953306672</v>
      </c>
      <c r="R927" s="51">
        <f t="shared" si="515"/>
        <v>382.08572810836381</v>
      </c>
    </row>
    <row r="928" spans="1:18" x14ac:dyDescent="0.25">
      <c r="A928" s="26" t="s">
        <v>29</v>
      </c>
      <c r="B928" s="27" t="s">
        <v>17</v>
      </c>
      <c r="C928" s="51">
        <v>263.25</v>
      </c>
      <c r="D928" s="51">
        <v>262.197</v>
      </c>
      <c r="E928" s="36">
        <v>261.148212</v>
      </c>
      <c r="F928" s="36">
        <v>260.10361915200002</v>
      </c>
      <c r="G928" s="36">
        <f>260.598026403719+'[16]Uued liitujad'!H41</f>
        <v>263.09802640371902</v>
      </c>
      <c r="H928" s="36">
        <f>G928+(G928*H$884)</f>
        <v>263.5836194104981</v>
      </c>
      <c r="I928" s="51">
        <f t="shared" si="515"/>
        <v>264.0556537210345</v>
      </c>
      <c r="J928" s="51">
        <f t="shared" si="515"/>
        <v>264.50904248480293</v>
      </c>
      <c r="K928" s="51">
        <f t="shared" si="515"/>
        <v>264.93361013479267</v>
      </c>
      <c r="L928" s="51">
        <f t="shared" si="515"/>
        <v>265.344612696767</v>
      </c>
      <c r="M928" s="51">
        <f t="shared" si="515"/>
        <v>265.7437446375958</v>
      </c>
      <c r="N928" s="51">
        <f t="shared" si="515"/>
        <v>266.14457245042598</v>
      </c>
      <c r="O928" s="51">
        <f t="shared" si="515"/>
        <v>266.5369206675856</v>
      </c>
      <c r="P928" s="51">
        <f t="shared" si="515"/>
        <v>266.93605261957015</v>
      </c>
      <c r="Q928" s="51">
        <f t="shared" si="515"/>
        <v>267.35044674611174</v>
      </c>
      <c r="R928" s="51">
        <f>Q928+(Q928*R$884)</f>
        <v>267.78010133758698</v>
      </c>
    </row>
    <row r="929" spans="1:18" x14ac:dyDescent="0.25">
      <c r="A929" s="39" t="s">
        <v>27</v>
      </c>
      <c r="B929" s="40" t="s">
        <v>10</v>
      </c>
      <c r="C929" s="43">
        <v>0.75</v>
      </c>
      <c r="D929" s="43">
        <v>0.75</v>
      </c>
      <c r="E929" s="43">
        <v>0.69417827464382442</v>
      </c>
      <c r="F929" s="43">
        <v>0.69417827464382453</v>
      </c>
      <c r="G929" s="43">
        <f>G928/G927</f>
        <v>0.70083774828051559</v>
      </c>
      <c r="H929" s="43">
        <f>H928/H927</f>
        <v>0.70083774828051559</v>
      </c>
      <c r="I929" s="43">
        <f t="shared" ref="I929:R929" si="516">I928/I927</f>
        <v>0.70083774828051559</v>
      </c>
      <c r="J929" s="43">
        <f t="shared" si="516"/>
        <v>0.70083774828051559</v>
      </c>
      <c r="K929" s="43">
        <f t="shared" si="516"/>
        <v>0.70083774828051559</v>
      </c>
      <c r="L929" s="43">
        <f t="shared" si="516"/>
        <v>0.7008377482805157</v>
      </c>
      <c r="M929" s="43">
        <f t="shared" si="516"/>
        <v>0.7008377482805157</v>
      </c>
      <c r="N929" s="43">
        <f t="shared" si="516"/>
        <v>0.7008377482805157</v>
      </c>
      <c r="O929" s="43">
        <f t="shared" si="516"/>
        <v>0.7008377482805157</v>
      </c>
      <c r="P929" s="43">
        <f t="shared" si="516"/>
        <v>0.7008377482805157</v>
      </c>
      <c r="Q929" s="43">
        <f t="shared" si="516"/>
        <v>0.70083774828051559</v>
      </c>
      <c r="R929" s="43">
        <f t="shared" si="516"/>
        <v>0.70083774828051559</v>
      </c>
    </row>
    <row r="930" spans="1:18" x14ac:dyDescent="0.25">
      <c r="A930" s="60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</row>
    <row r="931" spans="1:18" x14ac:dyDescent="0.25">
      <c r="A931" s="26" t="s">
        <v>2</v>
      </c>
      <c r="B931" s="27" t="s">
        <v>3</v>
      </c>
      <c r="C931" s="27">
        <v>2020</v>
      </c>
      <c r="D931" s="27">
        <v>2021</v>
      </c>
      <c r="E931" s="27">
        <v>2022</v>
      </c>
      <c r="F931" s="27">
        <v>2023</v>
      </c>
      <c r="G931" s="27">
        <v>2024</v>
      </c>
      <c r="H931" s="27">
        <v>2025</v>
      </c>
      <c r="I931" s="27">
        <v>2026</v>
      </c>
      <c r="J931" s="27">
        <v>2027</v>
      </c>
      <c r="K931" s="27">
        <v>2028</v>
      </c>
      <c r="L931" s="27">
        <v>2029</v>
      </c>
      <c r="M931" s="27">
        <v>2030</v>
      </c>
      <c r="N931" s="27">
        <v>2031</v>
      </c>
      <c r="O931" s="27">
        <v>2032</v>
      </c>
      <c r="P931" s="27">
        <v>2033</v>
      </c>
      <c r="Q931" s="27">
        <v>2034</v>
      </c>
      <c r="R931" s="27">
        <v>2035</v>
      </c>
    </row>
    <row r="932" spans="1:18" x14ac:dyDescent="0.25">
      <c r="A932" s="87" t="s">
        <v>106</v>
      </c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</row>
    <row r="933" spans="1:18" x14ac:dyDescent="0.25">
      <c r="A933" s="26" t="s">
        <v>5</v>
      </c>
      <c r="B933" s="27" t="s">
        <v>6</v>
      </c>
      <c r="C933" s="51">
        <v>8116.2376137512638</v>
      </c>
      <c r="D933" s="51">
        <v>8712</v>
      </c>
      <c r="E933" s="51">
        <v>8804.9626275512492</v>
      </c>
      <c r="F933" s="51">
        <v>8772.0995233431968</v>
      </c>
      <c r="G933" s="51">
        <v>8787.6536763948661</v>
      </c>
      <c r="H933" s="51">
        <v>8802.7853683535704</v>
      </c>
      <c r="I933" s="51">
        <v>8817.4945541969864</v>
      </c>
      <c r="J933" s="51">
        <v>8831.6227212321501</v>
      </c>
      <c r="K933" s="51">
        <v>8844.8527859274582</v>
      </c>
      <c r="L933" s="51">
        <v>8857.660145331758</v>
      </c>
      <c r="M933" s="51">
        <v>8870.0976011747916</v>
      </c>
      <c r="N933" s="51">
        <f t="shared" ref="N933:R933" si="517">N934+N935</f>
        <v>8974.9167624160236</v>
      </c>
      <c r="O933" s="51">
        <f t="shared" si="517"/>
        <v>8987.2789393265339</v>
      </c>
      <c r="P933" s="51">
        <f t="shared" si="517"/>
        <v>8999.8548593518317</v>
      </c>
      <c r="Q933" s="51">
        <f t="shared" si="517"/>
        <v>9012.9116626682026</v>
      </c>
      <c r="R933" s="51">
        <f t="shared" si="517"/>
        <v>9026.4492954085272</v>
      </c>
    </row>
    <row r="934" spans="1:18" x14ac:dyDescent="0.25">
      <c r="A934" s="26" t="s">
        <v>7</v>
      </c>
      <c r="B934" s="27" t="s">
        <v>6</v>
      </c>
      <c r="C934" s="27">
        <v>0</v>
      </c>
      <c r="D934" s="51">
        <v>589.18657553810044</v>
      </c>
      <c r="E934" s="51">
        <v>589.18657553810044</v>
      </c>
      <c r="F934" s="51">
        <v>589.18657553810044</v>
      </c>
      <c r="G934" s="51">
        <v>589.18657553810044</v>
      </c>
      <c r="H934" s="51">
        <v>589.18657553810044</v>
      </c>
      <c r="I934" s="51">
        <v>589.18657553810044</v>
      </c>
      <c r="J934" s="51">
        <v>589.18657553810044</v>
      </c>
      <c r="K934" s="51">
        <v>589.18657553810044</v>
      </c>
      <c r="L934" s="51">
        <v>589.18657553810044</v>
      </c>
      <c r="M934" s="51">
        <v>589.18657553810044</v>
      </c>
      <c r="N934" s="51">
        <f t="shared" ref="N934:R934" si="518">M934</f>
        <v>589.18657553810044</v>
      </c>
      <c r="O934" s="51">
        <f t="shared" si="518"/>
        <v>589.18657553810044</v>
      </c>
      <c r="P934" s="51">
        <f t="shared" si="518"/>
        <v>589.18657553810044</v>
      </c>
      <c r="Q934" s="51">
        <f t="shared" si="518"/>
        <v>589.18657553810044</v>
      </c>
      <c r="R934" s="51">
        <f t="shared" si="518"/>
        <v>589.18657553810044</v>
      </c>
    </row>
    <row r="935" spans="1:18" x14ac:dyDescent="0.25">
      <c r="A935" s="26" t="s">
        <v>8</v>
      </c>
      <c r="B935" s="27" t="s">
        <v>6</v>
      </c>
      <c r="C935" s="51">
        <v>8116.2376137512638</v>
      </c>
      <c r="D935" s="51">
        <v>8122.8134244618996</v>
      </c>
      <c r="E935" s="51">
        <v>8215.7760520131487</v>
      </c>
      <c r="F935" s="51">
        <v>8182.9129478050963</v>
      </c>
      <c r="G935" s="51">
        <v>8198.4671008567657</v>
      </c>
      <c r="H935" s="51">
        <v>8213.59879281547</v>
      </c>
      <c r="I935" s="51">
        <v>8228.307978658886</v>
      </c>
      <c r="J935" s="51">
        <v>8242.4361456940496</v>
      </c>
      <c r="K935" s="51">
        <v>8255.6662103893577</v>
      </c>
      <c r="L935" s="51">
        <v>8268.4735697936576</v>
      </c>
      <c r="M935" s="51">
        <v>8280.9110256366912</v>
      </c>
      <c r="N935" s="51">
        <f t="shared" ref="N935:R935" si="519">N938/(1-N937)</f>
        <v>8385.7301868779232</v>
      </c>
      <c r="O935" s="51">
        <f t="shared" si="519"/>
        <v>8398.0923637884334</v>
      </c>
      <c r="P935" s="51">
        <f t="shared" si="519"/>
        <v>8410.6682838137313</v>
      </c>
      <c r="Q935" s="51">
        <f t="shared" si="519"/>
        <v>8423.7250871301021</v>
      </c>
      <c r="R935" s="51">
        <f t="shared" si="519"/>
        <v>8437.2627198704267</v>
      </c>
    </row>
    <row r="936" spans="1:18" x14ac:dyDescent="0.25">
      <c r="A936" s="26" t="s">
        <v>9</v>
      </c>
      <c r="B936" s="27" t="s">
        <v>6</v>
      </c>
      <c r="C936" s="51">
        <v>89.278613751263947</v>
      </c>
      <c r="D936" s="51">
        <v>160.01942446189969</v>
      </c>
      <c r="E936" s="51">
        <v>284.83322801314898</v>
      </c>
      <c r="F936" s="51">
        <v>283.69389510109613</v>
      </c>
      <c r="G936" s="51">
        <v>284.23314295725413</v>
      </c>
      <c r="H936" s="51">
        <v>284.75774448468201</v>
      </c>
      <c r="I936" s="51">
        <v>285.26769812250041</v>
      </c>
      <c r="J936" s="51">
        <v>285.75750838473959</v>
      </c>
      <c r="K936" s="51">
        <v>286.21618228360603</v>
      </c>
      <c r="L936" s="51">
        <v>286.66020138762724</v>
      </c>
      <c r="M936" s="51">
        <v>287.09139628310731</v>
      </c>
      <c r="N936" s="51">
        <f t="shared" ref="N936:R936" si="520">N935-N938</f>
        <v>290.72537801106137</v>
      </c>
      <c r="O936" s="51">
        <f t="shared" si="520"/>
        <v>291.15396305675858</v>
      </c>
      <c r="P936" s="51">
        <f t="shared" si="520"/>
        <v>291.58995837519888</v>
      </c>
      <c r="Q936" s="51">
        <f t="shared" si="520"/>
        <v>292.0426254650265</v>
      </c>
      <c r="R936" s="51">
        <f t="shared" si="520"/>
        <v>292.51196245871597</v>
      </c>
    </row>
    <row r="937" spans="1:18" x14ac:dyDescent="0.25">
      <c r="A937" s="26" t="s">
        <v>9</v>
      </c>
      <c r="B937" s="27" t="s">
        <v>10</v>
      </c>
      <c r="C937" s="38">
        <v>1.0999999999999999E-2</v>
      </c>
      <c r="D937" s="38">
        <v>1.9699999999999999E-2</v>
      </c>
      <c r="E937" s="38">
        <v>3.4669059405940672E-2</v>
      </c>
      <c r="F937" s="38">
        <v>3.4669059405940672E-2</v>
      </c>
      <c r="G937" s="38">
        <v>3.4669059405940672E-2</v>
      </c>
      <c r="H937" s="38">
        <v>3.4669059405940672E-2</v>
      </c>
      <c r="I937" s="38">
        <v>3.4669059405940672E-2</v>
      </c>
      <c r="J937" s="38">
        <v>3.4669059405940672E-2</v>
      </c>
      <c r="K937" s="38">
        <v>3.4669059405940672E-2</v>
      </c>
      <c r="L937" s="38">
        <v>3.4669059405940672E-2</v>
      </c>
      <c r="M937" s="38">
        <v>3.4669059405940672E-2</v>
      </c>
      <c r="N937" s="38">
        <f t="shared" ref="N937:R937" si="521">M937</f>
        <v>3.4669059405940672E-2</v>
      </c>
      <c r="O937" s="38">
        <f t="shared" si="521"/>
        <v>3.4669059405940672E-2</v>
      </c>
      <c r="P937" s="38">
        <f t="shared" si="521"/>
        <v>3.4669059405940672E-2</v>
      </c>
      <c r="Q937" s="38">
        <f t="shared" si="521"/>
        <v>3.4669059405940672E-2</v>
      </c>
      <c r="R937" s="38">
        <f t="shared" si="521"/>
        <v>3.4669059405940672E-2</v>
      </c>
    </row>
    <row r="938" spans="1:18" x14ac:dyDescent="0.25">
      <c r="A938" s="26" t="s">
        <v>11</v>
      </c>
      <c r="B938" s="27" t="s">
        <v>6</v>
      </c>
      <c r="C938" s="51">
        <v>8026.9589999999998</v>
      </c>
      <c r="D938" s="51">
        <v>7962.7939999999999</v>
      </c>
      <c r="E938" s="51">
        <v>7930.9428239999997</v>
      </c>
      <c r="F938" s="51">
        <v>7899.2190527040002</v>
      </c>
      <c r="G938" s="51">
        <v>7914.2339578995116</v>
      </c>
      <c r="H938" s="51">
        <v>7928.841048330788</v>
      </c>
      <c r="I938" s="51">
        <v>7943.0402805363856</v>
      </c>
      <c r="J938" s="51">
        <v>7956.67863730931</v>
      </c>
      <c r="K938" s="51">
        <v>7969.4500281057517</v>
      </c>
      <c r="L938" s="51">
        <v>7981.8133684060303</v>
      </c>
      <c r="M938" s="51">
        <v>7993.8196293535839</v>
      </c>
      <c r="N938" s="51">
        <f t="shared" ref="N938:R938" si="522">N939+N940</f>
        <v>8095.0048088668618</v>
      </c>
      <c r="O938" s="51">
        <f t="shared" si="522"/>
        <v>8106.9384007316748</v>
      </c>
      <c r="P938" s="51">
        <f t="shared" si="522"/>
        <v>8119.0783254385324</v>
      </c>
      <c r="Q938" s="51">
        <f t="shared" si="522"/>
        <v>8131.6824616650756</v>
      </c>
      <c r="R938" s="51">
        <f t="shared" si="522"/>
        <v>8144.7507574117108</v>
      </c>
    </row>
    <row r="939" spans="1:18" x14ac:dyDescent="0.25">
      <c r="A939" s="26" t="s">
        <v>12</v>
      </c>
      <c r="B939" s="27" t="s">
        <v>6</v>
      </c>
      <c r="C939" s="51">
        <v>8026.9589999999998</v>
      </c>
      <c r="D939" s="51">
        <v>7962.7939999999999</v>
      </c>
      <c r="E939" s="51">
        <v>7930.9428239999997</v>
      </c>
      <c r="F939" s="51">
        <v>7899.2190527040002</v>
      </c>
      <c r="G939" s="51">
        <v>7914.2339578995116</v>
      </c>
      <c r="H939" s="51">
        <v>7928.841048330788</v>
      </c>
      <c r="I939" s="51">
        <v>7943.0402805363856</v>
      </c>
      <c r="J939" s="51">
        <v>7956.67863730931</v>
      </c>
      <c r="K939" s="51">
        <v>7969.4500281057517</v>
      </c>
      <c r="L939" s="51">
        <v>7981.8133684060303</v>
      </c>
      <c r="M939" s="51">
        <v>7993.8196293535839</v>
      </c>
      <c r="N939" s="51">
        <f t="shared" ref="N939:R939" si="523">(N941*N943*365)/1000</f>
        <v>8095.0048088668618</v>
      </c>
      <c r="O939" s="51">
        <f t="shared" si="523"/>
        <v>8106.9384007316748</v>
      </c>
      <c r="P939" s="51">
        <f t="shared" si="523"/>
        <v>8119.0783254385324</v>
      </c>
      <c r="Q939" s="51">
        <f t="shared" si="523"/>
        <v>8131.6824616650756</v>
      </c>
      <c r="R939" s="51">
        <f t="shared" si="523"/>
        <v>8144.7507574117108</v>
      </c>
    </row>
    <row r="940" spans="1:18" x14ac:dyDescent="0.25">
      <c r="A940" s="26" t="s">
        <v>13</v>
      </c>
      <c r="B940" s="27" t="s">
        <v>6</v>
      </c>
      <c r="C940" s="27">
        <v>0</v>
      </c>
      <c r="D940" s="27">
        <v>0</v>
      </c>
      <c r="E940" s="27">
        <v>0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f t="shared" ref="N940:R940" si="524">M940</f>
        <v>0</v>
      </c>
      <c r="O940" s="27">
        <f t="shared" si="524"/>
        <v>0</v>
      </c>
      <c r="P940" s="27">
        <f t="shared" si="524"/>
        <v>0</v>
      </c>
      <c r="Q940" s="27">
        <f t="shared" si="524"/>
        <v>0</v>
      </c>
      <c r="R940" s="27">
        <f t="shared" si="524"/>
        <v>0</v>
      </c>
    </row>
    <row r="941" spans="1:18" x14ac:dyDescent="0.25">
      <c r="A941" s="39" t="s">
        <v>14</v>
      </c>
      <c r="B941" s="40" t="s">
        <v>15</v>
      </c>
      <c r="C941" s="41">
        <v>98.067640995097818</v>
      </c>
      <c r="D941" s="41">
        <v>97.674416607803522</v>
      </c>
      <c r="E941" s="41">
        <v>97.674416607803522</v>
      </c>
      <c r="F941" s="41">
        <v>97.674416607803522</v>
      </c>
      <c r="G941" s="41">
        <v>97.674416607803522</v>
      </c>
      <c r="H941" s="41">
        <v>97.674416607803522</v>
      </c>
      <c r="I941" s="41">
        <v>97.674416607803522</v>
      </c>
      <c r="J941" s="41">
        <v>97.674416607803522</v>
      </c>
      <c r="K941" s="41">
        <v>97.674416607803522</v>
      </c>
      <c r="L941" s="41">
        <v>97.674416607803522</v>
      </c>
      <c r="M941" s="41">
        <v>97.674416607803522</v>
      </c>
      <c r="N941" s="41">
        <v>97.674416607803522</v>
      </c>
      <c r="O941" s="41">
        <v>97.674416607803522</v>
      </c>
      <c r="P941" s="41">
        <v>97.674416607803522</v>
      </c>
      <c r="Q941" s="41">
        <v>97.674416607803522</v>
      </c>
      <c r="R941" s="41">
        <v>97.674416607803522</v>
      </c>
    </row>
    <row r="942" spans="1:18" x14ac:dyDescent="0.25">
      <c r="A942" s="26" t="s">
        <v>16</v>
      </c>
      <c r="B942" s="27" t="s">
        <v>17</v>
      </c>
      <c r="C942" s="51">
        <v>299</v>
      </c>
      <c r="D942" s="51">
        <v>297.80399999999997</v>
      </c>
      <c r="E942" s="36">
        <v>323.61278399999998</v>
      </c>
      <c r="F942" s="36">
        <v>322.31833286399996</v>
      </c>
      <c r="G942" s="36">
        <v>322.93099839187533</v>
      </c>
      <c r="H942" s="36">
        <v>323.52702351845932</v>
      </c>
      <c r="I942" s="36">
        <v>324.10640647035888</v>
      </c>
      <c r="J942" s="36">
        <v>324.66290356060586</v>
      </c>
      <c r="K942" s="36">
        <v>325.18402512495271</v>
      </c>
      <c r="L942" s="36">
        <v>325.68849666924439</v>
      </c>
      <c r="M942" s="36">
        <v>326.17839801097529</v>
      </c>
      <c r="N942" s="36">
        <v>326.67038089488278</v>
      </c>
      <c r="O942" s="36">
        <f t="shared" ref="O942:R943" si="525">N942+(N942*O$884)</f>
        <v>327.15195577864955</v>
      </c>
      <c r="P942" s="51">
        <f t="shared" si="525"/>
        <v>327.64185713407318</v>
      </c>
      <c r="Q942" s="51">
        <f t="shared" si="525"/>
        <v>328.150491542476</v>
      </c>
      <c r="R942" s="51">
        <f t="shared" si="525"/>
        <v>328.67785690543712</v>
      </c>
    </row>
    <row r="943" spans="1:18" x14ac:dyDescent="0.25">
      <c r="A943" s="26" t="s">
        <v>29</v>
      </c>
      <c r="B943" s="27" t="s">
        <v>17</v>
      </c>
      <c r="C943" s="51">
        <v>224.25</v>
      </c>
      <c r="D943" s="51">
        <v>223.35300000000001</v>
      </c>
      <c r="E943" s="36">
        <v>222.459588</v>
      </c>
      <c r="F943" s="36">
        <v>221.569749648</v>
      </c>
      <c r="G943" s="36">
        <v>221.99091138094613</v>
      </c>
      <c r="H943" s="36">
        <v>222.40063408243719</v>
      </c>
      <c r="I943" s="36">
        <v>222.79891653339811</v>
      </c>
      <c r="J943" s="36">
        <v>223.18146666596502</v>
      </c>
      <c r="K943" s="36">
        <v>223.53969876999253</v>
      </c>
      <c r="L943" s="36">
        <v>223.88648523038421</v>
      </c>
      <c r="M943" s="36">
        <v>224.22325576613071</v>
      </c>
      <c r="N943" s="36">
        <f>224.561457206458+'[16]Uued liitujad'!K46</f>
        <v>227.06145720645799</v>
      </c>
      <c r="O943" s="36">
        <f t="shared" si="525"/>
        <v>227.39618940520393</v>
      </c>
      <c r="P943" s="51">
        <f t="shared" si="525"/>
        <v>227.73670915280144</v>
      </c>
      <c r="Q943" s="51">
        <f t="shared" si="525"/>
        <v>228.0902498369642</v>
      </c>
      <c r="R943" s="51">
        <f>Q943+(Q943*R$884)</f>
        <v>228.45680999912565</v>
      </c>
    </row>
    <row r="944" spans="1:18" x14ac:dyDescent="0.25">
      <c r="A944" s="39" t="s">
        <v>27</v>
      </c>
      <c r="B944" s="40" t="s">
        <v>10</v>
      </c>
      <c r="C944" s="43">
        <v>0.75</v>
      </c>
      <c r="D944" s="43">
        <v>0.75000000000000011</v>
      </c>
      <c r="E944" s="43">
        <v>0.68742521618058205</v>
      </c>
      <c r="F944" s="43">
        <v>0.68742521618058217</v>
      </c>
      <c r="G944" s="43">
        <v>0.68742521618058217</v>
      </c>
      <c r="H944" s="43">
        <v>0.68742521618058217</v>
      </c>
      <c r="I944" s="43">
        <v>0.68742521618058228</v>
      </c>
      <c r="J944" s="43">
        <v>0.68742521618058228</v>
      </c>
      <c r="K944" s="43">
        <v>0.68742521618058228</v>
      </c>
      <c r="L944" s="43">
        <v>0.68742521618058239</v>
      </c>
      <c r="M944" s="43">
        <v>0.68742521618058228</v>
      </c>
      <c r="N944" s="43">
        <f t="shared" ref="N944:R944" si="526">N943/N942</f>
        <v>0.69507819039009444</v>
      </c>
      <c r="O944" s="43">
        <f t="shared" si="526"/>
        <v>0.69507819039009444</v>
      </c>
      <c r="P944" s="43">
        <f t="shared" si="526"/>
        <v>0.69507819039009444</v>
      </c>
      <c r="Q944" s="43">
        <f t="shared" si="526"/>
        <v>0.69507819039009444</v>
      </c>
      <c r="R944" s="43">
        <f t="shared" si="526"/>
        <v>0.69507819039009444</v>
      </c>
    </row>
    <row r="945" spans="1:18" x14ac:dyDescent="0.25">
      <c r="A945" s="60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</row>
    <row r="946" spans="1:18" x14ac:dyDescent="0.25">
      <c r="A946" s="26" t="s">
        <v>2</v>
      </c>
      <c r="B946" s="27" t="s">
        <v>3</v>
      </c>
      <c r="C946" s="27">
        <v>2020</v>
      </c>
      <c r="D946" s="27">
        <v>2021</v>
      </c>
      <c r="E946" s="27">
        <v>2022</v>
      </c>
      <c r="F946" s="27">
        <v>2023</v>
      </c>
      <c r="G946" s="27">
        <v>2024</v>
      </c>
      <c r="H946" s="27">
        <v>2025</v>
      </c>
      <c r="I946" s="27">
        <v>2026</v>
      </c>
      <c r="J946" s="27">
        <v>2027</v>
      </c>
      <c r="K946" s="27">
        <v>2028</v>
      </c>
      <c r="L946" s="27">
        <v>2029</v>
      </c>
      <c r="M946" s="27">
        <v>2030</v>
      </c>
      <c r="N946" s="27">
        <v>2031</v>
      </c>
      <c r="O946" s="27">
        <v>2032</v>
      </c>
      <c r="P946" s="27">
        <v>2033</v>
      </c>
      <c r="Q946" s="27">
        <v>2034</v>
      </c>
      <c r="R946" s="27">
        <v>2035</v>
      </c>
    </row>
    <row r="947" spans="1:18" x14ac:dyDescent="0.25">
      <c r="A947" s="87" t="s">
        <v>107</v>
      </c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</row>
    <row r="948" spans="1:18" x14ac:dyDescent="0.25">
      <c r="A948" s="26" t="s">
        <v>5</v>
      </c>
      <c r="B948" s="27" t="s">
        <v>6</v>
      </c>
      <c r="C948" s="51">
        <v>3018.7267048412286</v>
      </c>
      <c r="D948" s="51">
        <v>3380</v>
      </c>
      <c r="E948" s="51">
        <v>3350.1087189296782</v>
      </c>
      <c r="F948" s="51">
        <v>3337.7779253888184</v>
      </c>
      <c r="G948" s="51">
        <v>3343.614107167899</v>
      </c>
      <c r="H948" s="51">
        <v>3349.2917743865964</v>
      </c>
      <c r="I948" s="51">
        <v>3354.8109101517712</v>
      </c>
      <c r="J948" s="51">
        <v>3360.1120378151368</v>
      </c>
      <c r="K948" s="51">
        <f t="shared" ref="K948:R948" si="527">K949+K950</f>
        <v>3455.6213085727527</v>
      </c>
      <c r="L948" s="51">
        <f t="shared" si="527"/>
        <v>3460.5673132647007</v>
      </c>
      <c r="M948" s="51">
        <f t="shared" si="527"/>
        <v>3465.3704669057943</v>
      </c>
      <c r="N948" s="51">
        <f t="shared" si="527"/>
        <v>3470.1940286699783</v>
      </c>
      <c r="O948" s="51">
        <f t="shared" si="527"/>
        <v>3474.9155469827283</v>
      </c>
      <c r="P948" s="51">
        <f t="shared" si="527"/>
        <v>3479.7187007580696</v>
      </c>
      <c r="Q948" s="51">
        <f t="shared" si="527"/>
        <v>3484.7055195368739</v>
      </c>
      <c r="R948" s="51">
        <f t="shared" si="527"/>
        <v>3489.8759827455347</v>
      </c>
    </row>
    <row r="949" spans="1:18" x14ac:dyDescent="0.25">
      <c r="A949" s="26" t="s">
        <v>7</v>
      </c>
      <c r="B949" s="27" t="s">
        <v>6</v>
      </c>
      <c r="C949" s="27">
        <v>0</v>
      </c>
      <c r="D949" s="51">
        <v>267.4103337145234</v>
      </c>
      <c r="E949" s="51">
        <v>267.4103337145234</v>
      </c>
      <c r="F949" s="51">
        <v>267.4103337145234</v>
      </c>
      <c r="G949" s="51">
        <v>267.4103337145234</v>
      </c>
      <c r="H949" s="51">
        <v>267.4103337145234</v>
      </c>
      <c r="I949" s="51">
        <v>267.4103337145234</v>
      </c>
      <c r="J949" s="51">
        <v>267.4103337145234</v>
      </c>
      <c r="K949" s="51">
        <f t="shared" ref="K949:R949" si="528">J949</f>
        <v>267.4103337145234</v>
      </c>
      <c r="L949" s="51">
        <f t="shared" si="528"/>
        <v>267.4103337145234</v>
      </c>
      <c r="M949" s="51">
        <f t="shared" si="528"/>
        <v>267.4103337145234</v>
      </c>
      <c r="N949" s="51">
        <f t="shared" si="528"/>
        <v>267.4103337145234</v>
      </c>
      <c r="O949" s="51">
        <f t="shared" si="528"/>
        <v>267.4103337145234</v>
      </c>
      <c r="P949" s="51">
        <f t="shared" si="528"/>
        <v>267.4103337145234</v>
      </c>
      <c r="Q949" s="51">
        <f t="shared" si="528"/>
        <v>267.4103337145234</v>
      </c>
      <c r="R949" s="51">
        <f t="shared" si="528"/>
        <v>267.4103337145234</v>
      </c>
    </row>
    <row r="950" spans="1:18" x14ac:dyDescent="0.25">
      <c r="A950" s="26" t="s">
        <v>8</v>
      </c>
      <c r="B950" s="27" t="s">
        <v>6</v>
      </c>
      <c r="C950" s="51">
        <v>3018.7267048412286</v>
      </c>
      <c r="D950" s="51">
        <v>3112.5896662854766</v>
      </c>
      <c r="E950" s="51">
        <v>3082.6983852151548</v>
      </c>
      <c r="F950" s="51">
        <v>3070.367591674295</v>
      </c>
      <c r="G950" s="51">
        <v>3076.2037734533756</v>
      </c>
      <c r="H950" s="51">
        <v>3081.881440672073</v>
      </c>
      <c r="I950" s="51">
        <v>3087.4005764372478</v>
      </c>
      <c r="J950" s="51">
        <v>3092.7017041006134</v>
      </c>
      <c r="K950" s="51">
        <f t="shared" ref="K950:R950" si="529">K953/(1-K952)</f>
        <v>3188.2109748582293</v>
      </c>
      <c r="L950" s="51">
        <f t="shared" si="529"/>
        <v>3193.1569795501773</v>
      </c>
      <c r="M950" s="51">
        <f t="shared" si="529"/>
        <v>3197.9601331912709</v>
      </c>
      <c r="N950" s="51">
        <f t="shared" si="529"/>
        <v>3202.7836949554548</v>
      </c>
      <c r="O950" s="51">
        <f t="shared" si="529"/>
        <v>3207.5052132682049</v>
      </c>
      <c r="P950" s="51">
        <f t="shared" si="529"/>
        <v>3212.3083670435462</v>
      </c>
      <c r="Q950" s="51">
        <f t="shared" si="529"/>
        <v>3217.2951858223505</v>
      </c>
      <c r="R950" s="51">
        <f t="shared" si="529"/>
        <v>3222.4656490310113</v>
      </c>
    </row>
    <row r="951" spans="1:18" x14ac:dyDescent="0.25">
      <c r="A951" s="26" t="s">
        <v>9</v>
      </c>
      <c r="B951" s="27" t="s">
        <v>6</v>
      </c>
      <c r="C951" s="51">
        <v>119.23970484122856</v>
      </c>
      <c r="D951" s="51">
        <v>118.5896662854766</v>
      </c>
      <c r="E951" s="51">
        <v>100.67438521515533</v>
      </c>
      <c r="F951" s="51">
        <v>100.27168767429475</v>
      </c>
      <c r="G951" s="51">
        <v>100.46228498197524</v>
      </c>
      <c r="H951" s="51">
        <v>100.64770554061306</v>
      </c>
      <c r="I951" s="51">
        <v>100.82794879851463</v>
      </c>
      <c r="J951" s="51">
        <v>101.00107237460497</v>
      </c>
      <c r="K951" s="51">
        <f t="shared" ref="K951:R951" si="530">K950-K953</f>
        <v>104.12020240756101</v>
      </c>
      <c r="L951" s="51">
        <f t="shared" si="530"/>
        <v>104.28172842127105</v>
      </c>
      <c r="M951" s="51">
        <f t="shared" si="530"/>
        <v>104.43858922290838</v>
      </c>
      <c r="N951" s="51">
        <f t="shared" si="530"/>
        <v>104.59611651052273</v>
      </c>
      <c r="O951" s="51">
        <f t="shared" si="530"/>
        <v>104.75031127563443</v>
      </c>
      <c r="P951" s="51">
        <f t="shared" si="530"/>
        <v>104.90717208165597</v>
      </c>
      <c r="Q951" s="51">
        <f t="shared" si="530"/>
        <v>105.07003099680105</v>
      </c>
      <c r="R951" s="51">
        <f t="shared" si="530"/>
        <v>105.23888734917909</v>
      </c>
    </row>
    <row r="952" spans="1:18" x14ac:dyDescent="0.25">
      <c r="A952" s="26" t="s">
        <v>9</v>
      </c>
      <c r="B952" s="27" t="s">
        <v>10</v>
      </c>
      <c r="C952" s="38">
        <v>3.95E-2</v>
      </c>
      <c r="D952" s="38">
        <v>3.8100000000000002E-2</v>
      </c>
      <c r="E952" s="38">
        <v>3.2657877169559368E-2</v>
      </c>
      <c r="F952" s="38">
        <v>3.2657877169559368E-2</v>
      </c>
      <c r="G952" s="38">
        <v>3.2657877169559368E-2</v>
      </c>
      <c r="H952" s="38">
        <v>3.2657877169559368E-2</v>
      </c>
      <c r="I952" s="38">
        <v>3.2657877169559368E-2</v>
      </c>
      <c r="J952" s="38">
        <v>3.2657877169559368E-2</v>
      </c>
      <c r="K952" s="38">
        <f t="shared" ref="K952:R952" si="531">J952</f>
        <v>3.2657877169559368E-2</v>
      </c>
      <c r="L952" s="38">
        <f t="shared" si="531"/>
        <v>3.2657877169559368E-2</v>
      </c>
      <c r="M952" s="38">
        <f t="shared" si="531"/>
        <v>3.2657877169559368E-2</v>
      </c>
      <c r="N952" s="38">
        <f t="shared" si="531"/>
        <v>3.2657877169559368E-2</v>
      </c>
      <c r="O952" s="38">
        <f t="shared" si="531"/>
        <v>3.2657877169559368E-2</v>
      </c>
      <c r="P952" s="38">
        <f t="shared" si="531"/>
        <v>3.2657877169559368E-2</v>
      </c>
      <c r="Q952" s="38">
        <f t="shared" si="531"/>
        <v>3.2657877169559368E-2</v>
      </c>
      <c r="R952" s="38">
        <f t="shared" si="531"/>
        <v>3.2657877169559368E-2</v>
      </c>
    </row>
    <row r="953" spans="1:18" x14ac:dyDescent="0.25">
      <c r="A953" s="26" t="s">
        <v>11</v>
      </c>
      <c r="B953" s="27" t="s">
        <v>6</v>
      </c>
      <c r="C953" s="51">
        <v>2899.4870000000001</v>
      </c>
      <c r="D953" s="51">
        <v>2994</v>
      </c>
      <c r="E953" s="51">
        <v>2982.0239999999994</v>
      </c>
      <c r="F953" s="51">
        <v>2970.0959040000002</v>
      </c>
      <c r="G953" s="51">
        <v>2975.7414884714003</v>
      </c>
      <c r="H953" s="51">
        <v>2981.23373513146</v>
      </c>
      <c r="I953" s="51">
        <v>2986.5726276387331</v>
      </c>
      <c r="J953" s="51">
        <v>2991.7006317260084</v>
      </c>
      <c r="K953" s="51">
        <f t="shared" ref="K953:R953" si="532">K954+K955</f>
        <v>3084.0907724506683</v>
      </c>
      <c r="L953" s="51">
        <f t="shared" si="532"/>
        <v>3088.8752511289063</v>
      </c>
      <c r="M953" s="51">
        <f t="shared" si="532"/>
        <v>3093.5215439683625</v>
      </c>
      <c r="N953" s="51">
        <f t="shared" si="532"/>
        <v>3098.1875784449321</v>
      </c>
      <c r="O953" s="51">
        <f t="shared" si="532"/>
        <v>3102.7549019925705</v>
      </c>
      <c r="P953" s="51">
        <f t="shared" si="532"/>
        <v>3107.4011949618903</v>
      </c>
      <c r="Q953" s="51">
        <f t="shared" si="532"/>
        <v>3112.2251548255495</v>
      </c>
      <c r="R953" s="51">
        <f t="shared" si="532"/>
        <v>3117.2267616818322</v>
      </c>
    </row>
    <row r="954" spans="1:18" x14ac:dyDescent="0.25">
      <c r="A954" s="26" t="s">
        <v>12</v>
      </c>
      <c r="B954" s="27" t="s">
        <v>6</v>
      </c>
      <c r="C954" s="51">
        <v>2899.4870000000001</v>
      </c>
      <c r="D954" s="51">
        <v>2994</v>
      </c>
      <c r="E954" s="51">
        <v>2982.0239999999994</v>
      </c>
      <c r="F954" s="51">
        <v>2970.0959040000002</v>
      </c>
      <c r="G954" s="51">
        <v>2975.7414884714003</v>
      </c>
      <c r="H954" s="51">
        <v>2981.23373513146</v>
      </c>
      <c r="I954" s="51">
        <v>2986.5726276387331</v>
      </c>
      <c r="J954" s="51">
        <v>2991.7006317260084</v>
      </c>
      <c r="K954" s="51">
        <f t="shared" ref="K954:R954" si="533">(K956*K958*365)/1000</f>
        <v>3084.0907724506683</v>
      </c>
      <c r="L954" s="51">
        <f t="shared" si="533"/>
        <v>3088.8752511289063</v>
      </c>
      <c r="M954" s="51">
        <f t="shared" si="533"/>
        <v>3093.5215439683625</v>
      </c>
      <c r="N954" s="51">
        <f t="shared" si="533"/>
        <v>3098.1875784449321</v>
      </c>
      <c r="O954" s="51">
        <f t="shared" si="533"/>
        <v>3102.7549019925705</v>
      </c>
      <c r="P954" s="51">
        <f t="shared" si="533"/>
        <v>3107.4011949618903</v>
      </c>
      <c r="Q954" s="51">
        <f t="shared" si="533"/>
        <v>3112.2251548255495</v>
      </c>
      <c r="R954" s="51">
        <f t="shared" si="533"/>
        <v>3117.2267616818322</v>
      </c>
    </row>
    <row r="955" spans="1:18" x14ac:dyDescent="0.25">
      <c r="A955" s="26" t="s">
        <v>13</v>
      </c>
      <c r="B955" s="27" t="s">
        <v>6</v>
      </c>
      <c r="C955" s="27">
        <v>0</v>
      </c>
      <c r="D955" s="27">
        <v>0</v>
      </c>
      <c r="E955" s="27">
        <v>0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f t="shared" ref="K955:R955" si="534">J955</f>
        <v>0</v>
      </c>
      <c r="L955" s="27">
        <f t="shared" si="534"/>
        <v>0</v>
      </c>
      <c r="M955" s="27">
        <f t="shared" si="534"/>
        <v>0</v>
      </c>
      <c r="N955" s="27">
        <f t="shared" si="534"/>
        <v>0</v>
      </c>
      <c r="O955" s="27">
        <f t="shared" si="534"/>
        <v>0</v>
      </c>
      <c r="P955" s="27">
        <f t="shared" si="534"/>
        <v>0</v>
      </c>
      <c r="Q955" s="27">
        <f t="shared" si="534"/>
        <v>0</v>
      </c>
      <c r="R955" s="27">
        <f t="shared" si="534"/>
        <v>0</v>
      </c>
    </row>
    <row r="956" spans="1:18" x14ac:dyDescent="0.25">
      <c r="A956" s="39" t="s">
        <v>14</v>
      </c>
      <c r="B956" s="40" t="s">
        <v>15</v>
      </c>
      <c r="C956" s="41">
        <v>46.292540792540791</v>
      </c>
      <c r="D956" s="41">
        <v>47.99348750495804</v>
      </c>
      <c r="E956" s="41">
        <v>47.99348750495804</v>
      </c>
      <c r="F956" s="41">
        <v>47.99348750495804</v>
      </c>
      <c r="G956" s="41">
        <v>47.99348750495804</v>
      </c>
      <c r="H956" s="41">
        <v>47.99348750495804</v>
      </c>
      <c r="I956" s="41">
        <v>47.99348750495804</v>
      </c>
      <c r="J956" s="41">
        <v>47.99348750495804</v>
      </c>
      <c r="K956" s="41">
        <v>47.99348750495804</v>
      </c>
      <c r="L956" s="41">
        <v>47.99348750495804</v>
      </c>
      <c r="M956" s="41">
        <v>47.99348750495804</v>
      </c>
      <c r="N956" s="41">
        <v>47.99348750495804</v>
      </c>
      <c r="O956" s="41">
        <v>47.99348750495804</v>
      </c>
      <c r="P956" s="41">
        <v>47.99348750495804</v>
      </c>
      <c r="Q956" s="41">
        <v>47.99348750495804</v>
      </c>
      <c r="R956" s="41">
        <v>47.99348750495804</v>
      </c>
    </row>
    <row r="957" spans="1:18" x14ac:dyDescent="0.25">
      <c r="A957" s="26" t="s">
        <v>16</v>
      </c>
      <c r="B957" s="27" t="s">
        <v>17</v>
      </c>
      <c r="C957" s="51">
        <v>260</v>
      </c>
      <c r="D957" s="51">
        <v>258.95999999999998</v>
      </c>
      <c r="E957" s="36">
        <v>244.92415999999997</v>
      </c>
      <c r="F957" s="36">
        <v>243.94446335999999</v>
      </c>
      <c r="G957" s="36">
        <v>244.40815514597045</v>
      </c>
      <c r="H957" s="36">
        <v>244.85925275609293</v>
      </c>
      <c r="I957" s="36">
        <v>245.2977548481868</v>
      </c>
      <c r="J957" s="36">
        <v>245.71893592974502</v>
      </c>
      <c r="K957" s="36">
        <v>246.11334328234682</v>
      </c>
      <c r="L957" s="51">
        <f t="shared" ref="L957:R958" si="535">K957+(K957*L$884)</f>
        <v>246.49514917920393</v>
      </c>
      <c r="M957" s="51">
        <f t="shared" si="535"/>
        <v>246.86592771620482</v>
      </c>
      <c r="N957" s="51">
        <f t="shared" si="535"/>
        <v>247.23828165440841</v>
      </c>
      <c r="O957" s="51">
        <f t="shared" si="535"/>
        <v>247.60275836767593</v>
      </c>
      <c r="P957" s="51">
        <f t="shared" si="535"/>
        <v>247.97353691504009</v>
      </c>
      <c r="Q957" s="51">
        <f t="shared" si="535"/>
        <v>248.35849344761377</v>
      </c>
      <c r="R957" s="51">
        <f t="shared" si="535"/>
        <v>248.75762637722124</v>
      </c>
    </row>
    <row r="958" spans="1:18" x14ac:dyDescent="0.25">
      <c r="A958" s="26" t="s">
        <v>29</v>
      </c>
      <c r="B958" s="27" t="s">
        <v>17</v>
      </c>
      <c r="C958" s="51">
        <v>171.6</v>
      </c>
      <c r="D958" s="51">
        <v>170.9136</v>
      </c>
      <c r="E958" s="36">
        <v>170.22994560000001</v>
      </c>
      <c r="F958" s="36">
        <v>169.54902581760001</v>
      </c>
      <c r="G958" s="36">
        <v>169.87130610020228</v>
      </c>
      <c r="H958" s="36">
        <v>170.18483303699543</v>
      </c>
      <c r="I958" s="36">
        <v>170.48960569512204</v>
      </c>
      <c r="J958" s="36">
        <v>170.78233970960801</v>
      </c>
      <c r="K958" s="36">
        <f>171.056465145733+'[16]Uued liitujad'!H43</f>
        <v>176.056465145733</v>
      </c>
      <c r="L958" s="51">
        <f t="shared" si="535"/>
        <v>176.32958888488494</v>
      </c>
      <c r="M958" s="51">
        <f t="shared" si="535"/>
        <v>176.59482423419877</v>
      </c>
      <c r="N958" s="51">
        <f t="shared" si="535"/>
        <v>176.86118654218632</v>
      </c>
      <c r="O958" s="51">
        <f t="shared" si="535"/>
        <v>177.12191390019956</v>
      </c>
      <c r="P958" s="51">
        <f t="shared" si="535"/>
        <v>177.3871492569267</v>
      </c>
      <c r="Q958" s="51">
        <f t="shared" si="535"/>
        <v>177.66252679418574</v>
      </c>
      <c r="R958" s="51">
        <f>Q958+(Q958*R$884)</f>
        <v>177.94804537587979</v>
      </c>
    </row>
    <row r="959" spans="1:18" x14ac:dyDescent="0.25">
      <c r="A959" s="39" t="s">
        <v>27</v>
      </c>
      <c r="B959" s="40" t="s">
        <v>10</v>
      </c>
      <c r="C959" s="43">
        <v>0.66</v>
      </c>
      <c r="D959" s="43">
        <v>0.66</v>
      </c>
      <c r="E959" s="43">
        <v>0.69503125212310635</v>
      </c>
      <c r="F959" s="43">
        <v>0.69503125212310624</v>
      </c>
      <c r="G959" s="43">
        <v>0.69503125212310635</v>
      </c>
      <c r="H959" s="43">
        <v>0.69503125212310624</v>
      </c>
      <c r="I959" s="43">
        <v>0.69503125212310635</v>
      </c>
      <c r="J959" s="43">
        <v>0.69503125212310635</v>
      </c>
      <c r="K959" s="43">
        <f t="shared" ref="K959:R959" si="536">K958/K957</f>
        <v>0.7153470949511137</v>
      </c>
      <c r="L959" s="43">
        <f t="shared" si="536"/>
        <v>0.7153470949511137</v>
      </c>
      <c r="M959" s="43">
        <f t="shared" si="536"/>
        <v>0.71534709495111382</v>
      </c>
      <c r="N959" s="43">
        <f t="shared" si="536"/>
        <v>0.71534709495111382</v>
      </c>
      <c r="O959" s="43">
        <f t="shared" si="536"/>
        <v>0.71534709495111382</v>
      </c>
      <c r="P959" s="43">
        <f t="shared" si="536"/>
        <v>0.71534709495111382</v>
      </c>
      <c r="Q959" s="43">
        <f t="shared" si="536"/>
        <v>0.71534709495111382</v>
      </c>
      <c r="R959" s="43">
        <f t="shared" si="536"/>
        <v>0.71534709495111382</v>
      </c>
    </row>
    <row r="960" spans="1:18" x14ac:dyDescent="0.25">
      <c r="A960" s="60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</row>
    <row r="961" spans="1:18" x14ac:dyDescent="0.25">
      <c r="A961" s="26" t="s">
        <v>2</v>
      </c>
      <c r="B961" s="27" t="s">
        <v>3</v>
      </c>
      <c r="C961" s="27">
        <v>2020</v>
      </c>
      <c r="D961" s="27">
        <v>2021</v>
      </c>
      <c r="E961" s="27">
        <v>2022</v>
      </c>
      <c r="F961" s="27">
        <v>2023</v>
      </c>
      <c r="G961" s="27">
        <v>2024</v>
      </c>
      <c r="H961" s="27">
        <v>2025</v>
      </c>
      <c r="I961" s="27">
        <v>2026</v>
      </c>
      <c r="J961" s="27">
        <v>2027</v>
      </c>
      <c r="K961" s="27">
        <v>2028</v>
      </c>
      <c r="L961" s="27">
        <v>2029</v>
      </c>
      <c r="M961" s="27">
        <v>2030</v>
      </c>
      <c r="N961" s="27">
        <v>2031</v>
      </c>
      <c r="O961" s="27">
        <v>2032</v>
      </c>
      <c r="P961" s="27">
        <v>2033</v>
      </c>
      <c r="Q961" s="27">
        <v>2034</v>
      </c>
      <c r="R961" s="27">
        <v>2035</v>
      </c>
    </row>
    <row r="962" spans="1:18" x14ac:dyDescent="0.25">
      <c r="A962" s="87" t="s">
        <v>108</v>
      </c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</row>
    <row r="963" spans="1:18" x14ac:dyDescent="0.25">
      <c r="A963" s="62" t="s">
        <v>5</v>
      </c>
      <c r="B963" s="63" t="s">
        <v>6</v>
      </c>
      <c r="C963" s="64">
        <v>843.69762641898865</v>
      </c>
      <c r="D963" s="64">
        <v>953</v>
      </c>
      <c r="E963" s="64">
        <v>928.93835790547564</v>
      </c>
      <c r="F963" s="64">
        <v>925.731294766612</v>
      </c>
      <c r="G963" s="64">
        <v>927.24920222271965</v>
      </c>
      <c r="H963" s="64">
        <v>928.72588230753991</v>
      </c>
      <c r="I963" s="64">
        <v>930.16133062740857</v>
      </c>
      <c r="J963" s="64">
        <v>931.54007815628881</v>
      </c>
      <c r="K963" s="64">
        <v>932.83118116775358</v>
      </c>
      <c r="L963" s="64">
        <v>934.08103297699472</v>
      </c>
      <c r="M963" s="64">
        <v>935.29478642897891</v>
      </c>
      <c r="N963" s="64">
        <v>936.51369699891154</v>
      </c>
      <c r="O963" s="64">
        <v>937.70682126245345</v>
      </c>
      <c r="P963" s="64">
        <v>938.92057474836213</v>
      </c>
      <c r="Q963" s="64">
        <v>940.18074024783948</v>
      </c>
      <c r="R963" s="64">
        <v>941.48731256194992</v>
      </c>
    </row>
    <row r="964" spans="1:18" x14ac:dyDescent="0.25">
      <c r="A964" s="26" t="s">
        <v>7</v>
      </c>
      <c r="B964" s="27" t="s">
        <v>6</v>
      </c>
      <c r="C964" s="27">
        <v>0</v>
      </c>
      <c r="D964" s="51">
        <v>127.17257318952238</v>
      </c>
      <c r="E964" s="51">
        <v>127.17257318952238</v>
      </c>
      <c r="F964" s="51">
        <v>127.17257318952238</v>
      </c>
      <c r="G964" s="51">
        <v>127.17257318952238</v>
      </c>
      <c r="H964" s="51">
        <v>127.17257318952238</v>
      </c>
      <c r="I964" s="51">
        <v>127.17257318952238</v>
      </c>
      <c r="J964" s="51">
        <v>127.17257318952238</v>
      </c>
      <c r="K964" s="51">
        <v>127.17257318952238</v>
      </c>
      <c r="L964" s="51">
        <v>127.17257318952238</v>
      </c>
      <c r="M964" s="51">
        <v>127.17257318952238</v>
      </c>
      <c r="N964" s="51">
        <v>127.17257318952238</v>
      </c>
      <c r="O964" s="51">
        <v>127.17257318952238</v>
      </c>
      <c r="P964" s="51">
        <v>127.17257318952238</v>
      </c>
      <c r="Q964" s="51">
        <v>127.17257318952238</v>
      </c>
      <c r="R964" s="51">
        <v>127.17257318952238</v>
      </c>
    </row>
    <row r="965" spans="1:18" x14ac:dyDescent="0.25">
      <c r="A965" s="26" t="s">
        <v>8</v>
      </c>
      <c r="B965" s="27" t="s">
        <v>6</v>
      </c>
      <c r="C965" s="51">
        <v>843.69762641898865</v>
      </c>
      <c r="D965" s="51">
        <v>825.82742681047762</v>
      </c>
      <c r="E965" s="51">
        <v>801.76578471595326</v>
      </c>
      <c r="F965" s="51">
        <v>798.55872157708961</v>
      </c>
      <c r="G965" s="51">
        <v>800.07662903319726</v>
      </c>
      <c r="H965" s="51">
        <v>801.55330911801752</v>
      </c>
      <c r="I965" s="51">
        <v>802.98875743788619</v>
      </c>
      <c r="J965" s="51">
        <v>804.36750496676643</v>
      </c>
      <c r="K965" s="51">
        <v>805.6586079782312</v>
      </c>
      <c r="L965" s="51">
        <v>806.90845978747234</v>
      </c>
      <c r="M965" s="51">
        <v>808.12221323945653</v>
      </c>
      <c r="N965" s="51">
        <v>809.34112380938916</v>
      </c>
      <c r="O965" s="51">
        <v>810.53424807293106</v>
      </c>
      <c r="P965" s="51">
        <v>811.74800155883975</v>
      </c>
      <c r="Q965" s="51">
        <v>813.0081670583171</v>
      </c>
      <c r="R965" s="51">
        <v>814.31473937242754</v>
      </c>
    </row>
    <row r="966" spans="1:18" x14ac:dyDescent="0.25">
      <c r="A966" s="26" t="s">
        <v>9</v>
      </c>
      <c r="B966" s="27" t="s">
        <v>6</v>
      </c>
      <c r="C966" s="51">
        <v>26.154626418988641</v>
      </c>
      <c r="D966" s="51">
        <v>21.884426810477635</v>
      </c>
      <c r="E966" s="51">
        <v>1.0385567159532911</v>
      </c>
      <c r="F966" s="51">
        <v>1.0344024890895298</v>
      </c>
      <c r="G966" s="51">
        <v>1.0363686904574934</v>
      </c>
      <c r="H966" s="51">
        <v>1.0382814884948175</v>
      </c>
      <c r="I966" s="51">
        <v>1.0401408775102254</v>
      </c>
      <c r="J966" s="51">
        <v>1.041926819905143</v>
      </c>
      <c r="K966" s="51">
        <v>1.0435992331324542</v>
      </c>
      <c r="L966" s="51">
        <v>1.0452182121599662</v>
      </c>
      <c r="M966" s="51">
        <v>1.046790431657314</v>
      </c>
      <c r="N966" s="51">
        <v>1.0483693313593676</v>
      </c>
      <c r="O966" s="51">
        <v>1.04991482910998</v>
      </c>
      <c r="P966" s="51">
        <v>1.0514870486513246</v>
      </c>
      <c r="Q966" s="51">
        <v>1.0531193873812299</v>
      </c>
      <c r="R966" s="51">
        <v>1.0548118385653424</v>
      </c>
    </row>
    <row r="967" spans="1:18" x14ac:dyDescent="0.25">
      <c r="A967" s="26" t="s">
        <v>9</v>
      </c>
      <c r="B967" s="27" t="s">
        <v>10</v>
      </c>
      <c r="C967" s="53">
        <v>3.1E-2</v>
      </c>
      <c r="D967" s="53">
        <v>2.6499999999999999E-2</v>
      </c>
      <c r="E967" s="28">
        <v>1.2953367875647714E-3</v>
      </c>
      <c r="F967" s="28">
        <v>1.2953367875647714E-3</v>
      </c>
      <c r="G967" s="28">
        <v>1.2953367875647714E-3</v>
      </c>
      <c r="H967" s="28">
        <v>1.2953367875647714E-3</v>
      </c>
      <c r="I967" s="28">
        <v>1.2953367875647714E-3</v>
      </c>
      <c r="J967" s="28">
        <v>1.2953367875647714E-3</v>
      </c>
      <c r="K967" s="28">
        <v>1.2953367875647714E-3</v>
      </c>
      <c r="L967" s="28">
        <v>1.2953367875647714E-3</v>
      </c>
      <c r="M967" s="28">
        <v>1.2953367875647714E-3</v>
      </c>
      <c r="N967" s="28">
        <v>1.2953367875647714E-3</v>
      </c>
      <c r="O967" s="28">
        <v>1.2953367875647714E-3</v>
      </c>
      <c r="P967" s="28">
        <v>1.2953367875647714E-3</v>
      </c>
      <c r="Q967" s="28">
        <v>1.2953367875647714E-3</v>
      </c>
      <c r="R967" s="28">
        <v>1.2953367875647714E-3</v>
      </c>
    </row>
    <row r="968" spans="1:18" x14ac:dyDescent="0.25">
      <c r="A968" s="26" t="s">
        <v>11</v>
      </c>
      <c r="B968" s="27" t="s">
        <v>6</v>
      </c>
      <c r="C968" s="51">
        <v>817.54300000000001</v>
      </c>
      <c r="D968" s="51">
        <v>803.94299999999998</v>
      </c>
      <c r="E968" s="51">
        <v>800.72722799999997</v>
      </c>
      <c r="F968" s="51">
        <v>797.52431908800008</v>
      </c>
      <c r="G968" s="51">
        <v>799.04026034273977</v>
      </c>
      <c r="H968" s="51">
        <v>800.51502762952271</v>
      </c>
      <c r="I968" s="51">
        <v>801.94861656037597</v>
      </c>
      <c r="J968" s="51">
        <v>803.32557814686129</v>
      </c>
      <c r="K968" s="51">
        <v>804.61500874509875</v>
      </c>
      <c r="L968" s="51">
        <v>805.86324157531237</v>
      </c>
      <c r="M968" s="51">
        <v>807.07542280779921</v>
      </c>
      <c r="N968" s="51">
        <v>808.29275447802979</v>
      </c>
      <c r="O968" s="51">
        <v>809.48433324382108</v>
      </c>
      <c r="P968" s="51">
        <v>810.69651451018842</v>
      </c>
      <c r="Q968" s="51">
        <v>811.95504767093587</v>
      </c>
      <c r="R968" s="51">
        <v>813.2599275338622</v>
      </c>
    </row>
    <row r="969" spans="1:18" x14ac:dyDescent="0.25">
      <c r="A969" s="26" t="s">
        <v>12</v>
      </c>
      <c r="B969" s="27" t="s">
        <v>6</v>
      </c>
      <c r="C969" s="51">
        <v>817.54300000000001</v>
      </c>
      <c r="D969" s="51">
        <v>803.94299999999998</v>
      </c>
      <c r="E969" s="51">
        <v>800.72722799999997</v>
      </c>
      <c r="F969" s="51">
        <v>797.52431908800008</v>
      </c>
      <c r="G969" s="51">
        <v>799.04026034273977</v>
      </c>
      <c r="H969" s="51">
        <v>800.51502762952271</v>
      </c>
      <c r="I969" s="51">
        <v>801.94861656037597</v>
      </c>
      <c r="J969" s="51">
        <v>803.32557814686129</v>
      </c>
      <c r="K969" s="51">
        <v>804.61500874509875</v>
      </c>
      <c r="L969" s="51">
        <v>805.86324157531237</v>
      </c>
      <c r="M969" s="51">
        <v>807.07542280779921</v>
      </c>
      <c r="N969" s="51">
        <v>808.29275447802979</v>
      </c>
      <c r="O969" s="51">
        <v>809.48433324382108</v>
      </c>
      <c r="P969" s="51">
        <v>810.69651451018842</v>
      </c>
      <c r="Q969" s="51">
        <v>811.95504767093587</v>
      </c>
      <c r="R969" s="51">
        <v>813.2599275338622</v>
      </c>
    </row>
    <row r="970" spans="1:18" x14ac:dyDescent="0.25">
      <c r="A970" s="26" t="s">
        <v>13</v>
      </c>
      <c r="B970" s="27" t="s">
        <v>6</v>
      </c>
      <c r="C970" s="27">
        <v>0</v>
      </c>
      <c r="D970" s="27">
        <v>0</v>
      </c>
      <c r="E970" s="27">
        <v>0</v>
      </c>
      <c r="F970" s="27">
        <v>0</v>
      </c>
      <c r="G970" s="27">
        <v>0</v>
      </c>
      <c r="H970" s="27">
        <v>0</v>
      </c>
      <c r="I970" s="27">
        <v>0</v>
      </c>
      <c r="J970" s="27">
        <v>0</v>
      </c>
      <c r="K970" s="27">
        <v>0</v>
      </c>
      <c r="L970" s="27">
        <v>0</v>
      </c>
      <c r="M970" s="27">
        <v>0</v>
      </c>
      <c r="N970" s="27">
        <v>0</v>
      </c>
      <c r="O970" s="27">
        <v>0</v>
      </c>
      <c r="P970" s="27">
        <v>0</v>
      </c>
      <c r="Q970" s="27">
        <v>0</v>
      </c>
      <c r="R970" s="27">
        <v>0</v>
      </c>
    </row>
    <row r="971" spans="1:18" x14ac:dyDescent="0.25">
      <c r="A971" s="39" t="s">
        <v>14</v>
      </c>
      <c r="B971" s="40" t="s">
        <v>15</v>
      </c>
      <c r="C971" s="41">
        <v>54.697041162794577</v>
      </c>
      <c r="D971" s="41">
        <v>54.003156990448616</v>
      </c>
      <c r="E971" s="41">
        <v>54.003156990448616</v>
      </c>
      <c r="F971" s="41">
        <v>54.003156990448616</v>
      </c>
      <c r="G971" s="41">
        <v>54.003156990448616</v>
      </c>
      <c r="H971" s="41">
        <v>54.003156990448616</v>
      </c>
      <c r="I971" s="41">
        <v>54.003156990448616</v>
      </c>
      <c r="J971" s="41">
        <v>54.003156990448616</v>
      </c>
      <c r="K971" s="41">
        <v>54.003156990448616</v>
      </c>
      <c r="L971" s="41">
        <v>54.003156990448616</v>
      </c>
      <c r="M971" s="41">
        <v>54.003156990448616</v>
      </c>
      <c r="N971" s="41">
        <v>54.003156990448616</v>
      </c>
      <c r="O971" s="41">
        <v>54.003156990448616</v>
      </c>
      <c r="P971" s="41">
        <v>54.003156990448616</v>
      </c>
      <c r="Q971" s="41">
        <v>54.003156990448616</v>
      </c>
      <c r="R971" s="41">
        <v>54.003156990448616</v>
      </c>
    </row>
    <row r="972" spans="1:18" x14ac:dyDescent="0.25">
      <c r="A972" s="26" t="s">
        <v>16</v>
      </c>
      <c r="B972" s="27" t="s">
        <v>17</v>
      </c>
      <c r="C972" s="51">
        <v>63</v>
      </c>
      <c r="D972" s="51">
        <v>62.747999999999998</v>
      </c>
      <c r="E972" s="36">
        <v>65.497007999999994</v>
      </c>
      <c r="F972" s="51">
        <v>65.235019967999989</v>
      </c>
      <c r="G972" s="51">
        <v>65.359019268907019</v>
      </c>
      <c r="H972" s="51">
        <v>65.479650666720005</v>
      </c>
      <c r="I972" s="51">
        <v>65.596913802516369</v>
      </c>
      <c r="J972" s="51">
        <v>65.709544996875749</v>
      </c>
      <c r="K972" s="51">
        <v>65.815016427414164</v>
      </c>
      <c r="L972" s="51">
        <v>65.917118008086717</v>
      </c>
      <c r="M972" s="51">
        <v>66.016270679689939</v>
      </c>
      <c r="N972" s="51">
        <v>66.115844641153572</v>
      </c>
      <c r="O972" s="51">
        <v>66.213312094771453</v>
      </c>
      <c r="P972" s="51">
        <v>66.31246476914599</v>
      </c>
      <c r="Q972" s="51">
        <v>66.415408884963853</v>
      </c>
      <c r="R972" s="51">
        <v>66.522144017519025</v>
      </c>
    </row>
    <row r="973" spans="1:18" x14ac:dyDescent="0.25">
      <c r="A973" s="26" t="s">
        <v>29</v>
      </c>
      <c r="B973" s="27" t="s">
        <v>17</v>
      </c>
      <c r="C973" s="51">
        <v>40.950000000000003</v>
      </c>
      <c r="D973" s="51">
        <v>40.786200000000001</v>
      </c>
      <c r="E973" s="51">
        <v>40.623055200000003</v>
      </c>
      <c r="F973" s="51">
        <v>40.460562979200006</v>
      </c>
      <c r="G973" s="51">
        <v>40.537470773911906</v>
      </c>
      <c r="H973" s="51">
        <v>40.612289702010273</v>
      </c>
      <c r="I973" s="51">
        <v>40.685019540881399</v>
      </c>
      <c r="J973" s="51">
        <v>40.754876521611003</v>
      </c>
      <c r="K973" s="51">
        <v>40.820292818868197</v>
      </c>
      <c r="L973" s="51">
        <v>40.883619042070151</v>
      </c>
      <c r="M973" s="51">
        <v>40.945116270336904</v>
      </c>
      <c r="N973" s="51">
        <v>41.006874794222753</v>
      </c>
      <c r="O973" s="51">
        <v>41.06732680370267</v>
      </c>
      <c r="P973" s="51">
        <v>41.128824033688268</v>
      </c>
      <c r="Q973" s="51">
        <v>41.192672820481462</v>
      </c>
      <c r="R973" s="51">
        <v>41.258872900667846</v>
      </c>
    </row>
    <row r="974" spans="1:18" x14ac:dyDescent="0.25">
      <c r="A974" s="39" t="s">
        <v>27</v>
      </c>
      <c r="B974" s="40" t="s">
        <v>10</v>
      </c>
      <c r="C974" s="43">
        <v>0.65</v>
      </c>
      <c r="D974" s="43">
        <v>0.65</v>
      </c>
      <c r="E974" s="43">
        <v>0.62022764765071414</v>
      </c>
      <c r="F974" s="43">
        <v>0.62022764765071425</v>
      </c>
      <c r="G974" s="43">
        <v>0.62022764765071425</v>
      </c>
      <c r="H974" s="43">
        <v>0.62022764765071425</v>
      </c>
      <c r="I974" s="43">
        <v>0.62022764765071425</v>
      </c>
      <c r="J974" s="43">
        <v>0.62022764765071425</v>
      </c>
      <c r="K974" s="43">
        <v>0.62022764765071414</v>
      </c>
      <c r="L974" s="43">
        <v>0.62022764765071414</v>
      </c>
      <c r="M974" s="43">
        <v>0.62022764765071414</v>
      </c>
      <c r="N974" s="43">
        <v>0.62022764765071414</v>
      </c>
      <c r="O974" s="43">
        <v>0.62022764765071403</v>
      </c>
      <c r="P974" s="43">
        <v>0.62022764765071403</v>
      </c>
      <c r="Q974" s="43">
        <v>0.62022764765071403</v>
      </c>
      <c r="R974" s="43">
        <v>0.62022764765071403</v>
      </c>
    </row>
    <row r="975" spans="1:18" x14ac:dyDescent="0.25">
      <c r="A975" s="60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</row>
    <row r="976" spans="1:18" x14ac:dyDescent="0.25">
      <c r="A976" s="26" t="s">
        <v>2</v>
      </c>
      <c r="B976" s="27" t="s">
        <v>3</v>
      </c>
      <c r="C976" s="27">
        <v>2020</v>
      </c>
      <c r="D976" s="27">
        <v>2021</v>
      </c>
      <c r="E976" s="27">
        <v>2022</v>
      </c>
      <c r="F976" s="27">
        <v>2023</v>
      </c>
      <c r="G976" s="27">
        <v>2024</v>
      </c>
      <c r="H976" s="27">
        <v>2025</v>
      </c>
      <c r="I976" s="27">
        <v>2026</v>
      </c>
      <c r="J976" s="27">
        <v>2027</v>
      </c>
      <c r="K976" s="27">
        <v>2028</v>
      </c>
      <c r="L976" s="27">
        <v>2029</v>
      </c>
      <c r="M976" s="27">
        <v>2030</v>
      </c>
      <c r="N976" s="27">
        <v>2031</v>
      </c>
      <c r="O976" s="27">
        <v>2032</v>
      </c>
      <c r="P976" s="27">
        <v>2033</v>
      </c>
      <c r="Q976" s="27">
        <v>2034</v>
      </c>
      <c r="R976" s="27">
        <v>2035</v>
      </c>
    </row>
    <row r="977" spans="1:18" x14ac:dyDescent="0.25">
      <c r="A977" s="87" t="s">
        <v>109</v>
      </c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</row>
    <row r="978" spans="1:18" x14ac:dyDescent="0.25">
      <c r="A978" s="62" t="s">
        <v>5</v>
      </c>
      <c r="B978" s="63" t="s">
        <v>6</v>
      </c>
      <c r="C978" s="64">
        <v>909.18526206538661</v>
      </c>
      <c r="D978" s="64">
        <v>1116</v>
      </c>
      <c r="E978" s="64">
        <v>1114.303083424667</v>
      </c>
      <c r="F978" s="64">
        <v>1110.921920654243</v>
      </c>
      <c r="G978" s="64">
        <v>1112.522229708763</v>
      </c>
      <c r="H978" s="64">
        <v>1114.0790733100366</v>
      </c>
      <c r="I978" s="64">
        <v>1115.5924468258845</v>
      </c>
      <c r="J978" s="64">
        <v>1117.0460414738886</v>
      </c>
      <c r="K978" s="64">
        <v>1118.4072337068217</v>
      </c>
      <c r="L978" s="64">
        <v>1119.7249353618786</v>
      </c>
      <c r="M978" s="64">
        <v>1121.0045790129784</v>
      </c>
      <c r="N978" s="64">
        <v>1122.2896597429431</v>
      </c>
      <c r="O978" s="64">
        <v>1123.5475543230309</v>
      </c>
      <c r="P978" s="64">
        <v>1124.8271980098971</v>
      </c>
      <c r="Q978" s="64">
        <v>1126.1557732474007</v>
      </c>
      <c r="R978" s="64">
        <v>1127.533274554376</v>
      </c>
    </row>
    <row r="979" spans="1:18" x14ac:dyDescent="0.25">
      <c r="A979" s="26" t="s">
        <v>7</v>
      </c>
      <c r="B979" s="27" t="s">
        <v>6</v>
      </c>
      <c r="C979" s="27">
        <v>0</v>
      </c>
      <c r="D979" s="51">
        <v>269.0123908186066</v>
      </c>
      <c r="E979" s="51">
        <v>269.0123908186066</v>
      </c>
      <c r="F979" s="51">
        <v>269.0123908186066</v>
      </c>
      <c r="G979" s="51">
        <v>269.0123908186066</v>
      </c>
      <c r="H979" s="51">
        <v>269.0123908186066</v>
      </c>
      <c r="I979" s="51">
        <v>269.0123908186066</v>
      </c>
      <c r="J979" s="51">
        <v>269.0123908186066</v>
      </c>
      <c r="K979" s="51">
        <v>269.0123908186066</v>
      </c>
      <c r="L979" s="51">
        <v>269.0123908186066</v>
      </c>
      <c r="M979" s="51">
        <v>269.0123908186066</v>
      </c>
      <c r="N979" s="51">
        <v>269.0123908186066</v>
      </c>
      <c r="O979" s="51">
        <v>269.0123908186066</v>
      </c>
      <c r="P979" s="51">
        <v>269.0123908186066</v>
      </c>
      <c r="Q979" s="51">
        <v>269.0123908186066</v>
      </c>
      <c r="R979" s="51">
        <v>269.0123908186066</v>
      </c>
    </row>
    <row r="980" spans="1:18" x14ac:dyDescent="0.25">
      <c r="A980" s="26" t="s">
        <v>8</v>
      </c>
      <c r="B980" s="27" t="s">
        <v>6</v>
      </c>
      <c r="C980" s="51">
        <v>909.18526206538661</v>
      </c>
      <c r="D980" s="51">
        <v>846.9876091813934</v>
      </c>
      <c r="E980" s="51">
        <v>845.29069260606047</v>
      </c>
      <c r="F980" s="51">
        <v>841.90952983563625</v>
      </c>
      <c r="G980" s="51">
        <v>843.50983889015629</v>
      </c>
      <c r="H980" s="51">
        <v>845.06668249143002</v>
      </c>
      <c r="I980" s="51">
        <v>846.5800560072779</v>
      </c>
      <c r="J980" s="51">
        <v>848.03365065528192</v>
      </c>
      <c r="K980" s="51">
        <v>849.39484288821507</v>
      </c>
      <c r="L980" s="51">
        <v>850.71254454327209</v>
      </c>
      <c r="M980" s="51">
        <v>851.99218819437192</v>
      </c>
      <c r="N980" s="51">
        <v>853.27726892433634</v>
      </c>
      <c r="O980" s="51">
        <v>854.53516350442442</v>
      </c>
      <c r="P980" s="51">
        <v>855.81480719129036</v>
      </c>
      <c r="Q980" s="51">
        <v>857.14338242879421</v>
      </c>
      <c r="R980" s="51">
        <v>858.52088373576953</v>
      </c>
    </row>
    <row r="981" spans="1:18" x14ac:dyDescent="0.25">
      <c r="A981" s="26" t="s">
        <v>9</v>
      </c>
      <c r="B981" s="27" t="s">
        <v>6</v>
      </c>
      <c r="C981" s="51">
        <v>33.18526206538661</v>
      </c>
      <c r="D981" s="51">
        <v>13.043609181393435</v>
      </c>
      <c r="E981" s="51">
        <v>14.682468606060638</v>
      </c>
      <c r="F981" s="51">
        <v>14.623738731636422</v>
      </c>
      <c r="G981" s="51">
        <v>14.651535663104482</v>
      </c>
      <c r="H981" s="51">
        <v>14.678577611513674</v>
      </c>
      <c r="I981" s="51">
        <v>14.704864496404412</v>
      </c>
      <c r="J981" s="51">
        <v>14.730113038677359</v>
      </c>
      <c r="K981" s="51">
        <v>14.753756576222145</v>
      </c>
      <c r="L981" s="51">
        <v>14.776644694300103</v>
      </c>
      <c r="M981" s="51">
        <v>14.798871755237315</v>
      </c>
      <c r="N981" s="51">
        <v>14.821193256750348</v>
      </c>
      <c r="O981" s="51">
        <v>14.843042542260491</v>
      </c>
      <c r="P981" s="51">
        <v>14.865269603819002</v>
      </c>
      <c r="Q981" s="51">
        <v>14.888346593055985</v>
      </c>
      <c r="R981" s="51">
        <v>14.912273414765309</v>
      </c>
    </row>
    <row r="982" spans="1:18" x14ac:dyDescent="0.25">
      <c r="A982" s="26" t="s">
        <v>9</v>
      </c>
      <c r="B982" s="34" t="s">
        <v>10</v>
      </c>
      <c r="C982" s="38">
        <v>3.6499999999999998E-2</v>
      </c>
      <c r="D982" s="38">
        <v>1.54E-2</v>
      </c>
      <c r="E982" s="38">
        <v>1.7369727047146455E-2</v>
      </c>
      <c r="F982" s="38">
        <v>1.7369727047146455E-2</v>
      </c>
      <c r="G982" s="38">
        <v>1.7369727047146455E-2</v>
      </c>
      <c r="H982" s="38">
        <v>1.7369727047146455E-2</v>
      </c>
      <c r="I982" s="38">
        <v>1.7369727047146455E-2</v>
      </c>
      <c r="J982" s="38">
        <v>1.7369727047146455E-2</v>
      </c>
      <c r="K982" s="38">
        <v>1.7369727047146455E-2</v>
      </c>
      <c r="L982" s="38">
        <v>1.7369727047146455E-2</v>
      </c>
      <c r="M982" s="38">
        <v>1.7369727047146455E-2</v>
      </c>
      <c r="N982" s="38">
        <v>1.7369727047146455E-2</v>
      </c>
      <c r="O982" s="38">
        <v>1.7369727047146455E-2</v>
      </c>
      <c r="P982" s="38">
        <v>1.7369727047146455E-2</v>
      </c>
      <c r="Q982" s="38">
        <v>1.7369727047146455E-2</v>
      </c>
      <c r="R982" s="38">
        <v>1.7369727047146455E-2</v>
      </c>
    </row>
    <row r="983" spans="1:18" x14ac:dyDescent="0.25">
      <c r="A983" s="26" t="s">
        <v>11</v>
      </c>
      <c r="B983" s="27" t="s">
        <v>6</v>
      </c>
      <c r="C983" s="51">
        <v>876</v>
      </c>
      <c r="D983" s="51">
        <v>833.94399999999996</v>
      </c>
      <c r="E983" s="51">
        <v>830.60822399999984</v>
      </c>
      <c r="F983" s="51">
        <v>827.28579110399983</v>
      </c>
      <c r="G983" s="51">
        <v>828.85830322705181</v>
      </c>
      <c r="H983" s="51">
        <v>830.38810487991634</v>
      </c>
      <c r="I983" s="51">
        <v>831.87519151087349</v>
      </c>
      <c r="J983" s="51">
        <v>833.30353761660456</v>
      </c>
      <c r="K983" s="51">
        <v>834.64108631199292</v>
      </c>
      <c r="L983" s="51">
        <v>835.93589984897199</v>
      </c>
      <c r="M983" s="51">
        <v>837.19331643913461</v>
      </c>
      <c r="N983" s="51">
        <v>838.45607566758599</v>
      </c>
      <c r="O983" s="51">
        <v>839.69212096216393</v>
      </c>
      <c r="P983" s="51">
        <v>840.94953758747135</v>
      </c>
      <c r="Q983" s="51">
        <v>842.25503583573823</v>
      </c>
      <c r="R983" s="51">
        <v>843.60861032100422</v>
      </c>
    </row>
    <row r="984" spans="1:18" x14ac:dyDescent="0.25">
      <c r="A984" s="26" t="s">
        <v>12</v>
      </c>
      <c r="B984" s="27" t="s">
        <v>6</v>
      </c>
      <c r="C984" s="51">
        <v>876</v>
      </c>
      <c r="D984" s="51">
        <v>833.94399999999996</v>
      </c>
      <c r="E984" s="51">
        <v>830.60822399999984</v>
      </c>
      <c r="F984" s="51">
        <v>827.28579110399983</v>
      </c>
      <c r="G984" s="51">
        <v>828.85830322705181</v>
      </c>
      <c r="H984" s="51">
        <v>830.38810487991634</v>
      </c>
      <c r="I984" s="51">
        <v>831.87519151087349</v>
      </c>
      <c r="J984" s="51">
        <v>833.30353761660456</v>
      </c>
      <c r="K984" s="51">
        <v>834.64108631199292</v>
      </c>
      <c r="L984" s="51">
        <v>835.93589984897199</v>
      </c>
      <c r="M984" s="51">
        <v>837.19331643913461</v>
      </c>
      <c r="N984" s="51">
        <v>838.45607566758599</v>
      </c>
      <c r="O984" s="51">
        <v>839.69212096216393</v>
      </c>
      <c r="P984" s="51">
        <v>840.94953758747135</v>
      </c>
      <c r="Q984" s="51">
        <v>842.25503583573823</v>
      </c>
      <c r="R984" s="51">
        <v>843.60861032100422</v>
      </c>
    </row>
    <row r="985" spans="1:18" x14ac:dyDescent="0.25">
      <c r="A985" s="26" t="s">
        <v>13</v>
      </c>
      <c r="B985" s="27" t="s">
        <v>6</v>
      </c>
      <c r="C985" s="27">
        <v>0</v>
      </c>
      <c r="D985" s="27">
        <v>0</v>
      </c>
      <c r="E985" s="27">
        <v>0</v>
      </c>
      <c r="F985" s="27">
        <v>0</v>
      </c>
      <c r="G985" s="27">
        <v>0</v>
      </c>
      <c r="H985" s="27">
        <v>0</v>
      </c>
      <c r="I985" s="27">
        <v>0</v>
      </c>
      <c r="J985" s="27">
        <v>0</v>
      </c>
      <c r="K985" s="27">
        <v>0</v>
      </c>
      <c r="L985" s="27">
        <v>0</v>
      </c>
      <c r="M985" s="27">
        <v>0</v>
      </c>
      <c r="N985" s="27">
        <v>0</v>
      </c>
      <c r="O985" s="27">
        <v>0</v>
      </c>
      <c r="P985" s="27">
        <v>0</v>
      </c>
      <c r="Q985" s="27">
        <v>0</v>
      </c>
      <c r="R985" s="27">
        <v>0</v>
      </c>
    </row>
    <row r="986" spans="1:18" x14ac:dyDescent="0.25">
      <c r="A986" s="39" t="s">
        <v>14</v>
      </c>
      <c r="B986" s="40" t="s">
        <v>15</v>
      </c>
      <c r="C986" s="41">
        <v>69.970845481049565</v>
      </c>
      <c r="D986" s="41">
        <v>66.879122384341471</v>
      </c>
      <c r="E986" s="41">
        <v>66.879122384341471</v>
      </c>
      <c r="F986" s="41">
        <v>66.879122384341471</v>
      </c>
      <c r="G986" s="41">
        <v>66.879122384341471</v>
      </c>
      <c r="H986" s="41">
        <v>66.879122384341471</v>
      </c>
      <c r="I986" s="41">
        <v>66.879122384341471</v>
      </c>
      <c r="J986" s="41">
        <v>66.879122384341471</v>
      </c>
      <c r="K986" s="41">
        <v>66.879122384341471</v>
      </c>
      <c r="L986" s="41">
        <v>66.879122384341471</v>
      </c>
      <c r="M986" s="41">
        <v>66.879122384341471</v>
      </c>
      <c r="N986" s="41">
        <v>66.879122384341471</v>
      </c>
      <c r="O986" s="41">
        <v>66.879122384341471</v>
      </c>
      <c r="P986" s="41">
        <v>66.879122384341471</v>
      </c>
      <c r="Q986" s="41">
        <v>66.879122384341471</v>
      </c>
      <c r="R986" s="41">
        <v>66.879122384341471</v>
      </c>
    </row>
    <row r="987" spans="1:18" x14ac:dyDescent="0.25">
      <c r="A987" s="26" t="s">
        <v>16</v>
      </c>
      <c r="B987" s="27" t="s">
        <v>17</v>
      </c>
      <c r="C987" s="51">
        <v>49</v>
      </c>
      <c r="D987" s="51">
        <v>48.804000000000002</v>
      </c>
      <c r="E987" s="36">
        <v>45.608784</v>
      </c>
      <c r="F987" s="51">
        <v>45.426348863999998</v>
      </c>
      <c r="G987" s="51">
        <v>45.512695668287911</v>
      </c>
      <c r="H987" s="51">
        <v>45.596697236214048</v>
      </c>
      <c r="I987" s="51">
        <v>45.678353317842983</v>
      </c>
      <c r="J987" s="51">
        <v>45.756783951120141</v>
      </c>
      <c r="K987" s="51">
        <v>45.830228889148415</v>
      </c>
      <c r="L987" s="51">
        <v>45.901327235182073</v>
      </c>
      <c r="M987" s="51">
        <v>45.970372110975092</v>
      </c>
      <c r="N987" s="51">
        <v>46.039710351592419</v>
      </c>
      <c r="O987" s="51">
        <v>46.107581727321332</v>
      </c>
      <c r="P987" s="51">
        <v>46.176626605044156</v>
      </c>
      <c r="Q987" s="51">
        <v>46.248311649686315</v>
      </c>
      <c r="R987" s="51">
        <v>46.322636565504155</v>
      </c>
    </row>
    <row r="988" spans="1:18" x14ac:dyDescent="0.25">
      <c r="A988" s="26" t="s">
        <v>29</v>
      </c>
      <c r="B988" s="27" t="s">
        <v>17</v>
      </c>
      <c r="C988" s="51">
        <v>34.299999999999997</v>
      </c>
      <c r="D988" s="51">
        <v>34.162799999999997</v>
      </c>
      <c r="E988" s="51">
        <v>34.026148799999994</v>
      </c>
      <c r="F988" s="51">
        <v>33.890044204799992</v>
      </c>
      <c r="G988" s="51">
        <v>33.954462699515943</v>
      </c>
      <c r="H988" s="51">
        <v>34.01713154527355</v>
      </c>
      <c r="I988" s="51">
        <v>34.078050555610048</v>
      </c>
      <c r="J988" s="51">
        <v>34.136563240323738</v>
      </c>
      <c r="K988" s="51">
        <v>34.191356378197284</v>
      </c>
      <c r="L988" s="51">
        <v>34.244398855751058</v>
      </c>
      <c r="M988" s="51">
        <v>34.295909354641161</v>
      </c>
      <c r="N988" s="51">
        <v>34.347638716528451</v>
      </c>
      <c r="O988" s="51">
        <v>34.398273733015905</v>
      </c>
      <c r="P988" s="51">
        <v>34.449784233345724</v>
      </c>
      <c r="Q988" s="51">
        <v>34.503264413736602</v>
      </c>
      <c r="R988" s="51">
        <v>34.558714053550837</v>
      </c>
    </row>
    <row r="989" spans="1:18" x14ac:dyDescent="0.25">
      <c r="A989" s="39" t="s">
        <v>27</v>
      </c>
      <c r="B989" s="40" t="s">
        <v>10</v>
      </c>
      <c r="C989" s="43">
        <v>0.7</v>
      </c>
      <c r="D989" s="43">
        <v>0.7</v>
      </c>
      <c r="E989" s="43">
        <v>0.74604376209635392</v>
      </c>
      <c r="F989" s="43">
        <v>0.74604376209635392</v>
      </c>
      <c r="G989" s="43">
        <v>0.74604376209635392</v>
      </c>
      <c r="H989" s="43">
        <v>0.74604376209635392</v>
      </c>
      <c r="I989" s="43">
        <v>0.74604376209635392</v>
      </c>
      <c r="J989" s="43">
        <v>0.74604376209635392</v>
      </c>
      <c r="K989" s="43">
        <v>0.74604376209635381</v>
      </c>
      <c r="L989" s="43">
        <v>0.7460437620963537</v>
      </c>
      <c r="M989" s="43">
        <v>0.74604376209635381</v>
      </c>
      <c r="N989" s="43">
        <v>0.74604376209635381</v>
      </c>
      <c r="O989" s="43">
        <v>0.74604376209635381</v>
      </c>
      <c r="P989" s="43">
        <v>0.74604376209635381</v>
      </c>
      <c r="Q989" s="43">
        <v>0.7460437620963537</v>
      </c>
      <c r="R989" s="43">
        <v>0.7460437620963537</v>
      </c>
    </row>
    <row r="990" spans="1:18" x14ac:dyDescent="0.25">
      <c r="A990" s="60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</row>
    <row r="991" spans="1:18" x14ac:dyDescent="0.25">
      <c r="A991" s="26" t="s">
        <v>2</v>
      </c>
      <c r="B991" s="27" t="s">
        <v>3</v>
      </c>
      <c r="C991" s="27">
        <v>2020</v>
      </c>
      <c r="D991" s="27">
        <v>2021</v>
      </c>
      <c r="E991" s="27">
        <v>2022</v>
      </c>
      <c r="F991" s="27">
        <v>2023</v>
      </c>
      <c r="G991" s="27">
        <v>2024</v>
      </c>
      <c r="H991" s="27">
        <v>2025</v>
      </c>
      <c r="I991" s="27">
        <v>2026</v>
      </c>
      <c r="J991" s="27">
        <v>2027</v>
      </c>
      <c r="K991" s="27">
        <v>2028</v>
      </c>
      <c r="L991" s="27">
        <v>2029</v>
      </c>
      <c r="M991" s="27">
        <v>2030</v>
      </c>
      <c r="N991" s="27">
        <v>2031</v>
      </c>
      <c r="O991" s="27">
        <v>2032</v>
      </c>
      <c r="P991" s="27">
        <v>2033</v>
      </c>
      <c r="Q991" s="27">
        <v>2034</v>
      </c>
      <c r="R991" s="27">
        <v>2035</v>
      </c>
    </row>
    <row r="992" spans="1:18" x14ac:dyDescent="0.25">
      <c r="A992" s="87" t="s">
        <v>110</v>
      </c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</row>
    <row r="993" spans="1:18" x14ac:dyDescent="0.25">
      <c r="A993" s="26" t="s">
        <v>5</v>
      </c>
      <c r="B993" s="27" t="s">
        <v>6</v>
      </c>
      <c r="C993" s="51">
        <v>1317.2309865787615</v>
      </c>
      <c r="D993" s="51">
        <v>1126</v>
      </c>
      <c r="E993" s="51">
        <v>690.16219829573913</v>
      </c>
      <c r="F993" s="51">
        <v>687.7892587757392</v>
      </c>
      <c r="G993" s="51">
        <v>688.91237435979247</v>
      </c>
      <c r="H993" s="51">
        <v>690.00498538113607</v>
      </c>
      <c r="I993" s="51">
        <v>691.06708858885156</v>
      </c>
      <c r="J993" s="51">
        <v>692.0872382889728</v>
      </c>
      <c r="K993" s="51">
        <v>693.04253889505378</v>
      </c>
      <c r="L993" s="51">
        <v>693.96731730566592</v>
      </c>
      <c r="M993" s="51">
        <v>694.86538616463156</v>
      </c>
      <c r="N993" s="51">
        <v>696.8034154073556</v>
      </c>
      <c r="O993" s="51">
        <v>698.72236509259699</v>
      </c>
      <c r="P993" s="51">
        <v>700.65657855497682</v>
      </c>
      <c r="Q993" s="51">
        <v>702.62513275105323</v>
      </c>
      <c r="R993" s="51">
        <v>704.6280238340795</v>
      </c>
    </row>
    <row r="994" spans="1:18" x14ac:dyDescent="0.25">
      <c r="A994" s="26" t="s">
        <v>7</v>
      </c>
      <c r="B994" s="27" t="s">
        <v>6</v>
      </c>
      <c r="C994" s="27">
        <v>0</v>
      </c>
      <c r="D994" s="51">
        <v>96.927318295739269</v>
      </c>
      <c r="E994" s="51">
        <v>96.927318295739269</v>
      </c>
      <c r="F994" s="51">
        <v>96.927318295739269</v>
      </c>
      <c r="G994" s="51">
        <v>96.927318295739269</v>
      </c>
      <c r="H994" s="51">
        <v>96.927318295739269</v>
      </c>
      <c r="I994" s="51">
        <v>96.927318295739269</v>
      </c>
      <c r="J994" s="51">
        <v>96.927318295739269</v>
      </c>
      <c r="K994" s="51">
        <v>96.927318295739269</v>
      </c>
      <c r="L994" s="51">
        <v>96.927318295739269</v>
      </c>
      <c r="M994" s="51">
        <v>96.927318295739269</v>
      </c>
      <c r="N994" s="51">
        <v>96.927318295739269</v>
      </c>
      <c r="O994" s="51">
        <v>96.927318295739269</v>
      </c>
      <c r="P994" s="51">
        <v>96.927318295739269</v>
      </c>
      <c r="Q994" s="51">
        <v>96.927318295739269</v>
      </c>
      <c r="R994" s="51">
        <v>96.927318295739269</v>
      </c>
    </row>
    <row r="995" spans="1:18" x14ac:dyDescent="0.25">
      <c r="A995" s="26" t="s">
        <v>8</v>
      </c>
      <c r="B995" s="27" t="s">
        <v>6</v>
      </c>
      <c r="C995" s="51">
        <v>1317.2309865787615</v>
      </c>
      <c r="D995" s="51">
        <v>1029.0726817042607</v>
      </c>
      <c r="E995" s="51">
        <v>593.23487999999986</v>
      </c>
      <c r="F995" s="51">
        <v>590.86194047999993</v>
      </c>
      <c r="G995" s="51">
        <v>591.9850560640532</v>
      </c>
      <c r="H995" s="51">
        <v>593.0776670853968</v>
      </c>
      <c r="I995" s="51">
        <v>594.13977029311229</v>
      </c>
      <c r="J995" s="51">
        <v>595.15991999323353</v>
      </c>
      <c r="K995" s="51">
        <v>596.11522059931451</v>
      </c>
      <c r="L995" s="51">
        <v>597.03999900992665</v>
      </c>
      <c r="M995" s="51">
        <v>597.93806786889229</v>
      </c>
      <c r="N995" s="51">
        <v>599.87609711161633</v>
      </c>
      <c r="O995" s="51">
        <v>601.79504679685772</v>
      </c>
      <c r="P995" s="51">
        <v>603.72926025923755</v>
      </c>
      <c r="Q995" s="51">
        <v>605.69781445531396</v>
      </c>
      <c r="R995" s="51">
        <v>607.70070553834023</v>
      </c>
    </row>
    <row r="996" spans="1:18" x14ac:dyDescent="0.25">
      <c r="A996" s="26" t="s">
        <v>9</v>
      </c>
      <c r="B996" s="27" t="s">
        <v>6</v>
      </c>
      <c r="C996" s="51">
        <v>757.80298657876153</v>
      </c>
      <c r="D996" s="51">
        <v>454.2326817042607</v>
      </c>
      <c r="E996" s="51">
        <v>20.694239999999922</v>
      </c>
      <c r="F996" s="51">
        <v>20.61146303999999</v>
      </c>
      <c r="G996" s="51">
        <v>20.650641490606517</v>
      </c>
      <c r="H996" s="51">
        <v>20.688755828560375</v>
      </c>
      <c r="I996" s="51">
        <v>20.725805940457349</v>
      </c>
      <c r="J996" s="51">
        <v>20.761392557903491</v>
      </c>
      <c r="K996" s="51">
        <v>20.794716997650426</v>
      </c>
      <c r="L996" s="51">
        <v>20.826976709648534</v>
      </c>
      <c r="M996" s="51">
        <v>20.858304693100877</v>
      </c>
      <c r="N996" s="51">
        <v>20.925910364358629</v>
      </c>
      <c r="O996" s="51">
        <v>20.99285046965781</v>
      </c>
      <c r="P996" s="51">
        <v>21.060323032298925</v>
      </c>
      <c r="Q996" s="51">
        <v>21.128993527510943</v>
      </c>
      <c r="R996" s="51">
        <v>21.198861821104856</v>
      </c>
    </row>
    <row r="997" spans="1:18" x14ac:dyDescent="0.25">
      <c r="A997" s="26" t="s">
        <v>9</v>
      </c>
      <c r="B997" s="27" t="s">
        <v>10</v>
      </c>
      <c r="C997" s="38">
        <v>0.57530000000000003</v>
      </c>
      <c r="D997" s="38">
        <v>0.44140000000000001</v>
      </c>
      <c r="E997" s="38">
        <v>3.4883720930232509E-2</v>
      </c>
      <c r="F997" s="38">
        <v>3.4883720930232509E-2</v>
      </c>
      <c r="G997" s="38">
        <v>3.4883720930232509E-2</v>
      </c>
      <c r="H997" s="38">
        <v>3.4883720930232509E-2</v>
      </c>
      <c r="I997" s="38">
        <v>3.4883720930232509E-2</v>
      </c>
      <c r="J997" s="38">
        <v>3.4883720930232509E-2</v>
      </c>
      <c r="K997" s="38">
        <v>3.4883720930232509E-2</v>
      </c>
      <c r="L997" s="38">
        <v>3.4883720930232509E-2</v>
      </c>
      <c r="M997" s="38">
        <v>3.4883720930232509E-2</v>
      </c>
      <c r="N997" s="38">
        <v>3.4883720930232509E-2</v>
      </c>
      <c r="O997" s="38">
        <v>3.4883720930232509E-2</v>
      </c>
      <c r="P997" s="38">
        <v>3.4883720930232509E-2</v>
      </c>
      <c r="Q997" s="38">
        <v>3.4883720930232509E-2</v>
      </c>
      <c r="R997" s="38">
        <v>3.4883720930232509E-2</v>
      </c>
    </row>
    <row r="998" spans="1:18" x14ac:dyDescent="0.25">
      <c r="A998" s="26" t="s">
        <v>11</v>
      </c>
      <c r="B998" s="27" t="s">
        <v>6</v>
      </c>
      <c r="C998" s="51">
        <v>559.428</v>
      </c>
      <c r="D998" s="51">
        <v>574.84</v>
      </c>
      <c r="E998" s="51">
        <v>572.54063999999994</v>
      </c>
      <c r="F998" s="51">
        <v>570.25047743999994</v>
      </c>
      <c r="G998" s="51">
        <v>571.33441457344668</v>
      </c>
      <c r="H998" s="51">
        <v>572.38891125683642</v>
      </c>
      <c r="I998" s="51">
        <v>573.41396435265494</v>
      </c>
      <c r="J998" s="51">
        <v>574.39852743533004</v>
      </c>
      <c r="K998" s="51">
        <v>575.32050360166409</v>
      </c>
      <c r="L998" s="51">
        <v>576.21302230027811</v>
      </c>
      <c r="M998" s="51">
        <v>577.07976317579141</v>
      </c>
      <c r="N998" s="51">
        <v>578.9501867472577</v>
      </c>
      <c r="O998" s="51">
        <v>580.80219632719991</v>
      </c>
      <c r="P998" s="51">
        <v>582.66893722693862</v>
      </c>
      <c r="Q998" s="51">
        <v>584.56882092780302</v>
      </c>
      <c r="R998" s="51">
        <v>586.50184371723537</v>
      </c>
    </row>
    <row r="999" spans="1:18" x14ac:dyDescent="0.25">
      <c r="A999" s="26" t="s">
        <v>12</v>
      </c>
      <c r="B999" s="27" t="s">
        <v>6</v>
      </c>
      <c r="C999" s="51">
        <v>559.428</v>
      </c>
      <c r="D999" s="51">
        <v>574.84</v>
      </c>
      <c r="E999" s="51">
        <v>572.54063999999994</v>
      </c>
      <c r="F999" s="51">
        <v>570.25047743999994</v>
      </c>
      <c r="G999" s="51">
        <v>571.33441457344668</v>
      </c>
      <c r="H999" s="51">
        <v>572.38891125683642</v>
      </c>
      <c r="I999" s="51">
        <v>573.41396435265494</v>
      </c>
      <c r="J999" s="51">
        <v>574.39852743533004</v>
      </c>
      <c r="K999" s="51">
        <v>575.32050360166409</v>
      </c>
      <c r="L999" s="51">
        <v>576.21302230027811</v>
      </c>
      <c r="M999" s="51">
        <v>577.07976317579141</v>
      </c>
      <c r="N999" s="51">
        <v>577.9501867472577</v>
      </c>
      <c r="O999" s="51">
        <v>578.80219632719991</v>
      </c>
      <c r="P999" s="51">
        <v>579.66893722693862</v>
      </c>
      <c r="Q999" s="51">
        <v>580.56882092780302</v>
      </c>
      <c r="R999" s="51">
        <v>581.50184371723537</v>
      </c>
    </row>
    <row r="1000" spans="1:18" x14ac:dyDescent="0.25">
      <c r="A1000" s="26" t="s">
        <v>13</v>
      </c>
      <c r="B1000" s="27" t="s">
        <v>6</v>
      </c>
      <c r="C1000" s="27">
        <v>0</v>
      </c>
      <c r="D1000" s="27">
        <v>0</v>
      </c>
      <c r="E1000" s="27">
        <v>0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1</v>
      </c>
      <c r="O1000" s="27">
        <v>2</v>
      </c>
      <c r="P1000" s="27">
        <v>3</v>
      </c>
      <c r="Q1000" s="27">
        <v>4</v>
      </c>
      <c r="R1000" s="27">
        <v>5</v>
      </c>
    </row>
    <row r="1001" spans="1:18" x14ac:dyDescent="0.25">
      <c r="A1001" s="39" t="s">
        <v>14</v>
      </c>
      <c r="B1001" s="40" t="s">
        <v>15</v>
      </c>
      <c r="C1001" s="41">
        <v>69.667247820672472</v>
      </c>
      <c r="D1001" s="41">
        <v>71.874046622354925</v>
      </c>
      <c r="E1001" s="41">
        <v>71.874046622354925</v>
      </c>
      <c r="F1001" s="41">
        <v>71.874046622354925</v>
      </c>
      <c r="G1001" s="41">
        <v>71.874046622354925</v>
      </c>
      <c r="H1001" s="41">
        <v>71.874046622354925</v>
      </c>
      <c r="I1001" s="41">
        <v>71.874046622354925</v>
      </c>
      <c r="J1001" s="41">
        <v>71.874046622354925</v>
      </c>
      <c r="K1001" s="41">
        <v>71.874046622354925</v>
      </c>
      <c r="L1001" s="41">
        <v>71.874046622354925</v>
      </c>
      <c r="M1001" s="41">
        <v>71.874046622354925</v>
      </c>
      <c r="N1001" s="41">
        <v>71.874046622354925</v>
      </c>
      <c r="O1001" s="41">
        <v>71.874046622354925</v>
      </c>
      <c r="P1001" s="41">
        <v>71.874046622354925</v>
      </c>
      <c r="Q1001" s="41">
        <v>71.874046622354925</v>
      </c>
      <c r="R1001" s="41">
        <v>71.874046622354925</v>
      </c>
    </row>
    <row r="1002" spans="1:18" x14ac:dyDescent="0.25">
      <c r="A1002" s="26" t="s">
        <v>16</v>
      </c>
      <c r="B1002" s="27" t="s">
        <v>17</v>
      </c>
      <c r="C1002" s="51">
        <v>40</v>
      </c>
      <c r="D1002" s="51">
        <v>39.840000000000003</v>
      </c>
      <c r="E1002" s="51">
        <v>39.680640000000004</v>
      </c>
      <c r="F1002" s="51">
        <v>39.521917440000003</v>
      </c>
      <c r="G1002" s="51">
        <v>39.5970410489982</v>
      </c>
      <c r="H1002" s="51">
        <v>39.670124251047888</v>
      </c>
      <c r="I1002" s="51">
        <v>39.741166828699782</v>
      </c>
      <c r="J1002" s="51">
        <v>39.809403195712832</v>
      </c>
      <c r="K1002" s="51">
        <v>39.873301898772361</v>
      </c>
      <c r="L1002" s="51">
        <v>39.935159015453152</v>
      </c>
      <c r="M1002" s="51">
        <v>39.995229568094672</v>
      </c>
      <c r="N1002" s="51">
        <v>40.055555354552155</v>
      </c>
      <c r="O1002" s="51">
        <v>40.114604936461724</v>
      </c>
      <c r="P1002" s="51">
        <v>40.174675490782214</v>
      </c>
      <c r="Q1002" s="51">
        <v>40.237043048089362</v>
      </c>
      <c r="R1002" s="51">
        <v>40.30170735107972</v>
      </c>
    </row>
    <row r="1003" spans="1:18" x14ac:dyDescent="0.25">
      <c r="A1003" s="26" t="s">
        <v>29</v>
      </c>
      <c r="B1003" s="27" t="s">
        <v>17</v>
      </c>
      <c r="C1003" s="51">
        <v>22</v>
      </c>
      <c r="D1003" s="51">
        <v>21.911999999999999</v>
      </c>
      <c r="E1003" s="51">
        <v>21.824351999999998</v>
      </c>
      <c r="F1003" s="51">
        <v>21.737054591999996</v>
      </c>
      <c r="G1003" s="51">
        <v>21.778372576949003</v>
      </c>
      <c r="H1003" s="51">
        <v>21.818568338076332</v>
      </c>
      <c r="I1003" s="51">
        <v>21.857641755784872</v>
      </c>
      <c r="J1003" s="51">
        <v>21.895171757642046</v>
      </c>
      <c r="K1003" s="51">
        <v>21.93031604432479</v>
      </c>
      <c r="L1003" s="51">
        <v>21.964337458499223</v>
      </c>
      <c r="M1003" s="51">
        <v>21.997376262452057</v>
      </c>
      <c r="N1003" s="51">
        <v>22.030555445003674</v>
      </c>
      <c r="O1003" s="51">
        <v>22.063032715053936</v>
      </c>
      <c r="P1003" s="51">
        <v>22.096071519930206</v>
      </c>
      <c r="Q1003" s="51">
        <v>22.130373676449135</v>
      </c>
      <c r="R1003" s="51">
        <v>22.165939043093836</v>
      </c>
    </row>
    <row r="1004" spans="1:18" x14ac:dyDescent="0.25">
      <c r="A1004" s="39" t="s">
        <v>27</v>
      </c>
      <c r="B1004" s="40" t="s">
        <v>10</v>
      </c>
      <c r="C1004" s="43">
        <v>0.55000000000000004</v>
      </c>
      <c r="D1004" s="43">
        <v>0.54999999999999993</v>
      </c>
      <c r="E1004" s="43">
        <v>0.54999999999999993</v>
      </c>
      <c r="F1004" s="43">
        <v>0.54999999999999982</v>
      </c>
      <c r="G1004" s="43">
        <v>0.54999999999999982</v>
      </c>
      <c r="H1004" s="43">
        <v>0.54999999999999982</v>
      </c>
      <c r="I1004" s="43">
        <v>0.54999999999999982</v>
      </c>
      <c r="J1004" s="43">
        <v>0.54999999999999971</v>
      </c>
      <c r="K1004" s="43">
        <v>0.54999999999999982</v>
      </c>
      <c r="L1004" s="43">
        <v>0.54999999999999971</v>
      </c>
      <c r="M1004" s="43">
        <v>0.54999999999999971</v>
      </c>
      <c r="N1004" s="43">
        <v>0.54999999999999971</v>
      </c>
      <c r="O1004" s="43">
        <v>0.54999999999999971</v>
      </c>
      <c r="P1004" s="43">
        <v>0.54999999999999971</v>
      </c>
      <c r="Q1004" s="43">
        <v>0.54999999999999971</v>
      </c>
      <c r="R1004" s="43">
        <v>0.54999999999999971</v>
      </c>
    </row>
    <row r="1005" spans="1:18" x14ac:dyDescent="0.25">
      <c r="A1005" s="86" t="s">
        <v>111</v>
      </c>
      <c r="B1005" s="86"/>
      <c r="C1005" s="86"/>
      <c r="D1005" s="86"/>
      <c r="E1005" s="86"/>
      <c r="F1005" s="86"/>
      <c r="G1005" s="86"/>
      <c r="H1005" s="86"/>
      <c r="I1005" s="86"/>
      <c r="J1005" s="86"/>
      <c r="K1005" s="86"/>
      <c r="L1005" s="86"/>
      <c r="M1005" s="86"/>
      <c r="N1005" s="86"/>
      <c r="O1005" s="86"/>
      <c r="P1005" s="86"/>
      <c r="Q1005" s="86"/>
      <c r="R1005" s="86"/>
    </row>
    <row r="1006" spans="1:18" x14ac:dyDescent="0.25">
      <c r="A1006" s="26" t="s">
        <v>1</v>
      </c>
      <c r="B1006" s="27"/>
      <c r="C1006" s="28">
        <v>-4.0000000000000001E-3</v>
      </c>
      <c r="D1006" s="28">
        <v>-4.0000000000000001E-3</v>
      </c>
      <c r="E1006" s="28">
        <v>-4.0000000000000001E-3</v>
      </c>
      <c r="F1006" s="28">
        <v>-4.0000000000000001E-3</v>
      </c>
      <c r="G1006" s="29">
        <v>1.9008088135461722E-3</v>
      </c>
      <c r="H1006" s="29">
        <v>1.8456733158230994E-3</v>
      </c>
      <c r="I1006" s="29">
        <v>1.7908332528102555E-3</v>
      </c>
      <c r="J1006" s="29">
        <v>1.7170197167882086E-3</v>
      </c>
      <c r="K1006" s="29">
        <v>1.6051158251579433E-3</v>
      </c>
      <c r="L1006" s="29">
        <v>1.5513417182712156E-3</v>
      </c>
      <c r="M1006" s="30">
        <v>1.5042021647709452E-3</v>
      </c>
      <c r="N1006" s="29">
        <v>1.5083245454254946E-3</v>
      </c>
      <c r="O1006" s="30">
        <v>1.4741920661663348E-3</v>
      </c>
      <c r="P1006" s="29">
        <v>1.4974734118816549E-3</v>
      </c>
      <c r="Q1006" s="30">
        <v>1.5524097343725147E-3</v>
      </c>
      <c r="R1006" s="29">
        <v>1.6070838732626979E-3</v>
      </c>
    </row>
    <row r="1007" spans="1:18" x14ac:dyDescent="0.25">
      <c r="A1007" s="48"/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9"/>
    </row>
    <row r="1008" spans="1:18" x14ac:dyDescent="0.25">
      <c r="A1008" s="33" t="s">
        <v>2</v>
      </c>
      <c r="B1008" s="34" t="s">
        <v>3</v>
      </c>
      <c r="C1008" s="34">
        <v>2020</v>
      </c>
      <c r="D1008" s="34">
        <v>2021</v>
      </c>
      <c r="E1008" s="34">
        <v>2022</v>
      </c>
      <c r="F1008" s="34">
        <v>2023</v>
      </c>
      <c r="G1008" s="34">
        <v>2024</v>
      </c>
      <c r="H1008" s="34">
        <v>2025</v>
      </c>
      <c r="I1008" s="34">
        <v>2026</v>
      </c>
      <c r="J1008" s="34">
        <v>2027</v>
      </c>
      <c r="K1008" s="34">
        <v>2028</v>
      </c>
      <c r="L1008" s="34">
        <v>2029</v>
      </c>
      <c r="M1008" s="35">
        <v>2030</v>
      </c>
      <c r="N1008" s="34">
        <v>2031</v>
      </c>
      <c r="O1008" s="35">
        <v>2032</v>
      </c>
      <c r="P1008" s="34">
        <v>2033</v>
      </c>
      <c r="Q1008" s="35">
        <v>2034</v>
      </c>
      <c r="R1008" s="34">
        <v>2035</v>
      </c>
    </row>
    <row r="1009" spans="1:18" x14ac:dyDescent="0.25">
      <c r="A1009" s="80" t="s">
        <v>112</v>
      </c>
      <c r="B1009" s="81"/>
      <c r="C1009" s="81"/>
      <c r="D1009" s="81"/>
      <c r="E1009" s="81"/>
      <c r="F1009" s="81"/>
      <c r="G1009" s="81"/>
      <c r="H1009" s="81"/>
      <c r="I1009" s="81"/>
      <c r="J1009" s="81"/>
      <c r="K1009" s="81"/>
      <c r="L1009" s="81"/>
      <c r="M1009" s="81"/>
      <c r="N1009" s="81"/>
      <c r="O1009" s="81"/>
      <c r="P1009" s="81"/>
      <c r="Q1009" s="81"/>
      <c r="R1009" s="82"/>
    </row>
    <row r="1010" spans="1:18" x14ac:dyDescent="0.25">
      <c r="A1010" s="33" t="s">
        <v>5</v>
      </c>
      <c r="B1010" s="34" t="s">
        <v>6</v>
      </c>
      <c r="C1010" s="36">
        <v>12196</v>
      </c>
      <c r="D1010" s="36">
        <v>16130</v>
      </c>
      <c r="E1010" s="36">
        <v>16454.778904515584</v>
      </c>
      <c r="F1010" s="36">
        <v>16402.769899836854</v>
      </c>
      <c r="G1010" s="36">
        <v>20423.651868730274</v>
      </c>
      <c r="H1010" s="36">
        <v>20454.975019683727</v>
      </c>
      <c r="I1010" s="36">
        <f t="shared" ref="I1010:J1010" si="537">I1011+I1012</f>
        <v>21577.736283743223</v>
      </c>
      <c r="J1010" s="36">
        <f t="shared" si="537"/>
        <v>21608.857624192598</v>
      </c>
      <c r="K1010" s="36">
        <f>K1011+K1012</f>
        <v>21638.000636624798</v>
      </c>
      <c r="L1010" s="36">
        <f t="shared" ref="L1010:R1010" si="538">L1011+L1012</f>
        <v>21666.212519403838</v>
      </c>
      <c r="M1010" s="37">
        <f t="shared" si="538"/>
        <v>21693.609583485246</v>
      </c>
      <c r="N1010" s="37">
        <f t="shared" si="538"/>
        <v>21721.123054972682</v>
      </c>
      <c r="O1010" s="37">
        <f t="shared" si="538"/>
        <v>21748.054473253629</v>
      </c>
      <c r="P1010" s="37">
        <f t="shared" si="538"/>
        <v>21775.451538100788</v>
      </c>
      <c r="Q1010" s="37">
        <f t="shared" si="538"/>
        <v>21803.896223375144</v>
      </c>
      <c r="R1010" s="36">
        <f t="shared" si="538"/>
        <v>21833.388411725376</v>
      </c>
    </row>
    <row r="1011" spans="1:18" x14ac:dyDescent="0.25">
      <c r="A1011" s="33" t="s">
        <v>7</v>
      </c>
      <c r="B1011" s="34" t="s">
        <v>6</v>
      </c>
      <c r="C1011" s="34">
        <v>0</v>
      </c>
      <c r="D1011" s="36">
        <v>1327.7780033515137</v>
      </c>
      <c r="E1011" s="36">
        <v>1327.7780033515137</v>
      </c>
      <c r="F1011" s="36">
        <v>1327.7780033515137</v>
      </c>
      <c r="G1011" s="36">
        <v>1327.7780033515137</v>
      </c>
      <c r="H1011" s="36">
        <v>1327.7780033515137</v>
      </c>
      <c r="I1011" s="36">
        <f t="shared" ref="I1011:J1011" si="539">H1011</f>
        <v>1327.7780033515137</v>
      </c>
      <c r="J1011" s="36">
        <f t="shared" si="539"/>
        <v>1327.7780033515137</v>
      </c>
      <c r="K1011" s="36">
        <f>J1011</f>
        <v>1327.7780033515137</v>
      </c>
      <c r="L1011" s="36">
        <f t="shared" ref="L1011:R1011" si="540">K1011</f>
        <v>1327.7780033515137</v>
      </c>
      <c r="M1011" s="37">
        <f t="shared" si="540"/>
        <v>1327.7780033515137</v>
      </c>
      <c r="N1011" s="37">
        <f t="shared" si="540"/>
        <v>1327.7780033515137</v>
      </c>
      <c r="O1011" s="37">
        <f t="shared" si="540"/>
        <v>1327.7780033515137</v>
      </c>
      <c r="P1011" s="37">
        <f t="shared" si="540"/>
        <v>1327.7780033515137</v>
      </c>
      <c r="Q1011" s="37">
        <f t="shared" si="540"/>
        <v>1327.7780033515137</v>
      </c>
      <c r="R1011" s="36">
        <f t="shared" si="540"/>
        <v>1327.7780033515137</v>
      </c>
    </row>
    <row r="1012" spans="1:18" x14ac:dyDescent="0.25">
      <c r="A1012" s="33" t="s">
        <v>8</v>
      </c>
      <c r="B1012" s="34" t="s">
        <v>6</v>
      </c>
      <c r="C1012" s="36">
        <v>12196</v>
      </c>
      <c r="D1012" s="36">
        <v>14802.221996648486</v>
      </c>
      <c r="E1012" s="36">
        <v>15127.00090116407</v>
      </c>
      <c r="F1012" s="36">
        <v>15074.99189648534</v>
      </c>
      <c r="G1012" s="36">
        <v>19095.873865378762</v>
      </c>
      <c r="H1012" s="36">
        <v>19127.197016332215</v>
      </c>
      <c r="I1012" s="36">
        <f t="shared" ref="I1012:J1012" si="541">I1015/(1-I1014)</f>
        <v>20249.958280391707</v>
      </c>
      <c r="J1012" s="36">
        <f t="shared" si="541"/>
        <v>20281.079620841087</v>
      </c>
      <c r="K1012" s="36">
        <f>K1015/(1-K1014)</f>
        <v>20310.222633273283</v>
      </c>
      <c r="L1012" s="36">
        <f t="shared" ref="L1012:R1012" si="542">L1015/(1-L1014)</f>
        <v>20338.434516052323</v>
      </c>
      <c r="M1012" s="37">
        <f t="shared" si="542"/>
        <v>20365.83158013373</v>
      </c>
      <c r="N1012" s="37">
        <f t="shared" si="542"/>
        <v>20393.345051621171</v>
      </c>
      <c r="O1012" s="37">
        <f t="shared" si="542"/>
        <v>20420.276469902117</v>
      </c>
      <c r="P1012" s="37">
        <f t="shared" si="542"/>
        <v>20447.673534749276</v>
      </c>
      <c r="Q1012" s="37">
        <f t="shared" si="542"/>
        <v>20476.118220023633</v>
      </c>
      <c r="R1012" s="36">
        <f t="shared" si="542"/>
        <v>20505.610408373865</v>
      </c>
    </row>
    <row r="1013" spans="1:18" x14ac:dyDescent="0.25">
      <c r="A1013" s="33" t="s">
        <v>9</v>
      </c>
      <c r="B1013" s="34" t="s">
        <v>6</v>
      </c>
      <c r="C1013" s="36">
        <v>0</v>
      </c>
      <c r="D1013" s="36">
        <v>1200.0399966484856</v>
      </c>
      <c r="E1013" s="36">
        <v>1571.6116291640665</v>
      </c>
      <c r="F1013" s="36">
        <v>1566.2081815733382</v>
      </c>
      <c r="G1013" s="36">
        <v>1983.9555528531746</v>
      </c>
      <c r="H1013" s="36">
        <v>1987.2098547879832</v>
      </c>
      <c r="I1013" s="36">
        <f t="shared" ref="I1013:R1013" si="543">I1012-I1015</f>
        <v>2103.8585329298003</v>
      </c>
      <c r="J1013" s="36">
        <f t="shared" si="543"/>
        <v>2107.0918678707421</v>
      </c>
      <c r="K1013" s="36">
        <f t="shared" si="543"/>
        <v>2110.119665485523</v>
      </c>
      <c r="L1013" s="36">
        <f t="shared" si="543"/>
        <v>2113.0507238853897</v>
      </c>
      <c r="M1013" s="37">
        <f t="shared" si="543"/>
        <v>2115.8971271345617</v>
      </c>
      <c r="N1013" s="37">
        <f t="shared" si="543"/>
        <v>2118.7556244686239</v>
      </c>
      <c r="O1013" s="37">
        <f t="shared" si="543"/>
        <v>2121.5536496975983</v>
      </c>
      <c r="P1013" s="37">
        <f t="shared" si="543"/>
        <v>2124.4000530263293</v>
      </c>
      <c r="Q1013" s="37">
        <f t="shared" si="543"/>
        <v>2127.3552983163354</v>
      </c>
      <c r="R1013" s="36">
        <f t="shared" si="543"/>
        <v>2130.4193733754655</v>
      </c>
    </row>
    <row r="1014" spans="1:18" x14ac:dyDescent="0.25">
      <c r="A1014" s="33" t="s">
        <v>9</v>
      </c>
      <c r="B1014" s="34" t="s">
        <v>10</v>
      </c>
      <c r="C1014" s="38">
        <v>0</v>
      </c>
      <c r="D1014" s="38">
        <v>8.1071611878284155E-2</v>
      </c>
      <c r="E1014" s="38">
        <v>0.10389446258597934</v>
      </c>
      <c r="F1014" s="38">
        <v>0.10389446258597934</v>
      </c>
      <c r="G1014" s="38">
        <v>0.10389446258597934</v>
      </c>
      <c r="H1014" s="38">
        <v>0.10389446258597934</v>
      </c>
      <c r="I1014" s="38">
        <f t="shared" ref="I1014:R1014" si="544">H1014</f>
        <v>0.10389446258597934</v>
      </c>
      <c r="J1014" s="38">
        <f t="shared" si="544"/>
        <v>0.10389446258597934</v>
      </c>
      <c r="K1014" s="38">
        <f t="shared" si="544"/>
        <v>0.10389446258597934</v>
      </c>
      <c r="L1014" s="38">
        <f t="shared" si="544"/>
        <v>0.10389446258597934</v>
      </c>
      <c r="M1014" s="46">
        <f t="shared" si="544"/>
        <v>0.10389446258597934</v>
      </c>
      <c r="N1014" s="46">
        <f t="shared" si="544"/>
        <v>0.10389446258597934</v>
      </c>
      <c r="O1014" s="46">
        <f t="shared" si="544"/>
        <v>0.10389446258597934</v>
      </c>
      <c r="P1014" s="46">
        <f t="shared" si="544"/>
        <v>0.10389446258597934</v>
      </c>
      <c r="Q1014" s="46">
        <f t="shared" si="544"/>
        <v>0.10389446258597934</v>
      </c>
      <c r="R1014" s="38">
        <f t="shared" si="544"/>
        <v>0.10389446258597934</v>
      </c>
    </row>
    <row r="1015" spans="1:18" x14ac:dyDescent="0.25">
      <c r="A1015" s="33" t="s">
        <v>11</v>
      </c>
      <c r="B1015" s="34" t="s">
        <v>6</v>
      </c>
      <c r="C1015" s="36">
        <v>12196</v>
      </c>
      <c r="D1015" s="36">
        <v>13602.182000000001</v>
      </c>
      <c r="E1015" s="36">
        <v>13555.389272000004</v>
      </c>
      <c r="F1015" s="36">
        <v>13508.783714912002</v>
      </c>
      <c r="G1015" s="36">
        <v>17111.918312525588</v>
      </c>
      <c r="H1015" s="36">
        <v>17139.987161544232</v>
      </c>
      <c r="I1015" s="36">
        <f t="shared" ref="I1015:R1015" si="545">I1016+I1017</f>
        <v>18146.099747461907</v>
      </c>
      <c r="J1015" s="36">
        <f t="shared" si="545"/>
        <v>18173.987752970344</v>
      </c>
      <c r="K1015" s="36">
        <f t="shared" si="545"/>
        <v>18200.10296778776</v>
      </c>
      <c r="L1015" s="36">
        <f t="shared" si="545"/>
        <v>18225.383792166933</v>
      </c>
      <c r="M1015" s="37">
        <f t="shared" si="545"/>
        <v>18249.934452999169</v>
      </c>
      <c r="N1015" s="37">
        <f t="shared" si="545"/>
        <v>18274.589427152547</v>
      </c>
      <c r="O1015" s="37">
        <f t="shared" si="545"/>
        <v>18298.722820204519</v>
      </c>
      <c r="P1015" s="37">
        <f t="shared" si="545"/>
        <v>18323.273481722947</v>
      </c>
      <c r="Q1015" s="37">
        <f t="shared" si="545"/>
        <v>18348.762921707297</v>
      </c>
      <c r="R1015" s="36">
        <f t="shared" si="545"/>
        <v>18375.191034998399</v>
      </c>
    </row>
    <row r="1016" spans="1:18" x14ac:dyDescent="0.25">
      <c r="A1016" s="33" t="s">
        <v>12</v>
      </c>
      <c r="B1016" s="34" t="s">
        <v>6</v>
      </c>
      <c r="C1016" s="36">
        <v>10289</v>
      </c>
      <c r="D1016" s="36">
        <v>11698.182000000001</v>
      </c>
      <c r="E1016" s="36">
        <v>11651.389272000004</v>
      </c>
      <c r="F1016" s="36">
        <v>11604.783714912002</v>
      </c>
      <c r="G1016" s="36">
        <v>15207.918312525586</v>
      </c>
      <c r="H1016" s="36">
        <v>15235.987161544232</v>
      </c>
      <c r="I1016" s="36">
        <f t="shared" ref="I1016:R1016" si="546">(I1018*I1020*365)/1000</f>
        <v>16242.099747461909</v>
      </c>
      <c r="J1016" s="36">
        <f t="shared" si="546"/>
        <v>16269.987752970343</v>
      </c>
      <c r="K1016" s="36">
        <f t="shared" si="546"/>
        <v>16296.102967787761</v>
      </c>
      <c r="L1016" s="36">
        <f t="shared" si="546"/>
        <v>16321.383792166933</v>
      </c>
      <c r="M1016" s="37">
        <f t="shared" si="546"/>
        <v>16345.934452999169</v>
      </c>
      <c r="N1016" s="37">
        <f t="shared" si="546"/>
        <v>16370.589427152545</v>
      </c>
      <c r="O1016" s="37">
        <f t="shared" si="546"/>
        <v>16394.722820204519</v>
      </c>
      <c r="P1016" s="37">
        <f t="shared" si="546"/>
        <v>16419.273481722947</v>
      </c>
      <c r="Q1016" s="37">
        <f t="shared" si="546"/>
        <v>16444.762921707297</v>
      </c>
      <c r="R1016" s="36">
        <f t="shared" si="546"/>
        <v>16471.191034998399</v>
      </c>
    </row>
    <row r="1017" spans="1:18" x14ac:dyDescent="0.25">
      <c r="A1017" s="33" t="s">
        <v>13</v>
      </c>
      <c r="B1017" s="34" t="s">
        <v>6</v>
      </c>
      <c r="C1017" s="34">
        <v>1907</v>
      </c>
      <c r="D1017" s="34">
        <v>1904</v>
      </c>
      <c r="E1017" s="34">
        <v>1904</v>
      </c>
      <c r="F1017" s="34">
        <v>1904</v>
      </c>
      <c r="G1017" s="34">
        <v>1904</v>
      </c>
      <c r="H1017" s="34">
        <v>1904</v>
      </c>
      <c r="I1017" s="34">
        <f t="shared" ref="I1017:J1017" si="547">H1017</f>
        <v>1904</v>
      </c>
      <c r="J1017" s="34">
        <f t="shared" si="547"/>
        <v>1904</v>
      </c>
      <c r="K1017" s="34">
        <f>J1017</f>
        <v>1904</v>
      </c>
      <c r="L1017" s="34">
        <f t="shared" ref="L1017:R1017" si="548">K1017</f>
        <v>1904</v>
      </c>
      <c r="M1017" s="35">
        <f t="shared" si="548"/>
        <v>1904</v>
      </c>
      <c r="N1017" s="35">
        <f t="shared" si="548"/>
        <v>1904</v>
      </c>
      <c r="O1017" s="35">
        <f t="shared" si="548"/>
        <v>1904</v>
      </c>
      <c r="P1017" s="35">
        <f t="shared" si="548"/>
        <v>1904</v>
      </c>
      <c r="Q1017" s="35">
        <f t="shared" si="548"/>
        <v>1904</v>
      </c>
      <c r="R1017" s="34">
        <f t="shared" si="548"/>
        <v>1904</v>
      </c>
    </row>
    <row r="1018" spans="1:18" x14ac:dyDescent="0.25">
      <c r="A1018" s="39" t="s">
        <v>14</v>
      </c>
      <c r="B1018" s="40" t="s">
        <v>15</v>
      </c>
      <c r="C1018" s="41">
        <v>39.480449714132227</v>
      </c>
      <c r="D1018" s="41">
        <v>65.407783058428862</v>
      </c>
      <c r="E1018" s="41">
        <v>65.407783058428862</v>
      </c>
      <c r="F1018" s="41">
        <v>65.407783058428862</v>
      </c>
      <c r="G1018" s="41">
        <v>65.407783058428862</v>
      </c>
      <c r="H1018" s="41">
        <v>65.407783058428862</v>
      </c>
      <c r="I1018" s="41">
        <v>65.407783058428862</v>
      </c>
      <c r="J1018" s="41">
        <v>65.407783058428862</v>
      </c>
      <c r="K1018" s="41">
        <v>65.407783058428862</v>
      </c>
      <c r="L1018" s="41">
        <v>65.407783058428862</v>
      </c>
      <c r="M1018" s="42">
        <v>65.407783058428862</v>
      </c>
      <c r="N1018" s="42">
        <v>65.407783058428862</v>
      </c>
      <c r="O1018" s="42">
        <v>65.407783058428862</v>
      </c>
      <c r="P1018" s="42">
        <v>65.407783058428862</v>
      </c>
      <c r="Q1018" s="42">
        <v>65.407783058428862</v>
      </c>
      <c r="R1018" s="41">
        <v>65.407783058428862</v>
      </c>
    </row>
    <row r="1019" spans="1:18" x14ac:dyDescent="0.25">
      <c r="A1019" s="33" t="s">
        <v>16</v>
      </c>
      <c r="B1019" s="34" t="s">
        <v>17</v>
      </c>
      <c r="C1019" s="36">
        <v>714</v>
      </c>
      <c r="D1019" s="36">
        <v>685</v>
      </c>
      <c r="E1019" s="36">
        <v>680</v>
      </c>
      <c r="F1019" s="36">
        <f>E1019+(E1019*F$1006)</f>
        <v>677.28</v>
      </c>
      <c r="G1019" s="36">
        <f t="shared" ref="G1019:R1020" si="549">F1019+(F1019*G$1006)</f>
        <v>678.5673797932385</v>
      </c>
      <c r="H1019" s="36">
        <f t="shared" si="549"/>
        <v>679.81979349911092</v>
      </c>
      <c r="I1019" s="36">
        <f t="shared" si="549"/>
        <v>681.03723739122768</v>
      </c>
      <c r="J1019" s="36">
        <f>I1019+(I1019*J$1006)</f>
        <v>682.2065917556954</v>
      </c>
      <c r="K1019" s="36">
        <f t="shared" si="549"/>
        <v>683.3016123521495</v>
      </c>
      <c r="L1019" s="36">
        <f t="shared" si="549"/>
        <v>684.36164664955334</v>
      </c>
      <c r="M1019" s="36">
        <f t="shared" si="549"/>
        <v>685.39106491992982</v>
      </c>
      <c r="N1019" s="36">
        <f t="shared" si="549"/>
        <v>686.42485708636389</v>
      </c>
      <c r="O1019" s="36">
        <f t="shared" si="549"/>
        <v>687.43677916469994</v>
      </c>
      <c r="P1019" s="36">
        <f t="shared" si="549"/>
        <v>688.46619746384863</v>
      </c>
      <c r="Q1019" s="36">
        <f t="shared" si="549"/>
        <v>689.53497909057796</v>
      </c>
      <c r="R1019" s="36">
        <f t="shared" si="549"/>
        <v>690.64311963552495</v>
      </c>
    </row>
    <row r="1020" spans="1:18" x14ac:dyDescent="0.25">
      <c r="A1020" s="33" t="s">
        <v>29</v>
      </c>
      <c r="B1020" s="34" t="s">
        <v>17</v>
      </c>
      <c r="C1020" s="36">
        <v>714</v>
      </c>
      <c r="D1020" s="36">
        <v>490</v>
      </c>
      <c r="E1020" s="36">
        <v>488.04</v>
      </c>
      <c r="F1020" s="36">
        <v>486.08784000000003</v>
      </c>
      <c r="G1020" s="36">
        <v>637.01180005043</v>
      </c>
      <c r="H1020" s="36">
        <f>G1020+(G1020*H$1006)</f>
        <v>638.18751573164752</v>
      </c>
      <c r="I1020" s="36">
        <f>H1020+(H1020*I$1006)+41</f>
        <v>680.3304031563481</v>
      </c>
      <c r="J1020" s="36">
        <f>I1020+(I1020*J$1006)</f>
        <v>681.49854387249798</v>
      </c>
      <c r="K1020" s="36">
        <f t="shared" si="549"/>
        <v>682.59242797008983</v>
      </c>
      <c r="L1020" s="36">
        <f t="shared" si="549"/>
        <v>683.65136208017589</v>
      </c>
      <c r="M1020" s="36">
        <f t="shared" si="549"/>
        <v>684.67971193896551</v>
      </c>
      <c r="N1020" s="36">
        <f t="shared" si="549"/>
        <v>685.71243115423795</v>
      </c>
      <c r="O1020" s="36">
        <f t="shared" si="549"/>
        <v>686.72330297991721</v>
      </c>
      <c r="P1020" s="36">
        <f t="shared" si="549"/>
        <v>687.75165286744914</v>
      </c>
      <c r="Q1020" s="36">
        <f t="shared" si="549"/>
        <v>688.81932522819136</v>
      </c>
      <c r="R1020" s="36">
        <f t="shared" si="549"/>
        <v>689.92631565735724</v>
      </c>
    </row>
    <row r="1021" spans="1:18" x14ac:dyDescent="0.25">
      <c r="A1021" s="39" t="s">
        <v>27</v>
      </c>
      <c r="B1021" s="40" t="s">
        <v>10</v>
      </c>
      <c r="C1021" s="43">
        <v>1</v>
      </c>
      <c r="D1021" s="43">
        <f>D1020/D1019</f>
        <v>0.71532846715328469</v>
      </c>
      <c r="E1021" s="43">
        <f>E1020/E1019</f>
        <v>0.71770588235294119</v>
      </c>
      <c r="F1021" s="43">
        <f>F1020/F1019</f>
        <v>0.71770588235294119</v>
      </c>
      <c r="G1021" s="43">
        <f>G1020/G1019</f>
        <v>0.93875983287691989</v>
      </c>
      <c r="H1021" s="43">
        <f t="shared" ref="H1021:R1021" si="550">H1020/H1019</f>
        <v>0.93875983287691989</v>
      </c>
      <c r="I1021" s="43">
        <f t="shared" si="550"/>
        <v>0.99896212101765947</v>
      </c>
      <c r="J1021" s="43">
        <f t="shared" si="550"/>
        <v>0.99896212101765947</v>
      </c>
      <c r="K1021" s="43">
        <f t="shared" si="550"/>
        <v>0.99896212101765947</v>
      </c>
      <c r="L1021" s="43">
        <f t="shared" si="550"/>
        <v>0.99896212101765958</v>
      </c>
      <c r="M1021" s="47">
        <f t="shared" si="550"/>
        <v>0.99896212101765958</v>
      </c>
      <c r="N1021" s="47">
        <f t="shared" si="550"/>
        <v>0.99896212101765958</v>
      </c>
      <c r="O1021" s="47">
        <f t="shared" si="550"/>
        <v>0.99896212101765969</v>
      </c>
      <c r="P1021" s="47">
        <f t="shared" si="550"/>
        <v>0.99896212101765969</v>
      </c>
      <c r="Q1021" s="47">
        <f t="shared" si="550"/>
        <v>0.99896212101765969</v>
      </c>
      <c r="R1021" s="43">
        <f t="shared" si="550"/>
        <v>0.99896212101765958</v>
      </c>
    </row>
    <row r="1022" spans="1:18" x14ac:dyDescent="0.25">
      <c r="A1022" s="31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  <c r="R1022" s="32"/>
    </row>
    <row r="1023" spans="1:18" x14ac:dyDescent="0.25">
      <c r="A1023" s="33" t="s">
        <v>2</v>
      </c>
      <c r="B1023" s="34" t="s">
        <v>3</v>
      </c>
      <c r="C1023" s="34">
        <v>2020</v>
      </c>
      <c r="D1023" s="34">
        <v>2021</v>
      </c>
      <c r="E1023" s="34">
        <v>2022</v>
      </c>
      <c r="F1023" s="34">
        <v>2023</v>
      </c>
      <c r="G1023" s="34">
        <v>2024</v>
      </c>
      <c r="H1023" s="34">
        <v>2025</v>
      </c>
      <c r="I1023" s="34">
        <v>2026</v>
      </c>
      <c r="J1023" s="34">
        <v>2027</v>
      </c>
      <c r="K1023" s="34">
        <v>2028</v>
      </c>
      <c r="L1023" s="34">
        <v>2029</v>
      </c>
      <c r="M1023" s="35">
        <v>2030</v>
      </c>
      <c r="N1023" s="34">
        <v>2031</v>
      </c>
      <c r="O1023" s="35">
        <v>2032</v>
      </c>
      <c r="P1023" s="34">
        <v>2033</v>
      </c>
      <c r="Q1023" s="35">
        <v>2034</v>
      </c>
      <c r="R1023" s="34">
        <v>2035</v>
      </c>
    </row>
    <row r="1024" spans="1:18" x14ac:dyDescent="0.25">
      <c r="A1024" s="80" t="s">
        <v>113</v>
      </c>
      <c r="B1024" s="81"/>
      <c r="C1024" s="81"/>
      <c r="D1024" s="81"/>
      <c r="E1024" s="81"/>
      <c r="F1024" s="81"/>
      <c r="G1024" s="81"/>
      <c r="H1024" s="81"/>
      <c r="I1024" s="81"/>
      <c r="J1024" s="81"/>
      <c r="K1024" s="81"/>
      <c r="L1024" s="81"/>
      <c r="M1024" s="81"/>
      <c r="N1024" s="81"/>
      <c r="O1024" s="81"/>
      <c r="P1024" s="81"/>
      <c r="Q1024" s="81"/>
      <c r="R1024" s="82"/>
    </row>
    <row r="1025" spans="1:18" x14ac:dyDescent="0.25">
      <c r="A1025" s="33" t="s">
        <v>5</v>
      </c>
      <c r="B1025" s="34" t="s">
        <v>6</v>
      </c>
      <c r="C1025" s="36">
        <v>15935.625</v>
      </c>
      <c r="D1025" s="36">
        <v>17971</v>
      </c>
      <c r="E1025" s="36">
        <v>17378.75384448715</v>
      </c>
      <c r="F1025" s="36">
        <v>17333.510399293897</v>
      </c>
      <c r="G1025" s="36">
        <v>17354.924184999149</v>
      </c>
      <c r="H1025" s="36">
        <v>17375.756358109778</v>
      </c>
      <c r="I1025" s="36">
        <v>17396.006856642445</v>
      </c>
      <c r="J1025" s="36">
        <v>17415.457452267554</v>
      </c>
      <c r="K1025" s="36">
        <v>17433.67160827533</v>
      </c>
      <c r="L1025" s="36">
        <v>17451.303815495023</v>
      </c>
      <c r="M1025" s="37">
        <v>17468.426767368815</v>
      </c>
      <c r="N1025" s="37">
        <v>17485.622472965602</v>
      </c>
      <c r="O1025" s="37">
        <v>17502.454399837312</v>
      </c>
      <c r="P1025" s="37">
        <v>17519.577352189688</v>
      </c>
      <c r="Q1025" s="37">
        <v>17537.355059157515</v>
      </c>
      <c r="R1025" s="36">
        <v>17555.787447397121</v>
      </c>
    </row>
    <row r="1026" spans="1:18" x14ac:dyDescent="0.25">
      <c r="A1026" s="33" t="s">
        <v>7</v>
      </c>
      <c r="B1026" s="34" t="s">
        <v>6</v>
      </c>
      <c r="C1026" s="34">
        <v>0</v>
      </c>
      <c r="D1026" s="36">
        <v>1127</v>
      </c>
      <c r="E1026" s="34">
        <v>1127</v>
      </c>
      <c r="F1026" s="34">
        <v>1127</v>
      </c>
      <c r="G1026" s="34">
        <v>1127</v>
      </c>
      <c r="H1026" s="34">
        <v>1127</v>
      </c>
      <c r="I1026" s="34">
        <v>1127</v>
      </c>
      <c r="J1026" s="34">
        <v>1127</v>
      </c>
      <c r="K1026" s="34">
        <v>1127</v>
      </c>
      <c r="L1026" s="34">
        <v>1127</v>
      </c>
      <c r="M1026" s="35">
        <v>1127</v>
      </c>
      <c r="N1026" s="35">
        <v>1127</v>
      </c>
      <c r="O1026" s="35">
        <v>1127</v>
      </c>
      <c r="P1026" s="35">
        <v>1127</v>
      </c>
      <c r="Q1026" s="35">
        <v>1127</v>
      </c>
      <c r="R1026" s="34">
        <v>1127</v>
      </c>
    </row>
    <row r="1027" spans="1:18" x14ac:dyDescent="0.25">
      <c r="A1027" s="33" t="s">
        <v>8</v>
      </c>
      <c r="B1027" s="34" t="s">
        <v>6</v>
      </c>
      <c r="C1027" s="36">
        <v>15935.625</v>
      </c>
      <c r="D1027" s="36">
        <v>16844</v>
      </c>
      <c r="E1027" s="36">
        <v>16251.75384448715</v>
      </c>
      <c r="F1027" s="36">
        <v>16206.510399293897</v>
      </c>
      <c r="G1027" s="36">
        <v>16227.924184999149</v>
      </c>
      <c r="H1027" s="36">
        <v>16248.75635810978</v>
      </c>
      <c r="I1027" s="36">
        <v>16269.006856642443</v>
      </c>
      <c r="J1027" s="36">
        <v>16288.457452267552</v>
      </c>
      <c r="K1027" s="36">
        <v>16306.67160827533</v>
      </c>
      <c r="L1027" s="36">
        <v>16324.303815495023</v>
      </c>
      <c r="M1027" s="37">
        <v>16341.426767368814</v>
      </c>
      <c r="N1027" s="37">
        <v>16358.622472965602</v>
      </c>
      <c r="O1027" s="37">
        <v>16375.45439983731</v>
      </c>
      <c r="P1027" s="37">
        <v>16392.577352189688</v>
      </c>
      <c r="Q1027" s="37">
        <v>16410.355059157515</v>
      </c>
      <c r="R1027" s="36">
        <v>16428.787447397121</v>
      </c>
    </row>
    <row r="1028" spans="1:18" x14ac:dyDescent="0.25">
      <c r="A1028" s="33" t="s">
        <v>9</v>
      </c>
      <c r="B1028" s="34" t="s">
        <v>6</v>
      </c>
      <c r="C1028" s="36">
        <v>0</v>
      </c>
      <c r="D1028" s="36">
        <v>619.03199999999924</v>
      </c>
      <c r="E1028" s="36">
        <v>72.009716487147671</v>
      </c>
      <c r="F1028" s="36">
        <v>71.809247805893392</v>
      </c>
      <c r="G1028" s="36">
        <v>71.90412991230005</v>
      </c>
      <c r="H1028" s="36">
        <v>71.996434957887686</v>
      </c>
      <c r="I1028" s="36">
        <v>72.086162668018005</v>
      </c>
      <c r="J1028" s="36">
        <v>72.172346097195259</v>
      </c>
      <c r="K1028" s="36">
        <v>72.253050999737752</v>
      </c>
      <c r="L1028" s="36">
        <v>72.331177351828956</v>
      </c>
      <c r="M1028" s="37">
        <v>72.407047250035248</v>
      </c>
      <c r="N1028" s="37">
        <v>72.483239511908323</v>
      </c>
      <c r="O1028" s="37">
        <v>72.557819910649414</v>
      </c>
      <c r="P1028" s="37">
        <v>72.633689810976648</v>
      </c>
      <c r="Q1028" s="37">
        <v>72.712460856293546</v>
      </c>
      <c r="R1028" s="36">
        <v>72.794132721619462</v>
      </c>
    </row>
    <row r="1029" spans="1:18" x14ac:dyDescent="0.25">
      <c r="A1029" s="33" t="s">
        <v>9</v>
      </c>
      <c r="B1029" s="34" t="s">
        <v>10</v>
      </c>
      <c r="C1029" s="38">
        <v>0</v>
      </c>
      <c r="D1029" s="38">
        <v>3.6750890524815949E-2</v>
      </c>
      <c r="E1029" s="55">
        <v>4.4308889475073165E-3</v>
      </c>
      <c r="F1029" s="55">
        <v>4.4308889475073165E-3</v>
      </c>
      <c r="G1029" s="55">
        <v>4.4308889475073165E-3</v>
      </c>
      <c r="H1029" s="55">
        <v>4.4308889475073165E-3</v>
      </c>
      <c r="I1029" s="55">
        <v>4.4308889475073165E-3</v>
      </c>
      <c r="J1029" s="55">
        <v>4.4308889475073165E-3</v>
      </c>
      <c r="K1029" s="55">
        <v>4.4308889475073165E-3</v>
      </c>
      <c r="L1029" s="55">
        <v>4.4308889475073165E-3</v>
      </c>
      <c r="M1029" s="58">
        <v>4.4308889475073165E-3</v>
      </c>
      <c r="N1029" s="58">
        <v>4.4308889475073165E-3</v>
      </c>
      <c r="O1029" s="58">
        <v>4.4308889475073165E-3</v>
      </c>
      <c r="P1029" s="58">
        <v>4.4308889475073165E-3</v>
      </c>
      <c r="Q1029" s="58">
        <v>4.4308889475073165E-3</v>
      </c>
      <c r="R1029" s="55">
        <v>4.4308889475073165E-3</v>
      </c>
    </row>
    <row r="1030" spans="1:18" x14ac:dyDescent="0.25">
      <c r="A1030" s="33" t="s">
        <v>11</v>
      </c>
      <c r="B1030" s="34" t="s">
        <v>6</v>
      </c>
      <c r="C1030" s="36">
        <v>15935.625</v>
      </c>
      <c r="D1030" s="36">
        <v>16224.968000000001</v>
      </c>
      <c r="E1030" s="36">
        <v>16179.744128000002</v>
      </c>
      <c r="F1030" s="36">
        <v>16134.701151488003</v>
      </c>
      <c r="G1030" s="36">
        <v>16156.020055086849</v>
      </c>
      <c r="H1030" s="36">
        <v>16176.759923151893</v>
      </c>
      <c r="I1030" s="36">
        <v>16196.920693974425</v>
      </c>
      <c r="J1030" s="36">
        <v>16216.285106170357</v>
      </c>
      <c r="K1030" s="36">
        <v>16234.418557275592</v>
      </c>
      <c r="L1030" s="36">
        <v>16251.972638143194</v>
      </c>
      <c r="M1030" s="37">
        <v>16269.019720118778</v>
      </c>
      <c r="N1030" s="37">
        <v>16286.139233453694</v>
      </c>
      <c r="O1030" s="37">
        <v>16302.896579926661</v>
      </c>
      <c r="P1030" s="37">
        <v>16319.943662378711</v>
      </c>
      <c r="Q1030" s="37">
        <v>16337.642598301221</v>
      </c>
      <c r="R1030" s="36">
        <v>16355.993314675501</v>
      </c>
    </row>
    <row r="1031" spans="1:18" x14ac:dyDescent="0.25">
      <c r="A1031" s="33" t="s">
        <v>12</v>
      </c>
      <c r="B1031" s="34" t="s">
        <v>6</v>
      </c>
      <c r="C1031" s="36">
        <v>10942.625</v>
      </c>
      <c r="D1031" s="36">
        <v>11305.968000000001</v>
      </c>
      <c r="E1031" s="36">
        <v>11260.744128000002</v>
      </c>
      <c r="F1031" s="36">
        <v>11215.701151488003</v>
      </c>
      <c r="G1031" s="36">
        <v>11237.020055086849</v>
      </c>
      <c r="H1031" s="36">
        <v>11257.759923151893</v>
      </c>
      <c r="I1031" s="36">
        <v>11277.920693974425</v>
      </c>
      <c r="J1031" s="36">
        <v>11297.285106170357</v>
      </c>
      <c r="K1031" s="36">
        <v>11315.418557275592</v>
      </c>
      <c r="L1031" s="36">
        <v>11332.972638143194</v>
      </c>
      <c r="M1031" s="37">
        <v>11350.019720118778</v>
      </c>
      <c r="N1031" s="37">
        <v>11367.139233453694</v>
      </c>
      <c r="O1031" s="37">
        <v>11383.896579926661</v>
      </c>
      <c r="P1031" s="37">
        <v>11400.943662378711</v>
      </c>
      <c r="Q1031" s="37">
        <v>11418.642598301221</v>
      </c>
      <c r="R1031" s="36">
        <v>11436.993314675501</v>
      </c>
    </row>
    <row r="1032" spans="1:18" x14ac:dyDescent="0.25">
      <c r="A1032" s="33" t="s">
        <v>13</v>
      </c>
      <c r="B1032" s="34" t="s">
        <v>6</v>
      </c>
      <c r="C1032" s="34">
        <v>4993</v>
      </c>
      <c r="D1032" s="34">
        <v>4919</v>
      </c>
      <c r="E1032" s="34">
        <v>4919</v>
      </c>
      <c r="F1032" s="34">
        <v>4919</v>
      </c>
      <c r="G1032" s="34">
        <v>4919</v>
      </c>
      <c r="H1032" s="34">
        <v>4919</v>
      </c>
      <c r="I1032" s="34">
        <v>4919</v>
      </c>
      <c r="J1032" s="34">
        <v>4919</v>
      </c>
      <c r="K1032" s="34">
        <v>4919</v>
      </c>
      <c r="L1032" s="34">
        <v>4919</v>
      </c>
      <c r="M1032" s="35">
        <v>4919</v>
      </c>
      <c r="N1032" s="35">
        <v>4919</v>
      </c>
      <c r="O1032" s="35">
        <v>4919</v>
      </c>
      <c r="P1032" s="35">
        <v>4919</v>
      </c>
      <c r="Q1032" s="35">
        <v>4919</v>
      </c>
      <c r="R1032" s="34">
        <v>4919</v>
      </c>
    </row>
    <row r="1033" spans="1:18" x14ac:dyDescent="0.25">
      <c r="A1033" s="39" t="s">
        <v>14</v>
      </c>
      <c r="B1033" s="40" t="s">
        <v>15</v>
      </c>
      <c r="C1033" s="41">
        <v>78.894196106705124</v>
      </c>
      <c r="D1033" s="41">
        <v>88.500727984344437</v>
      </c>
      <c r="E1033" s="41">
        <v>88.500727984344437</v>
      </c>
      <c r="F1033" s="41">
        <v>88.500727984344437</v>
      </c>
      <c r="G1033" s="41">
        <v>88.500727984344437</v>
      </c>
      <c r="H1033" s="41">
        <v>88.500727984344437</v>
      </c>
      <c r="I1033" s="41">
        <v>88.500727984344437</v>
      </c>
      <c r="J1033" s="41">
        <v>88.500727984344437</v>
      </c>
      <c r="K1033" s="41">
        <v>88.500727984344437</v>
      </c>
      <c r="L1033" s="41">
        <v>88.500727984344437</v>
      </c>
      <c r="M1033" s="42">
        <v>88.500727984344437</v>
      </c>
      <c r="N1033" s="42">
        <v>88.500727984344437</v>
      </c>
      <c r="O1033" s="42">
        <v>88.500727984344437</v>
      </c>
      <c r="P1033" s="42">
        <v>88.500727984344437</v>
      </c>
      <c r="Q1033" s="42">
        <v>88.500727984344437</v>
      </c>
      <c r="R1033" s="41">
        <v>88.500727984344437</v>
      </c>
    </row>
    <row r="1034" spans="1:18" x14ac:dyDescent="0.25">
      <c r="A1034" s="33" t="s">
        <v>16</v>
      </c>
      <c r="B1034" s="34" t="s">
        <v>17</v>
      </c>
      <c r="C1034" s="36">
        <v>380</v>
      </c>
      <c r="D1034" s="36">
        <v>377</v>
      </c>
      <c r="E1034" s="36">
        <v>450</v>
      </c>
      <c r="F1034" s="36">
        <f>E1034+(E1034*F$1006)</f>
        <v>448.2</v>
      </c>
      <c r="G1034" s="36">
        <f t="shared" ref="G1034:R1034" si="551">F1034+(F1034*G$1006)</f>
        <v>449.05194251023136</v>
      </c>
      <c r="H1034" s="36">
        <f t="shared" si="551"/>
        <v>449.88074569794099</v>
      </c>
      <c r="I1034" s="36">
        <f t="shared" si="551"/>
        <v>450.68640709713594</v>
      </c>
      <c r="J1034" s="36">
        <f t="shared" si="551"/>
        <v>451.46024454421018</v>
      </c>
      <c r="K1034" s="36">
        <f t="shared" si="551"/>
        <v>452.18489052715779</v>
      </c>
      <c r="L1034" s="36">
        <f t="shared" si="551"/>
        <v>452.88638381220449</v>
      </c>
      <c r="M1034" s="36">
        <f t="shared" si="551"/>
        <v>453.56761649113008</v>
      </c>
      <c r="N1034" s="36">
        <f t="shared" si="551"/>
        <v>454.25174366009378</v>
      </c>
      <c r="O1034" s="36">
        <f t="shared" si="551"/>
        <v>454.9213979766397</v>
      </c>
      <c r="P1034" s="36">
        <f t="shared" si="551"/>
        <v>455.60263067460573</v>
      </c>
      <c r="Q1034" s="36">
        <f t="shared" si="551"/>
        <v>456.30991263347073</v>
      </c>
      <c r="R1034" s="36">
        <f t="shared" si="551"/>
        <v>457.0432409352739</v>
      </c>
    </row>
    <row r="1035" spans="1:18" x14ac:dyDescent="0.25">
      <c r="A1035" s="33" t="s">
        <v>29</v>
      </c>
      <c r="B1035" s="34" t="s">
        <v>17</v>
      </c>
      <c r="C1035" s="36">
        <v>380</v>
      </c>
      <c r="D1035" s="36">
        <v>350</v>
      </c>
      <c r="E1035" s="36">
        <f>D1035+(D1035*E$1006)</f>
        <v>348.6</v>
      </c>
      <c r="F1035" s="36">
        <f t="shared" ref="F1035:R1035" si="552">E1035+(E1035*F$1006)</f>
        <v>347.2056</v>
      </c>
      <c r="G1035" s="36">
        <f t="shared" si="552"/>
        <v>347.86557146459256</v>
      </c>
      <c r="H1035" s="36">
        <f t="shared" si="552"/>
        <v>348.50761766733831</v>
      </c>
      <c r="I1035" s="36">
        <f t="shared" si="552"/>
        <v>349.13173669791468</v>
      </c>
      <c r="J1035" s="36">
        <f t="shared" si="552"/>
        <v>349.73120277358151</v>
      </c>
      <c r="K1035" s="36">
        <f t="shared" si="552"/>
        <v>350.29256186170494</v>
      </c>
      <c r="L1035" s="36">
        <f t="shared" si="552"/>
        <v>350.8359853265211</v>
      </c>
      <c r="M1035" s="36">
        <f t="shared" si="552"/>
        <v>351.36371357512877</v>
      </c>
      <c r="N1035" s="36">
        <f t="shared" si="552"/>
        <v>351.89368408868597</v>
      </c>
      <c r="O1035" s="36">
        <f t="shared" si="552"/>
        <v>352.41244296590355</v>
      </c>
      <c r="P1035" s="36">
        <f t="shared" si="552"/>
        <v>352.94017122926124</v>
      </c>
      <c r="Q1035" s="36">
        <f t="shared" si="552"/>
        <v>353.48807898672862</v>
      </c>
      <c r="R1035" s="36">
        <f t="shared" si="552"/>
        <v>354.05616397785883</v>
      </c>
    </row>
    <row r="1036" spans="1:18" x14ac:dyDescent="0.25">
      <c r="A1036" s="39" t="s">
        <v>27</v>
      </c>
      <c r="B1036" s="40" t="s">
        <v>10</v>
      </c>
      <c r="C1036" s="43">
        <v>1</v>
      </c>
      <c r="D1036" s="43">
        <f>D1035/D1034</f>
        <v>0.92838196286472152</v>
      </c>
      <c r="E1036" s="43">
        <f>E1035/E1034</f>
        <v>0.77466666666666673</v>
      </c>
      <c r="F1036" s="43">
        <f>F1035/F1034</f>
        <v>0.77466666666666673</v>
      </c>
      <c r="G1036" s="43">
        <f>G1035/G1034</f>
        <v>0.77466666666666673</v>
      </c>
      <c r="H1036" s="43">
        <f t="shared" ref="H1036:R1036" si="553">H1035/H1034</f>
        <v>0.77466666666666673</v>
      </c>
      <c r="I1036" s="43">
        <f t="shared" si="553"/>
        <v>0.77466666666666673</v>
      </c>
      <c r="J1036" s="43">
        <f t="shared" si="553"/>
        <v>0.77466666666666673</v>
      </c>
      <c r="K1036" s="43">
        <f t="shared" si="553"/>
        <v>0.77466666666666673</v>
      </c>
      <c r="L1036" s="43">
        <f t="shared" si="553"/>
        <v>0.77466666666666673</v>
      </c>
      <c r="M1036" s="47">
        <f t="shared" si="553"/>
        <v>0.77466666666666661</v>
      </c>
      <c r="N1036" s="47">
        <f t="shared" si="553"/>
        <v>0.77466666666666661</v>
      </c>
      <c r="O1036" s="47">
        <f t="shared" si="553"/>
        <v>0.77466666666666661</v>
      </c>
      <c r="P1036" s="47">
        <f t="shared" si="553"/>
        <v>0.77466666666666661</v>
      </c>
      <c r="Q1036" s="47">
        <f t="shared" si="553"/>
        <v>0.77466666666666661</v>
      </c>
      <c r="R1036" s="43">
        <f t="shared" si="553"/>
        <v>0.77466666666666661</v>
      </c>
    </row>
    <row r="1037" spans="1:18" x14ac:dyDescent="0.25">
      <c r="A1037" s="44"/>
      <c r="B1037" s="45"/>
      <c r="C1037" s="45"/>
      <c r="D1037" s="45"/>
      <c r="E1037" s="45"/>
      <c r="F1037" s="45"/>
      <c r="G1037" s="45"/>
      <c r="H1037" s="45"/>
      <c r="I1037" s="45"/>
      <c r="J1037" s="45"/>
      <c r="K1037" s="45"/>
      <c r="L1037" s="45"/>
      <c r="M1037" s="45"/>
      <c r="N1037" s="45"/>
      <c r="O1037" s="45"/>
      <c r="P1037" s="45"/>
      <c r="Q1037" s="45"/>
      <c r="R1037" s="45"/>
    </row>
    <row r="1038" spans="1:18" x14ac:dyDescent="0.25">
      <c r="A1038" s="33" t="s">
        <v>2</v>
      </c>
      <c r="B1038" s="34" t="s">
        <v>3</v>
      </c>
      <c r="C1038" s="34">
        <v>2020</v>
      </c>
      <c r="D1038" s="34">
        <v>2021</v>
      </c>
      <c r="E1038" s="34">
        <v>2022</v>
      </c>
      <c r="F1038" s="34">
        <v>2023</v>
      </c>
      <c r="G1038" s="34">
        <v>2024</v>
      </c>
      <c r="H1038" s="34">
        <v>2025</v>
      </c>
      <c r="I1038" s="34">
        <v>2026</v>
      </c>
      <c r="J1038" s="34">
        <v>2027</v>
      </c>
      <c r="K1038" s="34">
        <v>2028</v>
      </c>
      <c r="L1038" s="34">
        <v>2029</v>
      </c>
      <c r="M1038" s="35">
        <v>2030</v>
      </c>
      <c r="N1038" s="34">
        <v>2031</v>
      </c>
      <c r="O1038" s="35">
        <v>2032</v>
      </c>
      <c r="P1038" s="34">
        <v>2033</v>
      </c>
      <c r="Q1038" s="35">
        <v>2034</v>
      </c>
      <c r="R1038" s="34">
        <v>2035</v>
      </c>
    </row>
    <row r="1039" spans="1:18" x14ac:dyDescent="0.25">
      <c r="A1039" s="80" t="s">
        <v>114</v>
      </c>
      <c r="B1039" s="81"/>
      <c r="C1039" s="81"/>
      <c r="D1039" s="81"/>
      <c r="E1039" s="81"/>
      <c r="F1039" s="81"/>
      <c r="G1039" s="81"/>
      <c r="H1039" s="81"/>
      <c r="I1039" s="81"/>
      <c r="J1039" s="81"/>
      <c r="K1039" s="81"/>
      <c r="L1039" s="81"/>
      <c r="M1039" s="81"/>
      <c r="N1039" s="81"/>
      <c r="O1039" s="81"/>
      <c r="P1039" s="81"/>
      <c r="Q1039" s="81"/>
      <c r="R1039" s="82"/>
    </row>
    <row r="1040" spans="1:18" x14ac:dyDescent="0.25">
      <c r="A1040" s="33" t="s">
        <v>5</v>
      </c>
      <c r="B1040" s="34" t="s">
        <v>6</v>
      </c>
      <c r="C1040" s="36">
        <v>10704</v>
      </c>
      <c r="D1040" s="36">
        <v>11031</v>
      </c>
      <c r="E1040" s="36">
        <v>11276.072519894118</v>
      </c>
      <c r="F1040" s="36">
        <v>11239.135269832037</v>
      </c>
      <c r="G1040" s="36">
        <v>11256.617721798109</v>
      </c>
      <c r="H1040" s="36">
        <v>11273.625338796268</v>
      </c>
      <c r="I1040" s="36">
        <v>11290.158070222618</v>
      </c>
      <c r="J1040" s="36">
        <f t="shared" ref="J1040" si="554">J1041+J1042</f>
        <v>11537.822704749202</v>
      </c>
      <c r="K1040" s="36">
        <f>K1041+K1042</f>
        <v>11553.064985266268</v>
      </c>
      <c r="L1040" s="36">
        <f t="shared" ref="L1040:R1040" si="555">L1041+L1042</f>
        <v>11567.820269478327</v>
      </c>
      <c r="M1040" s="37">
        <f t="shared" si="555"/>
        <v>11582.149389950835</v>
      </c>
      <c r="N1040" s="37">
        <f t="shared" si="555"/>
        <v>11596.539393434023</v>
      </c>
      <c r="O1040" s="37">
        <f t="shared" si="555"/>
        <v>11610.624973403344</v>
      </c>
      <c r="P1040" s="37">
        <f t="shared" si="555"/>
        <v>11624.954094276352</v>
      </c>
      <c r="Q1040" s="37">
        <f t="shared" si="555"/>
        <v>11639.831138067895</v>
      </c>
      <c r="R1040" s="36">
        <f t="shared" si="555"/>
        <v>11655.256043401283</v>
      </c>
    </row>
    <row r="1041" spans="1:18" x14ac:dyDescent="0.25">
      <c r="A1041" s="33" t="s">
        <v>7</v>
      </c>
      <c r="B1041" s="34" t="s">
        <v>6</v>
      </c>
      <c r="C1041" s="34">
        <v>0</v>
      </c>
      <c r="D1041" s="36">
        <v>417.70199999999932</v>
      </c>
      <c r="E1041" s="36">
        <v>417.70199999999932</v>
      </c>
      <c r="F1041" s="36">
        <v>417.70199999999932</v>
      </c>
      <c r="G1041" s="36">
        <v>417.70199999999932</v>
      </c>
      <c r="H1041" s="36">
        <v>417.70199999999932</v>
      </c>
      <c r="I1041" s="36">
        <v>417.70199999999932</v>
      </c>
      <c r="J1041" s="36">
        <f>I1041</f>
        <v>417.70199999999932</v>
      </c>
      <c r="K1041" s="36">
        <f>J1041</f>
        <v>417.70199999999932</v>
      </c>
      <c r="L1041" s="36">
        <f t="shared" ref="L1041:R1041" si="556">K1041</f>
        <v>417.70199999999932</v>
      </c>
      <c r="M1041" s="37">
        <f t="shared" si="556"/>
        <v>417.70199999999932</v>
      </c>
      <c r="N1041" s="37">
        <f t="shared" si="556"/>
        <v>417.70199999999932</v>
      </c>
      <c r="O1041" s="37">
        <f t="shared" si="556"/>
        <v>417.70199999999932</v>
      </c>
      <c r="P1041" s="37">
        <f t="shared" si="556"/>
        <v>417.70199999999932</v>
      </c>
      <c r="Q1041" s="37">
        <f t="shared" si="556"/>
        <v>417.70199999999932</v>
      </c>
      <c r="R1041" s="36">
        <f t="shared" si="556"/>
        <v>417.70199999999932</v>
      </c>
    </row>
    <row r="1042" spans="1:18" x14ac:dyDescent="0.25">
      <c r="A1042" s="33" t="s">
        <v>8</v>
      </c>
      <c r="B1042" s="34" t="s">
        <v>6</v>
      </c>
      <c r="C1042" s="36">
        <v>10704</v>
      </c>
      <c r="D1042" s="36">
        <v>10613.298000000001</v>
      </c>
      <c r="E1042" s="36">
        <v>10858.370519894119</v>
      </c>
      <c r="F1042" s="36">
        <v>10821.433269832038</v>
      </c>
      <c r="G1042" s="36">
        <v>10838.91572179811</v>
      </c>
      <c r="H1042" s="36">
        <v>10855.923338796269</v>
      </c>
      <c r="I1042" s="36">
        <v>10872.456070222619</v>
      </c>
      <c r="J1042" s="36">
        <f t="shared" ref="J1042" si="557">J1045/(1-J1044)</f>
        <v>11120.120704749203</v>
      </c>
      <c r="K1042" s="36">
        <f>K1045/(1-K1044)</f>
        <v>11135.362985266269</v>
      </c>
      <c r="L1042" s="36">
        <f t="shared" ref="L1042:R1042" si="558">L1045/(1-L1044)</f>
        <v>11150.118269478327</v>
      </c>
      <c r="M1042" s="37">
        <f t="shared" si="558"/>
        <v>11164.447389950836</v>
      </c>
      <c r="N1042" s="37">
        <f t="shared" si="558"/>
        <v>11178.837393434023</v>
      </c>
      <c r="O1042" s="37">
        <f t="shared" si="558"/>
        <v>11192.922973403345</v>
      </c>
      <c r="P1042" s="37">
        <f t="shared" si="558"/>
        <v>11207.252094276353</v>
      </c>
      <c r="Q1042" s="37">
        <f t="shared" si="558"/>
        <v>11222.129138067896</v>
      </c>
      <c r="R1042" s="36">
        <f t="shared" si="558"/>
        <v>11237.554043401284</v>
      </c>
    </row>
    <row r="1043" spans="1:18" x14ac:dyDescent="0.25">
      <c r="A1043" s="33" t="s">
        <v>9</v>
      </c>
      <c r="B1043" s="34" t="s">
        <v>6</v>
      </c>
      <c r="C1043" s="36">
        <v>0</v>
      </c>
      <c r="D1043" s="36">
        <v>0</v>
      </c>
      <c r="E1043" s="36">
        <v>281.19771189411949</v>
      </c>
      <c r="F1043" s="36">
        <v>280.24115306403655</v>
      </c>
      <c r="G1043" s="36">
        <v>280.69389369230521</v>
      </c>
      <c r="H1043" s="36">
        <v>281.13433758541942</v>
      </c>
      <c r="I1043" s="36">
        <v>281.56248343289553</v>
      </c>
      <c r="J1043" s="36">
        <f t="shared" ref="J1043:R1043" si="559">J1042-J1045</f>
        <v>287.97622004451478</v>
      </c>
      <c r="K1043" s="36">
        <f t="shared" si="559"/>
        <v>288.37094726418218</v>
      </c>
      <c r="L1043" s="36">
        <f t="shared" si="559"/>
        <v>288.75306280823861</v>
      </c>
      <c r="M1043" s="37">
        <f t="shared" si="559"/>
        <v>289.12414204917513</v>
      </c>
      <c r="N1043" s="37">
        <f t="shared" si="559"/>
        <v>289.49679796897544</v>
      </c>
      <c r="O1043" s="37">
        <f t="shared" si="559"/>
        <v>289.86157027535592</v>
      </c>
      <c r="P1043" s="37">
        <f t="shared" si="559"/>
        <v>290.23264952666432</v>
      </c>
      <c r="Q1043" s="37">
        <f t="shared" si="559"/>
        <v>290.61791826162334</v>
      </c>
      <c r="R1043" s="36">
        <f t="shared" si="559"/>
        <v>291.01737489077277</v>
      </c>
    </row>
    <row r="1044" spans="1:18" x14ac:dyDescent="0.25">
      <c r="A1044" s="33" t="s">
        <v>9</v>
      </c>
      <c r="B1044" s="34" t="s">
        <v>10</v>
      </c>
      <c r="C1044" s="38">
        <v>0</v>
      </c>
      <c r="D1044" s="38">
        <v>0</v>
      </c>
      <c r="E1044" s="38">
        <v>2.5896860986547088E-2</v>
      </c>
      <c r="F1044" s="38">
        <v>2.5896860986547088E-2</v>
      </c>
      <c r="G1044" s="38">
        <v>2.5896860986547088E-2</v>
      </c>
      <c r="H1044" s="38">
        <v>2.5896860986547088E-2</v>
      </c>
      <c r="I1044" s="38">
        <v>2.5896860986547088E-2</v>
      </c>
      <c r="J1044" s="38">
        <f>I1044</f>
        <v>2.5896860986547088E-2</v>
      </c>
      <c r="K1044" s="38">
        <f t="shared" ref="K1044:R1044" si="560">J1044</f>
        <v>2.5896860986547088E-2</v>
      </c>
      <c r="L1044" s="38">
        <f t="shared" si="560"/>
        <v>2.5896860986547088E-2</v>
      </c>
      <c r="M1044" s="46">
        <f t="shared" si="560"/>
        <v>2.5896860986547088E-2</v>
      </c>
      <c r="N1044" s="46">
        <f t="shared" si="560"/>
        <v>2.5896860986547088E-2</v>
      </c>
      <c r="O1044" s="46">
        <f t="shared" si="560"/>
        <v>2.5896860986547088E-2</v>
      </c>
      <c r="P1044" s="46">
        <f t="shared" si="560"/>
        <v>2.5896860986547088E-2</v>
      </c>
      <c r="Q1044" s="46">
        <f t="shared" si="560"/>
        <v>2.5896860986547088E-2</v>
      </c>
      <c r="R1044" s="38">
        <f t="shared" si="560"/>
        <v>2.5896860986547088E-2</v>
      </c>
    </row>
    <row r="1045" spans="1:18" x14ac:dyDescent="0.25">
      <c r="A1045" s="33" t="s">
        <v>11</v>
      </c>
      <c r="B1045" s="34" t="s">
        <v>6</v>
      </c>
      <c r="C1045" s="36">
        <v>10704</v>
      </c>
      <c r="D1045" s="36">
        <v>10613.298000000001</v>
      </c>
      <c r="E1045" s="36">
        <v>10577.172807999999</v>
      </c>
      <c r="F1045" s="36">
        <v>10541.192116768001</v>
      </c>
      <c r="G1045" s="36">
        <v>10558.221828105805</v>
      </c>
      <c r="H1045" s="36">
        <v>10574.789001210849</v>
      </c>
      <c r="I1045" s="36">
        <v>10590.893586789723</v>
      </c>
      <c r="J1045" s="36">
        <f t="shared" ref="J1045:R1045" si="561">J1046+J1047</f>
        <v>10832.144484704688</v>
      </c>
      <c r="K1045" s="36">
        <f t="shared" si="561"/>
        <v>10846.992038002087</v>
      </c>
      <c r="L1045" s="36">
        <f t="shared" si="561"/>
        <v>10861.365206670089</v>
      </c>
      <c r="M1045" s="37">
        <f t="shared" si="561"/>
        <v>10875.323247901661</v>
      </c>
      <c r="N1045" s="37">
        <f t="shared" si="561"/>
        <v>10889.340595465048</v>
      </c>
      <c r="O1045" s="37">
        <f t="shared" si="561"/>
        <v>10903.061403127989</v>
      </c>
      <c r="P1045" s="37">
        <f t="shared" si="561"/>
        <v>10917.019444749689</v>
      </c>
      <c r="Q1045" s="37">
        <f t="shared" si="561"/>
        <v>10931.511219806272</v>
      </c>
      <c r="R1045" s="36">
        <f t="shared" si="561"/>
        <v>10946.536668510511</v>
      </c>
    </row>
    <row r="1046" spans="1:18" x14ac:dyDescent="0.25">
      <c r="A1046" s="33" t="s">
        <v>12</v>
      </c>
      <c r="B1046" s="34" t="s">
        <v>6</v>
      </c>
      <c r="C1046" s="36">
        <v>9025</v>
      </c>
      <c r="D1046" s="36">
        <v>9031.2980000000007</v>
      </c>
      <c r="E1046" s="36">
        <v>8995.1728079999993</v>
      </c>
      <c r="F1046" s="36">
        <v>8959.1921167680011</v>
      </c>
      <c r="G1046" s="36">
        <v>8976.2218281058049</v>
      </c>
      <c r="H1046" s="36">
        <v>8992.7890012108492</v>
      </c>
      <c r="I1046" s="36">
        <v>9008.8935867897235</v>
      </c>
      <c r="J1046" s="36">
        <f>(J1048*J1050*365)/1000</f>
        <v>9250.1444847046878</v>
      </c>
      <c r="K1046" s="36">
        <f t="shared" ref="K1046:R1046" si="562">(K1048*K1050*365)/1000</f>
        <v>9264.9920380020867</v>
      </c>
      <c r="L1046" s="36">
        <f t="shared" si="562"/>
        <v>9279.3652066700888</v>
      </c>
      <c r="M1046" s="37">
        <f t="shared" si="562"/>
        <v>9293.3232479016606</v>
      </c>
      <c r="N1046" s="37">
        <f t="shared" si="562"/>
        <v>9307.340595465048</v>
      </c>
      <c r="O1046" s="37">
        <f t="shared" si="562"/>
        <v>9321.0614031279893</v>
      </c>
      <c r="P1046" s="37">
        <f t="shared" si="562"/>
        <v>9335.0194447496888</v>
      </c>
      <c r="Q1046" s="37">
        <f t="shared" si="562"/>
        <v>9349.5112198062725</v>
      </c>
      <c r="R1046" s="36">
        <f t="shared" si="562"/>
        <v>9364.5366685105109</v>
      </c>
    </row>
    <row r="1047" spans="1:18" x14ac:dyDescent="0.25">
      <c r="A1047" s="33" t="s">
        <v>13</v>
      </c>
      <c r="B1047" s="34" t="s">
        <v>6</v>
      </c>
      <c r="C1047" s="34">
        <v>1679</v>
      </c>
      <c r="D1047" s="34">
        <v>1582</v>
      </c>
      <c r="E1047" s="34">
        <v>1582</v>
      </c>
      <c r="F1047" s="34">
        <v>1582</v>
      </c>
      <c r="G1047" s="34">
        <v>1582</v>
      </c>
      <c r="H1047" s="34">
        <v>1582</v>
      </c>
      <c r="I1047" s="34">
        <v>1582</v>
      </c>
      <c r="J1047" s="34">
        <f>I1047</f>
        <v>1582</v>
      </c>
      <c r="K1047" s="34">
        <f>J1047</f>
        <v>1582</v>
      </c>
      <c r="L1047" s="34">
        <f t="shared" ref="L1047:R1047" si="563">K1047</f>
        <v>1582</v>
      </c>
      <c r="M1047" s="35">
        <f t="shared" si="563"/>
        <v>1582</v>
      </c>
      <c r="N1047" s="35">
        <f t="shared" si="563"/>
        <v>1582</v>
      </c>
      <c r="O1047" s="35">
        <f t="shared" si="563"/>
        <v>1582</v>
      </c>
      <c r="P1047" s="35">
        <f t="shared" si="563"/>
        <v>1582</v>
      </c>
      <c r="Q1047" s="35">
        <f t="shared" si="563"/>
        <v>1582</v>
      </c>
      <c r="R1047" s="34">
        <f t="shared" si="563"/>
        <v>1582</v>
      </c>
    </row>
    <row r="1048" spans="1:18" x14ac:dyDescent="0.25">
      <c r="A1048" s="39" t="s">
        <v>14</v>
      </c>
      <c r="B1048" s="40" t="s">
        <v>15</v>
      </c>
      <c r="C1048" s="41">
        <v>77.747239283160226</v>
      </c>
      <c r="D1048" s="41">
        <v>82.477607305936075</v>
      </c>
      <c r="E1048" s="41">
        <v>82.477607305936075</v>
      </c>
      <c r="F1048" s="41">
        <v>82.477607305936075</v>
      </c>
      <c r="G1048" s="41">
        <v>82.477607305936075</v>
      </c>
      <c r="H1048" s="41">
        <v>82.477607305936075</v>
      </c>
      <c r="I1048" s="41">
        <v>82.477607305936075</v>
      </c>
      <c r="J1048" s="41">
        <v>82.477607305936075</v>
      </c>
      <c r="K1048" s="41">
        <v>82.477607305936075</v>
      </c>
      <c r="L1048" s="41">
        <v>82.477607305936075</v>
      </c>
      <c r="M1048" s="42">
        <v>82.477607305936075</v>
      </c>
      <c r="N1048" s="42">
        <v>82.477607305936075</v>
      </c>
      <c r="O1048" s="42">
        <v>82.477607305936075</v>
      </c>
      <c r="P1048" s="42">
        <v>82.477607305936075</v>
      </c>
      <c r="Q1048" s="42">
        <v>82.477607305936075</v>
      </c>
      <c r="R1048" s="41">
        <v>82.477607305936075</v>
      </c>
    </row>
    <row r="1049" spans="1:18" x14ac:dyDescent="0.25">
      <c r="A1049" s="33" t="s">
        <v>16</v>
      </c>
      <c r="B1049" s="34" t="s">
        <v>17</v>
      </c>
      <c r="C1049" s="36">
        <v>353</v>
      </c>
      <c r="D1049" s="36">
        <v>352</v>
      </c>
      <c r="E1049" s="36">
        <v>373</v>
      </c>
      <c r="F1049" s="36">
        <f>E1049+(E1049*F$1006)</f>
        <v>371.50799999999998</v>
      </c>
      <c r="G1049" s="36">
        <f t="shared" ref="G1049:R1049" si="564">F1049+(F1049*G$1006)</f>
        <v>372.21416568070288</v>
      </c>
      <c r="H1049" s="36">
        <f t="shared" si="564"/>
        <v>372.9011514340711</v>
      </c>
      <c r="I1049" s="36">
        <f t="shared" si="564"/>
        <v>373.56895521607044</v>
      </c>
      <c r="J1049" s="36">
        <f t="shared" si="564"/>
        <v>374.21038047775642</v>
      </c>
      <c r="K1049" s="36">
        <f t="shared" si="564"/>
        <v>374.81103148139965</v>
      </c>
      <c r="L1049" s="36">
        <f t="shared" si="564"/>
        <v>375.39249147100503</v>
      </c>
      <c r="M1049" s="36">
        <f t="shared" si="564"/>
        <v>375.95715766931448</v>
      </c>
      <c r="N1049" s="36">
        <f t="shared" si="564"/>
        <v>376.52422307825549</v>
      </c>
      <c r="O1049" s="36">
        <f t="shared" si="564"/>
        <v>377.07929210063691</v>
      </c>
      <c r="P1049" s="36">
        <f t="shared" si="564"/>
        <v>377.64395831472876</v>
      </c>
      <c r="Q1049" s="36">
        <f t="shared" si="564"/>
        <v>378.23021647174352</v>
      </c>
      <c r="R1049" s="36">
        <f t="shared" si="564"/>
        <v>378.83806415301592</v>
      </c>
    </row>
    <row r="1050" spans="1:18" x14ac:dyDescent="0.25">
      <c r="A1050" s="33" t="s">
        <v>29</v>
      </c>
      <c r="B1050" s="34" t="s">
        <v>17</v>
      </c>
      <c r="C1050" s="36">
        <v>318.03093749999999</v>
      </c>
      <c r="D1050" s="36">
        <v>300</v>
      </c>
      <c r="E1050" s="36">
        <f>D1050+(D1050*E$1006)</f>
        <v>298.8</v>
      </c>
      <c r="F1050" s="36">
        <f t="shared" ref="F1050:R1050" si="565">E1050+(E1050*F$1006)</f>
        <v>297.60480000000001</v>
      </c>
      <c r="G1050" s="36">
        <f t="shared" si="565"/>
        <v>298.17048982679364</v>
      </c>
      <c r="H1050" s="36">
        <f t="shared" si="565"/>
        <v>298.72081514343284</v>
      </c>
      <c r="I1050" s="36">
        <f t="shared" si="565"/>
        <v>299.25577431249826</v>
      </c>
      <c r="J1050" s="36">
        <f>I1050+(I1050*J$1006)+'[16]Uued liitujad'!H87</f>
        <v>307.26960237735557</v>
      </c>
      <c r="K1050" s="36">
        <f t="shared" si="565"/>
        <v>307.76280567872146</v>
      </c>
      <c r="L1050" s="36">
        <f t="shared" si="565"/>
        <v>308.24025095850305</v>
      </c>
      <c r="M1050" s="36">
        <f t="shared" si="565"/>
        <v>308.70390661126436</v>
      </c>
      <c r="N1050" s="36">
        <f t="shared" si="565"/>
        <v>309.16953229087488</v>
      </c>
      <c r="O1050" s="36">
        <f t="shared" si="565"/>
        <v>309.62530756247844</v>
      </c>
      <c r="P1050" s="36">
        <f t="shared" si="565"/>
        <v>310.08896322819891</v>
      </c>
      <c r="Q1050" s="36">
        <f t="shared" si="565"/>
        <v>310.57034835323583</v>
      </c>
      <c r="R1050" s="36">
        <f t="shared" si="565"/>
        <v>311.06946095158787</v>
      </c>
    </row>
    <row r="1051" spans="1:18" x14ac:dyDescent="0.25">
      <c r="A1051" s="39" t="s">
        <v>27</v>
      </c>
      <c r="B1051" s="40" t="s">
        <v>10</v>
      </c>
      <c r="C1051" s="43">
        <v>0.90093749999999995</v>
      </c>
      <c r="D1051" s="43">
        <f>D1050/D1049</f>
        <v>0.85227272727272729</v>
      </c>
      <c r="E1051" s="43">
        <f>E1050/E1049</f>
        <v>0.80107238605898123</v>
      </c>
      <c r="F1051" s="43">
        <f>F1050/F1049</f>
        <v>0.80107238605898134</v>
      </c>
      <c r="G1051" s="43">
        <f>G1050/G1049</f>
        <v>0.80107238605898134</v>
      </c>
      <c r="H1051" s="43">
        <f t="shared" ref="H1051:R1051" si="566">H1050/H1049</f>
        <v>0.80107238605898123</v>
      </c>
      <c r="I1051" s="43">
        <f t="shared" si="566"/>
        <v>0.80107238605898123</v>
      </c>
      <c r="J1051" s="43">
        <f t="shared" si="566"/>
        <v>0.8211145879626931</v>
      </c>
      <c r="K1051" s="43">
        <f t="shared" si="566"/>
        <v>0.8211145879626931</v>
      </c>
      <c r="L1051" s="43">
        <f t="shared" si="566"/>
        <v>0.82111458796269299</v>
      </c>
      <c r="M1051" s="47">
        <f t="shared" si="566"/>
        <v>0.82111458796269299</v>
      </c>
      <c r="N1051" s="47">
        <f t="shared" si="566"/>
        <v>0.8211145879626931</v>
      </c>
      <c r="O1051" s="47">
        <f t="shared" si="566"/>
        <v>0.82111458796269299</v>
      </c>
      <c r="P1051" s="47">
        <f t="shared" si="566"/>
        <v>0.82111458796269299</v>
      </c>
      <c r="Q1051" s="47">
        <f t="shared" si="566"/>
        <v>0.82111458796269288</v>
      </c>
      <c r="R1051" s="43">
        <f t="shared" si="566"/>
        <v>0.82111458796269288</v>
      </c>
    </row>
    <row r="1052" spans="1:18" x14ac:dyDescent="0.25">
      <c r="A1052" s="44"/>
      <c r="B1052" s="45"/>
      <c r="C1052" s="45"/>
      <c r="D1052" s="45"/>
      <c r="E1052" s="45"/>
      <c r="F1052" s="45"/>
      <c r="G1052" s="45"/>
      <c r="H1052" s="45"/>
      <c r="I1052" s="45"/>
      <c r="J1052" s="45"/>
      <c r="K1052" s="45"/>
      <c r="L1052" s="45"/>
      <c r="M1052" s="45"/>
      <c r="N1052" s="45"/>
      <c r="O1052" s="45"/>
      <c r="P1052" s="45"/>
      <c r="Q1052" s="45"/>
      <c r="R1052" s="45"/>
    </row>
    <row r="1053" spans="1:18" x14ac:dyDescent="0.25">
      <c r="A1053" s="33" t="s">
        <v>2</v>
      </c>
      <c r="B1053" s="34" t="s">
        <v>3</v>
      </c>
      <c r="C1053" s="34">
        <v>2020</v>
      </c>
      <c r="D1053" s="34">
        <v>2021</v>
      </c>
      <c r="E1053" s="34">
        <v>2022</v>
      </c>
      <c r="F1053" s="34">
        <v>2023</v>
      </c>
      <c r="G1053" s="34">
        <v>2024</v>
      </c>
      <c r="H1053" s="34">
        <v>2025</v>
      </c>
      <c r="I1053" s="34">
        <v>2026</v>
      </c>
      <c r="J1053" s="34">
        <v>2027</v>
      </c>
      <c r="K1053" s="34">
        <v>2028</v>
      </c>
      <c r="L1053" s="34">
        <v>2029</v>
      </c>
      <c r="M1053" s="35">
        <v>2030</v>
      </c>
      <c r="N1053" s="34">
        <v>2031</v>
      </c>
      <c r="O1053" s="35">
        <v>2032</v>
      </c>
      <c r="P1053" s="34">
        <v>2033</v>
      </c>
      <c r="Q1053" s="35">
        <v>2034</v>
      </c>
      <c r="R1053" s="34">
        <v>2035</v>
      </c>
    </row>
    <row r="1054" spans="1:18" x14ac:dyDescent="0.25">
      <c r="A1054" s="80" t="s">
        <v>115</v>
      </c>
      <c r="B1054" s="81"/>
      <c r="C1054" s="81"/>
      <c r="D1054" s="81"/>
      <c r="E1054" s="81"/>
      <c r="F1054" s="81"/>
      <c r="G1054" s="81"/>
      <c r="H1054" s="81"/>
      <c r="I1054" s="81"/>
      <c r="J1054" s="81"/>
      <c r="K1054" s="81"/>
      <c r="L1054" s="81"/>
      <c r="M1054" s="81"/>
      <c r="N1054" s="81"/>
      <c r="O1054" s="81"/>
      <c r="P1054" s="81"/>
      <c r="Q1054" s="81"/>
      <c r="R1054" s="82"/>
    </row>
    <row r="1055" spans="1:18" x14ac:dyDescent="0.25">
      <c r="A1055" s="33" t="s">
        <v>5</v>
      </c>
      <c r="B1055" s="34" t="s">
        <v>6</v>
      </c>
      <c r="C1055" s="36">
        <v>10435</v>
      </c>
      <c r="D1055" s="36">
        <v>12373</v>
      </c>
      <c r="E1055" s="36">
        <v>12672.827501776317</v>
      </c>
      <c r="F1055" s="36">
        <v>12629.971585671332</v>
      </c>
      <c r="G1055" s="36">
        <v>12650.255350529527</v>
      </c>
      <c r="H1055" s="36">
        <v>12669.988194907319</v>
      </c>
      <c r="I1055" s="36">
        <v>12689.170060092276</v>
      </c>
      <c r="J1055" s="36">
        <v>12707.594233820448</v>
      </c>
      <c r="K1055" s="36">
        <f>K1056+K1057</f>
        <v>13733.316627093682</v>
      </c>
      <c r="L1055" s="36">
        <f t="shared" ref="L1055:R1055" si="567">L1056+L1057</f>
        <v>13751.582850747658</v>
      </c>
      <c r="M1055" s="37">
        <f t="shared" si="567"/>
        <v>13769.321507323426</v>
      </c>
      <c r="N1055" s="37">
        <f t="shared" si="567"/>
        <v>13787.135533690367</v>
      </c>
      <c r="O1055" s="37">
        <f t="shared" si="567"/>
        <v>13804.572700627845</v>
      </c>
      <c r="P1055" s="37">
        <f t="shared" si="567"/>
        <v>13822.311357699413</v>
      </c>
      <c r="Q1055" s="37">
        <f t="shared" si="567"/>
        <v>13840.728312961059</v>
      </c>
      <c r="R1055" s="36">
        <f t="shared" si="567"/>
        <v>13859.82349043184</v>
      </c>
    </row>
    <row r="1056" spans="1:18" x14ac:dyDescent="0.25">
      <c r="A1056" s="33" t="s">
        <v>7</v>
      </c>
      <c r="B1056" s="34" t="s">
        <v>6</v>
      </c>
      <c r="C1056" s="34">
        <v>0</v>
      </c>
      <c r="D1056" s="36">
        <v>1822.4648859953959</v>
      </c>
      <c r="E1056" s="36">
        <v>1822.4648859953959</v>
      </c>
      <c r="F1056" s="36">
        <v>1822.4648859953959</v>
      </c>
      <c r="G1056" s="36">
        <v>1822.4648859953959</v>
      </c>
      <c r="H1056" s="36">
        <v>1822.4648859953959</v>
      </c>
      <c r="I1056" s="36">
        <v>1822.4648859953959</v>
      </c>
      <c r="J1056" s="36">
        <v>1822.4648859953959</v>
      </c>
      <c r="K1056" s="36">
        <f>J1056</f>
        <v>1822.4648859953959</v>
      </c>
      <c r="L1056" s="36">
        <f t="shared" ref="L1056:R1056" si="568">K1056</f>
        <v>1822.4648859953959</v>
      </c>
      <c r="M1056" s="37">
        <f t="shared" si="568"/>
        <v>1822.4648859953959</v>
      </c>
      <c r="N1056" s="37">
        <f t="shared" si="568"/>
        <v>1822.4648859953959</v>
      </c>
      <c r="O1056" s="37">
        <f t="shared" si="568"/>
        <v>1822.4648859953959</v>
      </c>
      <c r="P1056" s="37">
        <f t="shared" si="568"/>
        <v>1822.4648859953959</v>
      </c>
      <c r="Q1056" s="37">
        <f t="shared" si="568"/>
        <v>1822.4648859953959</v>
      </c>
      <c r="R1056" s="36">
        <f t="shared" si="568"/>
        <v>1822.4648859953959</v>
      </c>
    </row>
    <row r="1057" spans="1:18" x14ac:dyDescent="0.25">
      <c r="A1057" s="33" t="s">
        <v>8</v>
      </c>
      <c r="B1057" s="34" t="s">
        <v>6</v>
      </c>
      <c r="C1057" s="36">
        <v>10435</v>
      </c>
      <c r="D1057" s="36">
        <v>10550.535114004604</v>
      </c>
      <c r="E1057" s="36">
        <v>10850.362615780921</v>
      </c>
      <c r="F1057" s="36">
        <v>10807.506699675936</v>
      </c>
      <c r="G1057" s="36">
        <v>10827.790464534131</v>
      </c>
      <c r="H1057" s="36">
        <v>10847.523308911923</v>
      </c>
      <c r="I1057" s="36">
        <v>10866.70517409688</v>
      </c>
      <c r="J1057" s="36">
        <v>10885.129347825052</v>
      </c>
      <c r="K1057" s="36">
        <f>K1060/(1-K1059)</f>
        <v>11910.851741098286</v>
      </c>
      <c r="L1057" s="36">
        <f t="shared" ref="L1057:R1057" si="569">L1060/(1-L1059)</f>
        <v>11929.117964752262</v>
      </c>
      <c r="M1057" s="37">
        <f t="shared" si="569"/>
        <v>11946.85662132803</v>
      </c>
      <c r="N1057" s="37">
        <f t="shared" si="569"/>
        <v>11964.670647694971</v>
      </c>
      <c r="O1057" s="37">
        <f t="shared" si="569"/>
        <v>11982.107814632449</v>
      </c>
      <c r="P1057" s="37">
        <f t="shared" si="569"/>
        <v>11999.846471704017</v>
      </c>
      <c r="Q1057" s="37">
        <f t="shared" si="569"/>
        <v>12018.263426965663</v>
      </c>
      <c r="R1057" s="36">
        <f t="shared" si="569"/>
        <v>12037.358604436444</v>
      </c>
    </row>
    <row r="1058" spans="1:18" x14ac:dyDescent="0.25">
      <c r="A1058" s="33" t="s">
        <v>9</v>
      </c>
      <c r="B1058" s="34" t="s">
        <v>6</v>
      </c>
      <c r="C1058" s="36">
        <v>0</v>
      </c>
      <c r="D1058" s="36">
        <v>646.26111400460468</v>
      </c>
      <c r="E1058" s="36">
        <v>985.20971178092259</v>
      </c>
      <c r="F1058" s="36">
        <v>981.31840729193755</v>
      </c>
      <c r="G1058" s="36">
        <v>983.16016713328281</v>
      </c>
      <c r="H1058" s="36">
        <v>984.95190355818158</v>
      </c>
      <c r="I1058" s="36">
        <v>986.69361123556337</v>
      </c>
      <c r="J1058" s="36">
        <v>988.36652075308848</v>
      </c>
      <c r="K1058" s="36">
        <f t="shared" ref="K1058:R1058" si="570">K1057-K1060</f>
        <v>1081.5018102570721</v>
      </c>
      <c r="L1058" s="36">
        <f t="shared" si="570"/>
        <v>1083.160377954644</v>
      </c>
      <c r="M1058" s="37">
        <f t="shared" si="570"/>
        <v>1084.7710427177699</v>
      </c>
      <c r="N1058" s="37">
        <f t="shared" si="570"/>
        <v>1086.3885510356122</v>
      </c>
      <c r="O1058" s="37">
        <f t="shared" si="570"/>
        <v>1087.9718406288812</v>
      </c>
      <c r="P1058" s="37">
        <f t="shared" si="570"/>
        <v>1089.5825054370271</v>
      </c>
      <c r="Q1058" s="37">
        <f t="shared" si="570"/>
        <v>1091.2547595199285</v>
      </c>
      <c r="R1058" s="36">
        <f t="shared" si="570"/>
        <v>1092.9885959785406</v>
      </c>
    </row>
    <row r="1059" spans="1:18" x14ac:dyDescent="0.25">
      <c r="A1059" s="33" t="s">
        <v>9</v>
      </c>
      <c r="B1059" s="34" t="s">
        <v>10</v>
      </c>
      <c r="C1059" s="38">
        <v>0</v>
      </c>
      <c r="D1059" s="38">
        <v>6.1253870729909066E-2</v>
      </c>
      <c r="E1059" s="38">
        <v>9.079970381340241E-2</v>
      </c>
      <c r="F1059" s="38">
        <v>9.079970381340241E-2</v>
      </c>
      <c r="G1059" s="38">
        <v>9.079970381340241E-2</v>
      </c>
      <c r="H1059" s="38">
        <v>9.079970381340241E-2</v>
      </c>
      <c r="I1059" s="38">
        <v>9.079970381340241E-2</v>
      </c>
      <c r="J1059" s="38">
        <v>9.079970381340241E-2</v>
      </c>
      <c r="K1059" s="38">
        <f>J1059</f>
        <v>9.079970381340241E-2</v>
      </c>
      <c r="L1059" s="38">
        <f t="shared" ref="L1059:R1059" si="571">K1059</f>
        <v>9.079970381340241E-2</v>
      </c>
      <c r="M1059" s="46">
        <f t="shared" si="571"/>
        <v>9.079970381340241E-2</v>
      </c>
      <c r="N1059" s="46">
        <f t="shared" si="571"/>
        <v>9.079970381340241E-2</v>
      </c>
      <c r="O1059" s="46">
        <f t="shared" si="571"/>
        <v>9.079970381340241E-2</v>
      </c>
      <c r="P1059" s="46">
        <f t="shared" si="571"/>
        <v>9.079970381340241E-2</v>
      </c>
      <c r="Q1059" s="46">
        <f t="shared" si="571"/>
        <v>9.079970381340241E-2</v>
      </c>
      <c r="R1059" s="38">
        <f t="shared" si="571"/>
        <v>9.079970381340241E-2</v>
      </c>
    </row>
    <row r="1060" spans="1:18" x14ac:dyDescent="0.25">
      <c r="A1060" s="33" t="s">
        <v>11</v>
      </c>
      <c r="B1060" s="34" t="s">
        <v>6</v>
      </c>
      <c r="C1060" s="36">
        <v>10435</v>
      </c>
      <c r="D1060" s="36">
        <v>9904.2739999999994</v>
      </c>
      <c r="E1060" s="36">
        <v>9865.1529039999987</v>
      </c>
      <c r="F1060" s="36">
        <v>9826.1882923839985</v>
      </c>
      <c r="G1060" s="36">
        <v>9844.6302974008486</v>
      </c>
      <c r="H1060" s="36">
        <v>9862.5714053537413</v>
      </c>
      <c r="I1060" s="36">
        <v>9880.0115628613166</v>
      </c>
      <c r="J1060" s="36">
        <v>9896.7628270719633</v>
      </c>
      <c r="K1060" s="36">
        <f t="shared" ref="K1060:R1060" si="572">K1061+K1062</f>
        <v>10829.349930841214</v>
      </c>
      <c r="L1060" s="36">
        <f t="shared" si="572"/>
        <v>10845.957586797618</v>
      </c>
      <c r="M1060" s="37">
        <f t="shared" si="572"/>
        <v>10862.08557861026</v>
      </c>
      <c r="N1060" s="37">
        <f t="shared" si="572"/>
        <v>10878.282096659359</v>
      </c>
      <c r="O1060" s="37">
        <f t="shared" si="572"/>
        <v>10894.135974003568</v>
      </c>
      <c r="P1060" s="37">
        <f t="shared" si="572"/>
        <v>10910.26396626699</v>
      </c>
      <c r="Q1060" s="37">
        <f t="shared" si="572"/>
        <v>10927.008667445734</v>
      </c>
      <c r="R1060" s="36">
        <f t="shared" si="572"/>
        <v>10944.370008457903</v>
      </c>
    </row>
    <row r="1061" spans="1:18" x14ac:dyDescent="0.25">
      <c r="A1061" s="33" t="s">
        <v>12</v>
      </c>
      <c r="B1061" s="34" t="s">
        <v>6</v>
      </c>
      <c r="C1061" s="36">
        <v>10400</v>
      </c>
      <c r="D1061" s="36">
        <v>9780.2739999999994</v>
      </c>
      <c r="E1061" s="36">
        <v>9741.1529039999987</v>
      </c>
      <c r="F1061" s="36">
        <v>9702.1882923839985</v>
      </c>
      <c r="G1061" s="36">
        <v>9720.6302974008486</v>
      </c>
      <c r="H1061" s="36">
        <v>9738.5714053537413</v>
      </c>
      <c r="I1061" s="36">
        <v>9756.0115628613166</v>
      </c>
      <c r="J1061" s="36">
        <v>9772.7628270719633</v>
      </c>
      <c r="K1061" s="36">
        <f>(K1063*K1065*365)/1000</f>
        <v>10705.349930841214</v>
      </c>
      <c r="L1061" s="36">
        <f t="shared" ref="L1061:R1061" si="573">(L1063*L1065*365)/1000</f>
        <v>10721.957586797618</v>
      </c>
      <c r="M1061" s="37">
        <f t="shared" si="573"/>
        <v>10738.08557861026</v>
      </c>
      <c r="N1061" s="37">
        <f t="shared" si="573"/>
        <v>10754.282096659359</v>
      </c>
      <c r="O1061" s="37">
        <f t="shared" si="573"/>
        <v>10770.135974003568</v>
      </c>
      <c r="P1061" s="37">
        <f t="shared" si="573"/>
        <v>10786.26396626699</v>
      </c>
      <c r="Q1061" s="37">
        <f t="shared" si="573"/>
        <v>10803.008667445734</v>
      </c>
      <c r="R1061" s="36">
        <f t="shared" si="573"/>
        <v>10820.370008457903</v>
      </c>
    </row>
    <row r="1062" spans="1:18" x14ac:dyDescent="0.25">
      <c r="A1062" s="33" t="s">
        <v>13</v>
      </c>
      <c r="B1062" s="34" t="s">
        <v>6</v>
      </c>
      <c r="C1062" s="34">
        <v>35</v>
      </c>
      <c r="D1062" s="34">
        <v>124</v>
      </c>
      <c r="E1062" s="34">
        <v>124</v>
      </c>
      <c r="F1062" s="34">
        <v>124</v>
      </c>
      <c r="G1062" s="34">
        <v>124</v>
      </c>
      <c r="H1062" s="34">
        <v>124</v>
      </c>
      <c r="I1062" s="34">
        <v>124</v>
      </c>
      <c r="J1062" s="34">
        <v>124</v>
      </c>
      <c r="K1062" s="34">
        <f>J1062</f>
        <v>124</v>
      </c>
      <c r="L1062" s="34">
        <f t="shared" ref="L1062:R1062" si="574">K1062</f>
        <v>124</v>
      </c>
      <c r="M1062" s="35">
        <f t="shared" si="574"/>
        <v>124</v>
      </c>
      <c r="N1062" s="35">
        <f t="shared" si="574"/>
        <v>124</v>
      </c>
      <c r="O1062" s="35">
        <f t="shared" si="574"/>
        <v>124</v>
      </c>
      <c r="P1062" s="35">
        <f t="shared" si="574"/>
        <v>124</v>
      </c>
      <c r="Q1062" s="35">
        <f t="shared" si="574"/>
        <v>124</v>
      </c>
      <c r="R1062" s="34">
        <f t="shared" si="574"/>
        <v>124</v>
      </c>
    </row>
    <row r="1063" spans="1:18" x14ac:dyDescent="0.25">
      <c r="A1063" s="39" t="s">
        <v>14</v>
      </c>
      <c r="B1063" s="40" t="s">
        <v>15</v>
      </c>
      <c r="C1063" s="41">
        <v>71.656300305040361</v>
      </c>
      <c r="D1063" s="41">
        <v>66.98817808219178</v>
      </c>
      <c r="E1063" s="41">
        <v>66.98817808219178</v>
      </c>
      <c r="F1063" s="41">
        <v>66.98817808219178</v>
      </c>
      <c r="G1063" s="41">
        <v>66.98817808219178</v>
      </c>
      <c r="H1063" s="41">
        <v>66.98817808219178</v>
      </c>
      <c r="I1063" s="41">
        <v>66.98817808219178</v>
      </c>
      <c r="J1063" s="41">
        <v>66.98817808219178</v>
      </c>
      <c r="K1063" s="41">
        <v>66.98817808219178</v>
      </c>
      <c r="L1063" s="41">
        <v>66.98817808219178</v>
      </c>
      <c r="M1063" s="42">
        <v>66.98817808219178</v>
      </c>
      <c r="N1063" s="42">
        <v>66.98817808219178</v>
      </c>
      <c r="O1063" s="42">
        <v>66.98817808219178</v>
      </c>
      <c r="P1063" s="42">
        <v>66.98817808219178</v>
      </c>
      <c r="Q1063" s="42">
        <v>66.98817808219178</v>
      </c>
      <c r="R1063" s="41">
        <v>66.98817808219178</v>
      </c>
    </row>
    <row r="1064" spans="1:18" x14ac:dyDescent="0.25">
      <c r="A1064" s="33" t="s">
        <v>16</v>
      </c>
      <c r="B1064" s="34" t="s">
        <v>17</v>
      </c>
      <c r="C1064" s="36">
        <v>486</v>
      </c>
      <c r="D1064" s="36">
        <v>473</v>
      </c>
      <c r="E1064" s="36">
        <v>470</v>
      </c>
      <c r="F1064" s="36">
        <f>E1064+(E1064*F$1006)</f>
        <v>468.12</v>
      </c>
      <c r="G1064" s="36">
        <f t="shared" ref="G1064:R1064" si="575">F1064+(F1064*G$1006)</f>
        <v>469.00980662179722</v>
      </c>
      <c r="H1064" s="36">
        <f t="shared" si="575"/>
        <v>469.8754455067384</v>
      </c>
      <c r="I1064" s="36">
        <f t="shared" si="575"/>
        <v>470.71691407923089</v>
      </c>
      <c r="J1064" s="36">
        <f t="shared" si="575"/>
        <v>471.52514430173062</v>
      </c>
      <c r="K1064" s="36">
        <f>J1064+(J1064*K$1006)</f>
        <v>472.28199677280924</v>
      </c>
      <c r="L1064" s="36">
        <f t="shared" si="575"/>
        <v>473.01466753719131</v>
      </c>
      <c r="M1064" s="36">
        <f t="shared" si="575"/>
        <v>473.72617722406915</v>
      </c>
      <c r="N1064" s="36">
        <f t="shared" si="575"/>
        <v>474.44071004498682</v>
      </c>
      <c r="O1064" s="36">
        <f t="shared" si="575"/>
        <v>475.14012677560146</v>
      </c>
      <c r="P1064" s="36">
        <f t="shared" si="575"/>
        <v>475.85163648236602</v>
      </c>
      <c r="Q1064" s="36">
        <f t="shared" si="575"/>
        <v>476.59035319495831</v>
      </c>
      <c r="R1064" s="36">
        <f t="shared" si="575"/>
        <v>477.35627386573049</v>
      </c>
    </row>
    <row r="1065" spans="1:18" x14ac:dyDescent="0.25">
      <c r="A1065" s="33" t="s">
        <v>29</v>
      </c>
      <c r="B1065" s="34" t="s">
        <v>17</v>
      </c>
      <c r="C1065" s="36">
        <v>397.63636363636368</v>
      </c>
      <c r="D1065" s="36">
        <v>400</v>
      </c>
      <c r="E1065" s="36">
        <f>D1065+(D1065*E$1006)</f>
        <v>398.4</v>
      </c>
      <c r="F1065" s="36">
        <f t="shared" ref="F1065:R1065" si="576">E1065+(E1065*F$1006)</f>
        <v>396.8064</v>
      </c>
      <c r="G1065" s="36">
        <f t="shared" si="576"/>
        <v>397.56065310239154</v>
      </c>
      <c r="H1065" s="36">
        <f t="shared" si="576"/>
        <v>398.29442019124383</v>
      </c>
      <c r="I1065" s="36">
        <f t="shared" si="576"/>
        <v>399.00769908333109</v>
      </c>
      <c r="J1065" s="36">
        <f t="shared" si="576"/>
        <v>399.69280316980746</v>
      </c>
      <c r="K1065" s="36">
        <f>J1065+(J1065*K$1006)+'[16]Uued liitujad'!H88</f>
        <v>437.83435641337707</v>
      </c>
      <c r="L1065" s="36">
        <f t="shared" si="576"/>
        <v>438.51358711617354</v>
      </c>
      <c r="M1065" s="36">
        <f t="shared" si="576"/>
        <v>439.17320020319517</v>
      </c>
      <c r="N1065" s="36">
        <f t="shared" si="576"/>
        <v>439.83561592075472</v>
      </c>
      <c r="O1065" s="36">
        <f t="shared" si="576"/>
        <v>440.48401809616246</v>
      </c>
      <c r="P1065" s="36">
        <f t="shared" si="576"/>
        <v>441.14363120162028</v>
      </c>
      <c r="Q1065" s="36">
        <f t="shared" si="576"/>
        <v>441.82846686895414</v>
      </c>
      <c r="R1065" s="36">
        <f t="shared" si="576"/>
        <v>442.5385222728076</v>
      </c>
    </row>
    <row r="1066" spans="1:18" x14ac:dyDescent="0.25">
      <c r="A1066" s="39" t="s">
        <v>27</v>
      </c>
      <c r="B1066" s="40" t="s">
        <v>10</v>
      </c>
      <c r="C1066" s="43">
        <v>0.81818181818181823</v>
      </c>
      <c r="D1066" s="43">
        <f>D1065/D1064</f>
        <v>0.84566596194503174</v>
      </c>
      <c r="E1066" s="43">
        <f>E1065/E1064</f>
        <v>0.84765957446808504</v>
      </c>
      <c r="F1066" s="43">
        <f>F1065/F1064</f>
        <v>0.84765957446808504</v>
      </c>
      <c r="G1066" s="43">
        <f>G1065/G1064</f>
        <v>0.84765957446808515</v>
      </c>
      <c r="H1066" s="43">
        <f t="shared" ref="H1066:R1066" si="577">H1065/H1064</f>
        <v>0.84765957446808515</v>
      </c>
      <c r="I1066" s="43">
        <f t="shared" si="577"/>
        <v>0.84765957446808526</v>
      </c>
      <c r="J1066" s="43">
        <f t="shared" si="577"/>
        <v>0.84765957446808526</v>
      </c>
      <c r="K1066" s="43">
        <f>K1065/K1064</f>
        <v>0.92706128839375779</v>
      </c>
      <c r="L1066" s="43">
        <f>L1065/L1064</f>
        <v>0.92706128839375768</v>
      </c>
      <c r="M1066" s="47">
        <f t="shared" si="577"/>
        <v>0.92706128839375779</v>
      </c>
      <c r="N1066" s="47">
        <f t="shared" si="577"/>
        <v>0.92706128839375779</v>
      </c>
      <c r="O1066" s="47">
        <f t="shared" si="577"/>
        <v>0.92706128839375768</v>
      </c>
      <c r="P1066" s="47">
        <f t="shared" si="577"/>
        <v>0.92706128839375768</v>
      </c>
      <c r="Q1066" s="47">
        <f t="shared" si="577"/>
        <v>0.92706128839375779</v>
      </c>
      <c r="R1066" s="43">
        <f t="shared" si="577"/>
        <v>0.92706128839375779</v>
      </c>
    </row>
    <row r="1067" spans="1:18" x14ac:dyDescent="0.25">
      <c r="A1067" s="44"/>
      <c r="B1067" s="45"/>
      <c r="C1067" s="45"/>
      <c r="D1067" s="45"/>
      <c r="E1067" s="45"/>
      <c r="F1067" s="45"/>
      <c r="G1067" s="45"/>
      <c r="H1067" s="45"/>
      <c r="I1067" s="45"/>
      <c r="J1067" s="45"/>
      <c r="K1067" s="45"/>
      <c r="L1067" s="45"/>
      <c r="M1067" s="45"/>
      <c r="N1067" s="45"/>
      <c r="O1067" s="45"/>
      <c r="P1067" s="45"/>
      <c r="Q1067" s="45"/>
      <c r="R1067" s="45"/>
    </row>
    <row r="1068" spans="1:18" x14ac:dyDescent="0.25">
      <c r="A1068" s="33" t="s">
        <v>2</v>
      </c>
      <c r="B1068" s="34" t="s">
        <v>3</v>
      </c>
      <c r="C1068" s="34">
        <v>2020</v>
      </c>
      <c r="D1068" s="34">
        <v>2021</v>
      </c>
      <c r="E1068" s="34">
        <v>2022</v>
      </c>
      <c r="F1068" s="34">
        <v>2023</v>
      </c>
      <c r="G1068" s="34">
        <v>2024</v>
      </c>
      <c r="H1068" s="34">
        <v>2025</v>
      </c>
      <c r="I1068" s="34">
        <v>2026</v>
      </c>
      <c r="J1068" s="34">
        <v>2027</v>
      </c>
      <c r="K1068" s="34">
        <v>2028</v>
      </c>
      <c r="L1068" s="34">
        <v>2029</v>
      </c>
      <c r="M1068" s="35">
        <v>2030</v>
      </c>
      <c r="N1068" s="34">
        <v>2031</v>
      </c>
      <c r="O1068" s="35">
        <v>2032</v>
      </c>
      <c r="P1068" s="34">
        <v>2033</v>
      </c>
      <c r="Q1068" s="35">
        <v>2034</v>
      </c>
      <c r="R1068" s="34">
        <v>2035</v>
      </c>
    </row>
    <row r="1069" spans="1:18" x14ac:dyDescent="0.25">
      <c r="A1069" s="80" t="s">
        <v>116</v>
      </c>
      <c r="B1069" s="81"/>
      <c r="C1069" s="81"/>
      <c r="D1069" s="81"/>
      <c r="E1069" s="81"/>
      <c r="F1069" s="81"/>
      <c r="G1069" s="81"/>
      <c r="H1069" s="81"/>
      <c r="I1069" s="81"/>
      <c r="J1069" s="81"/>
      <c r="K1069" s="81"/>
      <c r="L1069" s="81"/>
      <c r="M1069" s="81"/>
      <c r="N1069" s="81"/>
      <c r="O1069" s="81"/>
      <c r="P1069" s="81"/>
      <c r="Q1069" s="81"/>
      <c r="R1069" s="82"/>
    </row>
    <row r="1070" spans="1:18" x14ac:dyDescent="0.25">
      <c r="A1070" s="33" t="s">
        <v>5</v>
      </c>
      <c r="B1070" s="34" t="s">
        <v>6</v>
      </c>
      <c r="C1070" s="36">
        <v>5755.4260000000004</v>
      </c>
      <c r="D1070" s="36">
        <v>6184</v>
      </c>
      <c r="E1070" s="36">
        <v>6159.0751195933663</v>
      </c>
      <c r="F1070" s="36">
        <v>6137.9129622945957</v>
      </c>
      <c r="G1070" s="36">
        <f t="shared" ref="G1070:J1070" si="578">G1071+G1072</f>
        <v>7121.7565604616102</v>
      </c>
      <c r="H1070" s="36">
        <f t="shared" si="578"/>
        <v>7133.2979631665557</v>
      </c>
      <c r="I1070" s="36">
        <f t="shared" si="578"/>
        <v>7144.5171075784347</v>
      </c>
      <c r="J1070" s="36">
        <f t="shared" si="578"/>
        <v>7155.2930912344946</v>
      </c>
      <c r="K1070" s="36">
        <f>K1071+K1072</f>
        <v>7165.3840648597661</v>
      </c>
      <c r="L1070" s="36">
        <f t="shared" ref="L1070:R1070" si="579">L1071+L1072</f>
        <v>7175.1526282745763</v>
      </c>
      <c r="M1070" s="37">
        <f t="shared" si="579"/>
        <v>7184.639054967718</v>
      </c>
      <c r="N1070" s="37">
        <f t="shared" si="579"/>
        <v>7194.1657885463201</v>
      </c>
      <c r="O1070" s="37">
        <f t="shared" si="579"/>
        <v>7203.4909820964549</v>
      </c>
      <c r="P1070" s="37">
        <f t="shared" si="579"/>
        <v>7212.9774090547407</v>
      </c>
      <c r="Q1070" s="37">
        <f t="shared" si="579"/>
        <v>7222.8265819757107</v>
      </c>
      <c r="R1070" s="36">
        <f t="shared" si="579"/>
        <v>7233.0384602256399</v>
      </c>
    </row>
    <row r="1071" spans="1:18" x14ac:dyDescent="0.25">
      <c r="A1071" s="33" t="s">
        <v>7</v>
      </c>
      <c r="B1071" s="34" t="s">
        <v>6</v>
      </c>
      <c r="C1071" s="34">
        <v>0</v>
      </c>
      <c r="D1071" s="36">
        <v>11</v>
      </c>
      <c r="E1071" s="34">
        <v>11</v>
      </c>
      <c r="F1071" s="34">
        <v>11</v>
      </c>
      <c r="G1071" s="34">
        <f t="shared" ref="G1071:J1071" si="580">F1071</f>
        <v>11</v>
      </c>
      <c r="H1071" s="34">
        <f t="shared" si="580"/>
        <v>11</v>
      </c>
      <c r="I1071" s="34">
        <f t="shared" si="580"/>
        <v>11</v>
      </c>
      <c r="J1071" s="34">
        <f t="shared" si="580"/>
        <v>11</v>
      </c>
      <c r="K1071" s="34">
        <f>J1071</f>
        <v>11</v>
      </c>
      <c r="L1071" s="34">
        <f t="shared" ref="L1071:R1071" si="581">K1071</f>
        <v>11</v>
      </c>
      <c r="M1071" s="35">
        <f t="shared" si="581"/>
        <v>11</v>
      </c>
      <c r="N1071" s="35">
        <f t="shared" si="581"/>
        <v>11</v>
      </c>
      <c r="O1071" s="35">
        <f t="shared" si="581"/>
        <v>11</v>
      </c>
      <c r="P1071" s="35">
        <f t="shared" si="581"/>
        <v>11</v>
      </c>
      <c r="Q1071" s="35">
        <f t="shared" si="581"/>
        <v>11</v>
      </c>
      <c r="R1071" s="34">
        <f t="shared" si="581"/>
        <v>11</v>
      </c>
    </row>
    <row r="1072" spans="1:18" x14ac:dyDescent="0.25">
      <c r="A1072" s="33" t="s">
        <v>8</v>
      </c>
      <c r="B1072" s="34" t="s">
        <v>6</v>
      </c>
      <c r="C1072" s="36">
        <v>5755.4260000000004</v>
      </c>
      <c r="D1072" s="36">
        <v>6173</v>
      </c>
      <c r="E1072" s="36">
        <v>6148.0751195933663</v>
      </c>
      <c r="F1072" s="36">
        <v>6126.9129622945957</v>
      </c>
      <c r="G1072" s="36">
        <f t="shared" ref="G1072:J1072" si="582">G1075/(1-G1074)</f>
        <v>7110.7565604616102</v>
      </c>
      <c r="H1072" s="36">
        <f t="shared" si="582"/>
        <v>7122.2979631665557</v>
      </c>
      <c r="I1072" s="36">
        <f t="shared" si="582"/>
        <v>7133.5171075784347</v>
      </c>
      <c r="J1072" s="36">
        <f t="shared" si="582"/>
        <v>7144.2930912344946</v>
      </c>
      <c r="K1072" s="36">
        <f>K1075/(1-K1074)</f>
        <v>7154.3840648597661</v>
      </c>
      <c r="L1072" s="36">
        <f t="shared" ref="L1072:R1072" si="583">L1075/(1-L1074)</f>
        <v>7164.1526282745763</v>
      </c>
      <c r="M1072" s="37">
        <f t="shared" si="583"/>
        <v>7173.639054967718</v>
      </c>
      <c r="N1072" s="37">
        <f t="shared" si="583"/>
        <v>7183.1657885463201</v>
      </c>
      <c r="O1072" s="37">
        <f t="shared" si="583"/>
        <v>7192.4909820964549</v>
      </c>
      <c r="P1072" s="37">
        <f t="shared" si="583"/>
        <v>7201.9774090547407</v>
      </c>
      <c r="Q1072" s="37">
        <f t="shared" si="583"/>
        <v>7211.8265819757107</v>
      </c>
      <c r="R1072" s="36">
        <f t="shared" si="583"/>
        <v>7222.0384602256399</v>
      </c>
    </row>
    <row r="1073" spans="1:18" x14ac:dyDescent="0.25">
      <c r="A1073" s="33" t="s">
        <v>9</v>
      </c>
      <c r="B1073" s="34" t="s">
        <v>6</v>
      </c>
      <c r="C1073" s="36">
        <v>0</v>
      </c>
      <c r="D1073" s="36">
        <v>173</v>
      </c>
      <c r="E1073" s="36">
        <v>168.73911959336601</v>
      </c>
      <c r="F1073" s="36">
        <v>168.15830629459651</v>
      </c>
      <c r="G1073" s="36">
        <f t="shared" ref="G1073:R1073" si="584">G1072-G1075</f>
        <v>195.16072564422393</v>
      </c>
      <c r="H1073" s="36">
        <f t="shared" si="584"/>
        <v>195.47748919922651</v>
      </c>
      <c r="I1073" s="36">
        <f t="shared" si="584"/>
        <v>195.78540810292088</v>
      </c>
      <c r="J1073" s="36">
        <f t="shared" si="584"/>
        <v>196.081164084997</v>
      </c>
      <c r="K1073" s="36">
        <f t="shared" si="584"/>
        <v>196.35811938763163</v>
      </c>
      <c r="L1073" s="36">
        <f t="shared" si="584"/>
        <v>196.62622586945599</v>
      </c>
      <c r="M1073" s="37">
        <f t="shared" si="584"/>
        <v>196.88658887042038</v>
      </c>
      <c r="N1073" s="37">
        <f t="shared" si="584"/>
        <v>197.14805812793293</v>
      </c>
      <c r="O1073" s="37">
        <f t="shared" si="584"/>
        <v>197.40399594897099</v>
      </c>
      <c r="P1073" s="37">
        <f t="shared" si="584"/>
        <v>197.66435895721224</v>
      </c>
      <c r="Q1073" s="37">
        <f t="shared" si="584"/>
        <v>197.93467783508459</v>
      </c>
      <c r="R1073" s="36">
        <f t="shared" si="584"/>
        <v>198.21495146736288</v>
      </c>
    </row>
    <row r="1074" spans="1:18" x14ac:dyDescent="0.25">
      <c r="A1074" s="33" t="s">
        <v>9</v>
      </c>
      <c r="B1074" s="34" t="s">
        <v>10</v>
      </c>
      <c r="C1074" s="38">
        <v>0</v>
      </c>
      <c r="D1074" s="38">
        <v>2.8025271342945079E-2</v>
      </c>
      <c r="E1074" s="38">
        <v>2.744584545748463E-2</v>
      </c>
      <c r="F1074" s="38">
        <v>2.744584545748463E-2</v>
      </c>
      <c r="G1074" s="38">
        <f t="shared" ref="G1074:R1074" si="585">F1074</f>
        <v>2.744584545748463E-2</v>
      </c>
      <c r="H1074" s="38">
        <f t="shared" si="585"/>
        <v>2.744584545748463E-2</v>
      </c>
      <c r="I1074" s="38">
        <f t="shared" si="585"/>
        <v>2.744584545748463E-2</v>
      </c>
      <c r="J1074" s="38">
        <f t="shared" si="585"/>
        <v>2.744584545748463E-2</v>
      </c>
      <c r="K1074" s="38">
        <f t="shared" si="585"/>
        <v>2.744584545748463E-2</v>
      </c>
      <c r="L1074" s="38">
        <f t="shared" si="585"/>
        <v>2.744584545748463E-2</v>
      </c>
      <c r="M1074" s="46">
        <f t="shared" si="585"/>
        <v>2.744584545748463E-2</v>
      </c>
      <c r="N1074" s="46">
        <f t="shared" si="585"/>
        <v>2.744584545748463E-2</v>
      </c>
      <c r="O1074" s="46">
        <f t="shared" si="585"/>
        <v>2.744584545748463E-2</v>
      </c>
      <c r="P1074" s="46">
        <f t="shared" si="585"/>
        <v>2.744584545748463E-2</v>
      </c>
      <c r="Q1074" s="46">
        <f t="shared" si="585"/>
        <v>2.744584545748463E-2</v>
      </c>
      <c r="R1074" s="38">
        <f t="shared" si="585"/>
        <v>2.744584545748463E-2</v>
      </c>
    </row>
    <row r="1075" spans="1:18" x14ac:dyDescent="0.25">
      <c r="A1075" s="33" t="s">
        <v>11</v>
      </c>
      <c r="B1075" s="34" t="s">
        <v>6</v>
      </c>
      <c r="C1075" s="36">
        <v>5755.4260000000004</v>
      </c>
      <c r="D1075" s="36">
        <v>6000</v>
      </c>
      <c r="E1075" s="36">
        <v>5979.3360000000002</v>
      </c>
      <c r="F1075" s="36">
        <v>5958.7546559999992</v>
      </c>
      <c r="G1075" s="36">
        <f t="shared" ref="G1075:R1075" si="586">G1076+G1077</f>
        <v>6915.5958348173863</v>
      </c>
      <c r="H1075" s="36">
        <f t="shared" si="586"/>
        <v>6926.8204739673292</v>
      </c>
      <c r="I1075" s="36">
        <f t="shared" si="586"/>
        <v>6937.7316994755138</v>
      </c>
      <c r="J1075" s="36">
        <f t="shared" si="586"/>
        <v>6948.2119271494976</v>
      </c>
      <c r="K1075" s="36">
        <f t="shared" si="586"/>
        <v>6958.0259454721345</v>
      </c>
      <c r="L1075" s="36">
        <f t="shared" si="586"/>
        <v>6967.5264024051203</v>
      </c>
      <c r="M1075" s="37">
        <f t="shared" si="586"/>
        <v>6976.7524660972977</v>
      </c>
      <c r="N1075" s="37">
        <f t="shared" si="586"/>
        <v>6986.0177304183871</v>
      </c>
      <c r="O1075" s="37">
        <f t="shared" si="586"/>
        <v>6995.0869861474839</v>
      </c>
      <c r="P1075" s="37">
        <f t="shared" si="586"/>
        <v>7004.3130500975285</v>
      </c>
      <c r="Q1075" s="37">
        <f t="shared" si="586"/>
        <v>7013.8919041406261</v>
      </c>
      <c r="R1075" s="36">
        <f t="shared" si="586"/>
        <v>7023.8235087582771</v>
      </c>
    </row>
    <row r="1076" spans="1:18" x14ac:dyDescent="0.25">
      <c r="A1076" s="33" t="s">
        <v>12</v>
      </c>
      <c r="B1076" s="34" t="s">
        <v>6</v>
      </c>
      <c r="C1076" s="36">
        <v>4930.4260000000004</v>
      </c>
      <c r="D1076" s="36">
        <v>5166</v>
      </c>
      <c r="E1076" s="36">
        <v>5145.3360000000002</v>
      </c>
      <c r="F1076" s="36">
        <v>5124.7546559999992</v>
      </c>
      <c r="G1076" s="36">
        <f t="shared" ref="G1076:R1076" si="587">(G1078*G1080*365)/1000</f>
        <v>6081.5958348173863</v>
      </c>
      <c r="H1076" s="36">
        <f t="shared" si="587"/>
        <v>6092.8204739673292</v>
      </c>
      <c r="I1076" s="36">
        <f t="shared" si="587"/>
        <v>6103.7316994755138</v>
      </c>
      <c r="J1076" s="36">
        <f t="shared" si="587"/>
        <v>6114.2119271494976</v>
      </c>
      <c r="K1076" s="36">
        <f t="shared" si="587"/>
        <v>6124.0259454721345</v>
      </c>
      <c r="L1076" s="36">
        <f t="shared" si="587"/>
        <v>6133.5264024051203</v>
      </c>
      <c r="M1076" s="37">
        <f t="shared" si="587"/>
        <v>6142.7524660972977</v>
      </c>
      <c r="N1076" s="37">
        <f t="shared" si="587"/>
        <v>6152.0177304183871</v>
      </c>
      <c r="O1076" s="37">
        <f t="shared" si="587"/>
        <v>6161.0869861474839</v>
      </c>
      <c r="P1076" s="37">
        <f t="shared" si="587"/>
        <v>6170.3130500975285</v>
      </c>
      <c r="Q1076" s="37">
        <f t="shared" si="587"/>
        <v>6179.8919041406261</v>
      </c>
      <c r="R1076" s="36">
        <f t="shared" si="587"/>
        <v>6189.8235087582771</v>
      </c>
    </row>
    <row r="1077" spans="1:18" x14ac:dyDescent="0.25">
      <c r="A1077" s="33" t="s">
        <v>13</v>
      </c>
      <c r="B1077" s="34" t="s">
        <v>6</v>
      </c>
      <c r="C1077" s="34">
        <v>825</v>
      </c>
      <c r="D1077" s="34">
        <v>834</v>
      </c>
      <c r="E1077" s="34">
        <v>834</v>
      </c>
      <c r="F1077" s="34">
        <v>834</v>
      </c>
      <c r="G1077" s="34">
        <f>F1077</f>
        <v>834</v>
      </c>
      <c r="H1077" s="34">
        <f t="shared" ref="H1077:J1077" si="588">G1077</f>
        <v>834</v>
      </c>
      <c r="I1077" s="34">
        <f t="shared" si="588"/>
        <v>834</v>
      </c>
      <c r="J1077" s="34">
        <f t="shared" si="588"/>
        <v>834</v>
      </c>
      <c r="K1077" s="34">
        <f>J1077</f>
        <v>834</v>
      </c>
      <c r="L1077" s="34">
        <f t="shared" ref="L1077:R1077" si="589">K1077</f>
        <v>834</v>
      </c>
      <c r="M1077" s="35">
        <f t="shared" si="589"/>
        <v>834</v>
      </c>
      <c r="N1077" s="35">
        <f t="shared" si="589"/>
        <v>834</v>
      </c>
      <c r="O1077" s="35">
        <f t="shared" si="589"/>
        <v>834</v>
      </c>
      <c r="P1077" s="35">
        <f t="shared" si="589"/>
        <v>834</v>
      </c>
      <c r="Q1077" s="35">
        <f t="shared" si="589"/>
        <v>834</v>
      </c>
      <c r="R1077" s="34">
        <f t="shared" si="589"/>
        <v>834</v>
      </c>
    </row>
    <row r="1078" spans="1:18" x14ac:dyDescent="0.25">
      <c r="A1078" s="39" t="s">
        <v>14</v>
      </c>
      <c r="B1078" s="40" t="s">
        <v>15</v>
      </c>
      <c r="C1078" s="41">
        <v>90.583169057211919</v>
      </c>
      <c r="D1078" s="41">
        <v>94.356164383561634</v>
      </c>
      <c r="E1078" s="41">
        <v>94.356164383561634</v>
      </c>
      <c r="F1078" s="41">
        <v>94.356164383561634</v>
      </c>
      <c r="G1078" s="41">
        <v>94.356164383561634</v>
      </c>
      <c r="H1078" s="41">
        <v>94.356164383561634</v>
      </c>
      <c r="I1078" s="41">
        <v>94.356164383561634</v>
      </c>
      <c r="J1078" s="41">
        <v>94.356164383561634</v>
      </c>
      <c r="K1078" s="41">
        <v>94.356164383561634</v>
      </c>
      <c r="L1078" s="41">
        <v>94.356164383561634</v>
      </c>
      <c r="M1078" s="42">
        <v>94.356164383561634</v>
      </c>
      <c r="N1078" s="42">
        <v>94.356164383561634</v>
      </c>
      <c r="O1078" s="42">
        <v>94.356164383561634</v>
      </c>
      <c r="P1078" s="42">
        <v>94.356164383561634</v>
      </c>
      <c r="Q1078" s="42">
        <v>94.356164383561634</v>
      </c>
      <c r="R1078" s="41">
        <v>94.356164383561634</v>
      </c>
    </row>
    <row r="1079" spans="1:18" x14ac:dyDescent="0.25">
      <c r="A1079" s="33" t="s">
        <v>16</v>
      </c>
      <c r="B1079" s="34" t="s">
        <v>17</v>
      </c>
      <c r="C1079" s="36">
        <v>170</v>
      </c>
      <c r="D1079" s="36">
        <v>171</v>
      </c>
      <c r="E1079" s="36">
        <v>206</v>
      </c>
      <c r="F1079" s="36">
        <f>E1079+(E1079*F$1006)</f>
        <v>205.17599999999999</v>
      </c>
      <c r="G1079" s="36">
        <f t="shared" ref="G1079:R1079" si="590">F1079+(F1079*G$1006)</f>
        <v>205.56600034912813</v>
      </c>
      <c r="H1079" s="36">
        <f>G1079+(G1079*H$1006)</f>
        <v>205.94540803061301</v>
      </c>
      <c r="I1079" s="36">
        <f t="shared" si="590"/>
        <v>206.3142219155778</v>
      </c>
      <c r="J1079" s="36">
        <f t="shared" si="590"/>
        <v>206.66846750246066</v>
      </c>
      <c r="K1079" s="36">
        <f t="shared" si="590"/>
        <v>207.00019433021001</v>
      </c>
      <c r="L1079" s="36">
        <f t="shared" si="590"/>
        <v>207.3213223673647</v>
      </c>
      <c r="M1079" s="36">
        <f t="shared" si="590"/>
        <v>207.63317554927286</v>
      </c>
      <c r="N1079" s="36">
        <f t="shared" si="590"/>
        <v>207.94635376439848</v>
      </c>
      <c r="O1079" s="36">
        <f t="shared" si="590"/>
        <v>208.25290662930618</v>
      </c>
      <c r="P1079" s="36">
        <f t="shared" si="590"/>
        <v>208.56475981993063</v>
      </c>
      <c r="Q1079" s="36">
        <f t="shared" si="590"/>
        <v>208.88853778332216</v>
      </c>
      <c r="R1079" s="36">
        <f t="shared" si="590"/>
        <v>209.22423918370316</v>
      </c>
    </row>
    <row r="1080" spans="1:18" x14ac:dyDescent="0.25">
      <c r="A1080" s="33" t="s">
        <v>29</v>
      </c>
      <c r="B1080" s="34" t="s">
        <v>17</v>
      </c>
      <c r="C1080" s="36">
        <v>149.12280701754386</v>
      </c>
      <c r="D1080" s="36">
        <v>150</v>
      </c>
      <c r="E1080" s="36">
        <f>D1080+(D1080*E$1006)</f>
        <v>149.4</v>
      </c>
      <c r="F1080" s="36">
        <f t="shared" ref="F1080:R1080" si="591">E1080+(E1080*F$1006)</f>
        <v>148.80240000000001</v>
      </c>
      <c r="G1080" s="36">
        <f>F1080+(F1080*G$1006)+'[16]Uued liitujad'!H85</f>
        <v>176.58524491339682</v>
      </c>
      <c r="H1080" s="36">
        <f t="shared" si="591"/>
        <v>176.91116358790157</v>
      </c>
      <c r="I1080" s="36">
        <f t="shared" si="591"/>
        <v>177.22798198244814</v>
      </c>
      <c r="J1080" s="36">
        <f t="shared" si="591"/>
        <v>177.53228592187858</v>
      </c>
      <c r="K1080" s="36">
        <f t="shared" si="591"/>
        <v>177.81724580348825</v>
      </c>
      <c r="L1080" s="36">
        <f t="shared" si="591"/>
        <v>178.09310111513128</v>
      </c>
      <c r="M1080" s="36">
        <f t="shared" si="591"/>
        <v>178.36098914335943</v>
      </c>
      <c r="N1080" s="36">
        <f t="shared" si="591"/>
        <v>178.63001540123074</v>
      </c>
      <c r="O1080" s="36">
        <f t="shared" si="591"/>
        <v>178.89335035271441</v>
      </c>
      <c r="P1080" s="36">
        <f t="shared" si="591"/>
        <v>179.16123838843004</v>
      </c>
      <c r="Q1080" s="36">
        <f t="shared" si="591"/>
        <v>179.43937003892646</v>
      </c>
      <c r="R1080" s="36">
        <f t="shared" si="591"/>
        <v>179.72774415674442</v>
      </c>
    </row>
    <row r="1081" spans="1:18" x14ac:dyDescent="0.25">
      <c r="A1081" s="39" t="s">
        <v>27</v>
      </c>
      <c r="B1081" s="40" t="s">
        <v>10</v>
      </c>
      <c r="C1081" s="43">
        <v>0.8771929824561403</v>
      </c>
      <c r="D1081" s="43">
        <f>D1080/D1079</f>
        <v>0.8771929824561403</v>
      </c>
      <c r="E1081" s="43">
        <f>E1080/E1079</f>
        <v>0.72524271844660193</v>
      </c>
      <c r="F1081" s="43">
        <f>F1080/F1079</f>
        <v>0.72524271844660204</v>
      </c>
      <c r="G1081" s="43">
        <f>G1080/G1079</f>
        <v>0.85901970468603206</v>
      </c>
      <c r="H1081" s="43">
        <f t="shared" ref="H1081:R1081" si="592">H1080/H1079</f>
        <v>0.85901970468603206</v>
      </c>
      <c r="I1081" s="43">
        <f t="shared" si="592"/>
        <v>0.85901970468603217</v>
      </c>
      <c r="J1081" s="43">
        <f t="shared" si="592"/>
        <v>0.85901970468603217</v>
      </c>
      <c r="K1081" s="43">
        <f t="shared" si="592"/>
        <v>0.85901970468603206</v>
      </c>
      <c r="L1081" s="43">
        <f t="shared" si="592"/>
        <v>0.85901970468603206</v>
      </c>
      <c r="M1081" s="47">
        <f t="shared" si="592"/>
        <v>0.85901970468603206</v>
      </c>
      <c r="N1081" s="47">
        <f t="shared" si="592"/>
        <v>0.85901970468603206</v>
      </c>
      <c r="O1081" s="47">
        <f t="shared" si="592"/>
        <v>0.85901970468603206</v>
      </c>
      <c r="P1081" s="47">
        <f t="shared" si="592"/>
        <v>0.85901970468603217</v>
      </c>
      <c r="Q1081" s="47">
        <f t="shared" si="592"/>
        <v>0.85901970468603206</v>
      </c>
      <c r="R1081" s="43">
        <f t="shared" si="592"/>
        <v>0.85901970468603206</v>
      </c>
    </row>
    <row r="1082" spans="1:18" x14ac:dyDescent="0.25">
      <c r="A1082" s="44"/>
      <c r="B1082" s="45"/>
      <c r="C1082" s="45"/>
      <c r="D1082" s="45"/>
      <c r="E1082" s="45"/>
      <c r="F1082" s="45"/>
      <c r="G1082" s="45"/>
      <c r="H1082" s="45"/>
      <c r="I1082" s="45"/>
      <c r="J1082" s="45"/>
      <c r="K1082" s="45"/>
      <c r="L1082" s="45"/>
      <c r="M1082" s="45"/>
      <c r="N1082" s="45"/>
      <c r="O1082" s="45"/>
      <c r="P1082" s="45"/>
      <c r="Q1082" s="45"/>
      <c r="R1082" s="45"/>
    </row>
    <row r="1083" spans="1:18" x14ac:dyDescent="0.25">
      <c r="A1083" s="33" t="s">
        <v>2</v>
      </c>
      <c r="B1083" s="34" t="s">
        <v>3</v>
      </c>
      <c r="C1083" s="34">
        <v>2020</v>
      </c>
      <c r="D1083" s="34">
        <v>2021</v>
      </c>
      <c r="E1083" s="34">
        <v>2022</v>
      </c>
      <c r="F1083" s="34">
        <v>2023</v>
      </c>
      <c r="G1083" s="34">
        <v>2024</v>
      </c>
      <c r="H1083" s="34">
        <v>2025</v>
      </c>
      <c r="I1083" s="34">
        <v>2026</v>
      </c>
      <c r="J1083" s="34">
        <v>2027</v>
      </c>
      <c r="K1083" s="34">
        <v>2028</v>
      </c>
      <c r="L1083" s="34">
        <v>2029</v>
      </c>
      <c r="M1083" s="35">
        <v>2030</v>
      </c>
      <c r="N1083" s="34">
        <v>2031</v>
      </c>
      <c r="O1083" s="35">
        <v>2032</v>
      </c>
      <c r="P1083" s="34">
        <v>2033</v>
      </c>
      <c r="Q1083" s="35">
        <v>2034</v>
      </c>
      <c r="R1083" s="34">
        <v>2035</v>
      </c>
    </row>
    <row r="1084" spans="1:18" x14ac:dyDescent="0.25">
      <c r="A1084" s="80" t="s">
        <v>117</v>
      </c>
      <c r="B1084" s="81"/>
      <c r="C1084" s="81"/>
      <c r="D1084" s="81"/>
      <c r="E1084" s="81"/>
      <c r="F1084" s="81"/>
      <c r="G1084" s="81"/>
      <c r="H1084" s="81"/>
      <c r="I1084" s="81"/>
      <c r="J1084" s="81"/>
      <c r="K1084" s="81"/>
      <c r="L1084" s="81"/>
      <c r="M1084" s="81"/>
      <c r="N1084" s="81"/>
      <c r="O1084" s="81"/>
      <c r="P1084" s="81"/>
      <c r="Q1084" s="81"/>
      <c r="R1084" s="82"/>
    </row>
    <row r="1085" spans="1:18" x14ac:dyDescent="0.25">
      <c r="A1085" s="33" t="s">
        <v>5</v>
      </c>
      <c r="B1085" s="34" t="s">
        <v>6</v>
      </c>
      <c r="C1085" s="36"/>
      <c r="D1085" s="36"/>
      <c r="E1085" s="36"/>
      <c r="F1085" s="36"/>
      <c r="G1085" s="36"/>
      <c r="H1085" s="36"/>
      <c r="I1085" s="36"/>
      <c r="J1085" s="36"/>
      <c r="K1085" s="36"/>
      <c r="L1085" s="36"/>
      <c r="M1085" s="37">
        <v>1277.5</v>
      </c>
      <c r="N1085" s="37">
        <v>2555</v>
      </c>
      <c r="O1085" s="37">
        <v>4599</v>
      </c>
      <c r="P1085" s="37">
        <v>4605.8868802212437</v>
      </c>
      <c r="Q1085" s="37">
        <v>4613.0371038495177</v>
      </c>
      <c r="R1085" s="36">
        <v>4620.4506413858762</v>
      </c>
    </row>
    <row r="1086" spans="1:18" x14ac:dyDescent="0.25">
      <c r="A1086" s="33" t="s">
        <v>7</v>
      </c>
      <c r="B1086" s="34" t="s">
        <v>6</v>
      </c>
      <c r="C1086" s="34"/>
      <c r="D1086" s="34"/>
      <c r="E1086" s="34"/>
      <c r="F1086" s="34"/>
      <c r="G1086" s="34"/>
      <c r="H1086" s="34"/>
      <c r="I1086" s="34"/>
      <c r="J1086" s="34"/>
      <c r="K1086" s="34"/>
      <c r="L1086" s="34"/>
      <c r="M1086" s="35">
        <v>0</v>
      </c>
      <c r="N1086" s="35">
        <v>0</v>
      </c>
      <c r="O1086" s="35">
        <v>0</v>
      </c>
      <c r="P1086" s="35">
        <v>0</v>
      </c>
      <c r="Q1086" s="35">
        <v>0</v>
      </c>
      <c r="R1086" s="34">
        <v>0</v>
      </c>
    </row>
    <row r="1087" spans="1:18" x14ac:dyDescent="0.25">
      <c r="A1087" s="33" t="s">
        <v>8</v>
      </c>
      <c r="B1087" s="34" t="s">
        <v>6</v>
      </c>
      <c r="C1087" s="36"/>
      <c r="D1087" s="36"/>
      <c r="E1087" s="36"/>
      <c r="F1087" s="36"/>
      <c r="G1087" s="36"/>
      <c r="H1087" s="36"/>
      <c r="I1087" s="36"/>
      <c r="J1087" s="36"/>
      <c r="K1087" s="36"/>
      <c r="L1087" s="36"/>
      <c r="M1087" s="37">
        <v>1277.5</v>
      </c>
      <c r="N1087" s="37">
        <v>2555</v>
      </c>
      <c r="O1087" s="37">
        <v>4599</v>
      </c>
      <c r="P1087" s="37">
        <v>4605.8868802212437</v>
      </c>
      <c r="Q1087" s="37">
        <v>4613.0371038495177</v>
      </c>
      <c r="R1087" s="36">
        <v>4620.4506413858762</v>
      </c>
    </row>
    <row r="1088" spans="1:18" x14ac:dyDescent="0.25">
      <c r="A1088" s="33" t="s">
        <v>9</v>
      </c>
      <c r="B1088" s="34" t="s">
        <v>6</v>
      </c>
      <c r="C1088" s="36"/>
      <c r="D1088" s="36"/>
      <c r="E1088" s="36"/>
      <c r="F1088" s="36"/>
      <c r="G1088" s="36"/>
      <c r="H1088" s="36"/>
      <c r="I1088" s="36"/>
      <c r="J1088" s="36"/>
      <c r="K1088" s="36"/>
      <c r="L1088" s="36"/>
      <c r="M1088" s="37">
        <v>0</v>
      </c>
      <c r="N1088" s="37">
        <v>0</v>
      </c>
      <c r="O1088" s="37">
        <v>0</v>
      </c>
      <c r="P1088" s="37">
        <v>0</v>
      </c>
      <c r="Q1088" s="37">
        <v>0</v>
      </c>
      <c r="R1088" s="36">
        <v>0</v>
      </c>
    </row>
    <row r="1089" spans="1:18" x14ac:dyDescent="0.25">
      <c r="A1089" s="33" t="s">
        <v>9</v>
      </c>
      <c r="B1089" s="34" t="s">
        <v>10</v>
      </c>
      <c r="C1089" s="38"/>
      <c r="D1089" s="38"/>
      <c r="E1089" s="38"/>
      <c r="F1089" s="38"/>
      <c r="G1089" s="38"/>
      <c r="H1089" s="38"/>
      <c r="I1089" s="38"/>
      <c r="J1089" s="38"/>
      <c r="K1089" s="38"/>
      <c r="L1089" s="38"/>
      <c r="M1089" s="46">
        <v>0</v>
      </c>
      <c r="N1089" s="46">
        <v>0</v>
      </c>
      <c r="O1089" s="46">
        <v>0</v>
      </c>
      <c r="P1089" s="46">
        <v>0</v>
      </c>
      <c r="Q1089" s="46">
        <v>0</v>
      </c>
      <c r="R1089" s="38">
        <v>0</v>
      </c>
    </row>
    <row r="1090" spans="1:18" x14ac:dyDescent="0.25">
      <c r="A1090" s="33" t="s">
        <v>11</v>
      </c>
      <c r="B1090" s="34" t="s">
        <v>6</v>
      </c>
      <c r="C1090" s="36"/>
      <c r="D1090" s="36"/>
      <c r="E1090" s="36"/>
      <c r="F1090" s="36"/>
      <c r="G1090" s="36"/>
      <c r="H1090" s="36"/>
      <c r="I1090" s="36"/>
      <c r="J1090" s="36"/>
      <c r="K1090" s="36"/>
      <c r="L1090" s="36"/>
      <c r="M1090" s="37">
        <v>1277.5</v>
      </c>
      <c r="N1090" s="37">
        <v>2555</v>
      </c>
      <c r="O1090" s="37">
        <v>4599</v>
      </c>
      <c r="P1090" s="37">
        <v>4605.8868802212437</v>
      </c>
      <c r="Q1090" s="37">
        <v>4613.0371038495177</v>
      </c>
      <c r="R1090" s="36">
        <v>4620.4506413858762</v>
      </c>
    </row>
    <row r="1091" spans="1:18" x14ac:dyDescent="0.25">
      <c r="A1091" s="33" t="s">
        <v>12</v>
      </c>
      <c r="B1091" s="34" t="s">
        <v>6</v>
      </c>
      <c r="C1091" s="36"/>
      <c r="D1091" s="36"/>
      <c r="E1091" s="36"/>
      <c r="F1091" s="36"/>
      <c r="G1091" s="36"/>
      <c r="H1091" s="36"/>
      <c r="I1091" s="36"/>
      <c r="J1091" s="36"/>
      <c r="K1091" s="36"/>
      <c r="L1091" s="36"/>
      <c r="M1091" s="37">
        <v>1277.5</v>
      </c>
      <c r="N1091" s="37">
        <v>2555</v>
      </c>
      <c r="O1091" s="37">
        <v>4599</v>
      </c>
      <c r="P1091" s="37">
        <v>4605.8868802212437</v>
      </c>
      <c r="Q1091" s="37">
        <v>4613.0371038495177</v>
      </c>
      <c r="R1091" s="36">
        <v>4620.4506413858762</v>
      </c>
    </row>
    <row r="1092" spans="1:18" x14ac:dyDescent="0.25">
      <c r="A1092" s="33" t="s">
        <v>13</v>
      </c>
      <c r="B1092" s="34" t="s">
        <v>6</v>
      </c>
      <c r="C1092" s="34"/>
      <c r="D1092" s="34"/>
      <c r="E1092" s="34"/>
      <c r="F1092" s="34"/>
      <c r="G1092" s="34"/>
      <c r="H1092" s="34"/>
      <c r="I1092" s="34"/>
      <c r="J1092" s="34"/>
      <c r="K1092" s="34"/>
      <c r="L1092" s="34"/>
      <c r="M1092" s="35">
        <v>0</v>
      </c>
      <c r="N1092" s="35">
        <v>0</v>
      </c>
      <c r="O1092" s="35">
        <v>0</v>
      </c>
      <c r="P1092" s="35">
        <v>0</v>
      </c>
      <c r="Q1092" s="35">
        <v>0</v>
      </c>
      <c r="R1092" s="34">
        <v>0</v>
      </c>
    </row>
    <row r="1093" spans="1:18" x14ac:dyDescent="0.25">
      <c r="A1093" s="39" t="s">
        <v>14</v>
      </c>
      <c r="B1093" s="40" t="s">
        <v>15</v>
      </c>
      <c r="C1093" s="41"/>
      <c r="D1093" s="41"/>
      <c r="E1093" s="41"/>
      <c r="F1093" s="41"/>
      <c r="G1093" s="41"/>
      <c r="H1093" s="41"/>
      <c r="I1093" s="41"/>
      <c r="J1093" s="41"/>
      <c r="K1093" s="41"/>
      <c r="L1093" s="41"/>
      <c r="M1093" s="42">
        <v>70</v>
      </c>
      <c r="N1093" s="42">
        <v>70</v>
      </c>
      <c r="O1093" s="42">
        <v>70</v>
      </c>
      <c r="P1093" s="42">
        <v>70</v>
      </c>
      <c r="Q1093" s="42">
        <v>70</v>
      </c>
      <c r="R1093" s="41">
        <v>70</v>
      </c>
    </row>
    <row r="1094" spans="1:18" x14ac:dyDescent="0.25">
      <c r="A1094" s="33" t="s">
        <v>16</v>
      </c>
      <c r="B1094" s="34" t="s">
        <v>17</v>
      </c>
      <c r="C1094" s="36">
        <v>240</v>
      </c>
      <c r="D1094" s="36">
        <v>240</v>
      </c>
      <c r="E1094" s="36">
        <v>239.04</v>
      </c>
      <c r="F1094" s="36">
        <v>238.08383999999998</v>
      </c>
      <c r="G1094" s="36">
        <v>238.53639186143491</v>
      </c>
      <c r="H1094" s="36">
        <v>238.97665211474629</v>
      </c>
      <c r="I1094" s="36">
        <v>239.40461944999865</v>
      </c>
      <c r="J1094" s="36">
        <v>239.81568190188446</v>
      </c>
      <c r="K1094" s="36">
        <v>240.20061384802622</v>
      </c>
      <c r="L1094" s="36">
        <v>240.57324708104301</v>
      </c>
      <c r="M1094" s="36">
        <v>240.93511788008828</v>
      </c>
      <c r="N1094" s="36">
        <v>241.29852623224181</v>
      </c>
      <c r="O1094" s="36">
        <v>241.65424660519102</v>
      </c>
      <c r="P1094" s="36">
        <v>242.01611741435059</v>
      </c>
      <c r="Q1094" s="36">
        <v>242.39182559089966</v>
      </c>
      <c r="R1094" s="36">
        <v>242.7813695848175</v>
      </c>
    </row>
    <row r="1095" spans="1:18" x14ac:dyDescent="0.25">
      <c r="A1095" s="33" t="s">
        <v>29</v>
      </c>
      <c r="B1095" s="34" t="s">
        <v>17</v>
      </c>
      <c r="C1095" s="36"/>
      <c r="D1095" s="36"/>
      <c r="E1095" s="36"/>
      <c r="F1095" s="36"/>
      <c r="G1095" s="36"/>
      <c r="H1095" s="36"/>
      <c r="I1095" s="36"/>
      <c r="J1095" s="36"/>
      <c r="K1095" s="36"/>
      <c r="L1095" s="36"/>
      <c r="M1095" s="36">
        <v>50</v>
      </c>
      <c r="N1095" s="36">
        <v>100</v>
      </c>
      <c r="O1095" s="36">
        <v>180</v>
      </c>
      <c r="P1095" s="36">
        <v>180.2695452141387</v>
      </c>
      <c r="Q1095" s="36">
        <v>180.54939741094003</v>
      </c>
      <c r="R1095" s="36">
        <v>180.83955543584645</v>
      </c>
    </row>
    <row r="1096" spans="1:18" x14ac:dyDescent="0.25">
      <c r="A1096" s="39" t="s">
        <v>27</v>
      </c>
      <c r="B1096" s="40" t="s">
        <v>10</v>
      </c>
      <c r="C1096" s="43"/>
      <c r="D1096" s="43"/>
      <c r="E1096" s="43"/>
      <c r="F1096" s="43"/>
      <c r="G1096" s="43"/>
      <c r="H1096" s="43"/>
      <c r="I1096" s="43"/>
      <c r="J1096" s="43"/>
      <c r="K1096" s="43"/>
      <c r="L1096" s="43"/>
      <c r="M1096" s="47">
        <v>0.2075247495671621</v>
      </c>
      <c r="N1096" s="47">
        <v>0.41442441262054508</v>
      </c>
      <c r="O1096" s="47">
        <v>0.74486586736495364</v>
      </c>
      <c r="P1096" s="47">
        <v>0.74486586736495364</v>
      </c>
      <c r="Q1096" s="47">
        <v>0.74486586736495364</v>
      </c>
      <c r="R1096" s="47">
        <v>0.74486586736495364</v>
      </c>
    </row>
    <row r="1097" spans="1:18" x14ac:dyDescent="0.25">
      <c r="A1097" s="44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45"/>
      <c r="M1097" s="45"/>
      <c r="N1097" s="45"/>
      <c r="O1097" s="45"/>
      <c r="P1097" s="45"/>
      <c r="Q1097" s="45"/>
      <c r="R1097" s="45"/>
    </row>
    <row r="1098" spans="1:18" x14ac:dyDescent="0.25">
      <c r="A1098" s="33" t="s">
        <v>2</v>
      </c>
      <c r="B1098" s="34" t="s">
        <v>3</v>
      </c>
      <c r="C1098" s="34">
        <v>2020</v>
      </c>
      <c r="D1098" s="34">
        <v>2021</v>
      </c>
      <c r="E1098" s="34">
        <v>2022</v>
      </c>
      <c r="F1098" s="34">
        <v>2023</v>
      </c>
      <c r="G1098" s="34">
        <v>2024</v>
      </c>
      <c r="H1098" s="34">
        <v>2025</v>
      </c>
      <c r="I1098" s="34">
        <v>2026</v>
      </c>
      <c r="J1098" s="34">
        <v>2027</v>
      </c>
      <c r="K1098" s="34">
        <v>2028</v>
      </c>
      <c r="L1098" s="34">
        <v>2029</v>
      </c>
      <c r="M1098" s="35">
        <v>2030</v>
      </c>
      <c r="N1098" s="34">
        <v>2031</v>
      </c>
      <c r="O1098" s="35">
        <v>2032</v>
      </c>
      <c r="P1098" s="34">
        <v>2033</v>
      </c>
      <c r="Q1098" s="35">
        <v>2034</v>
      </c>
      <c r="R1098" s="34">
        <v>2035</v>
      </c>
    </row>
    <row r="1099" spans="1:18" x14ac:dyDescent="0.25">
      <c r="A1099" s="80" t="s">
        <v>118</v>
      </c>
      <c r="B1099" s="81"/>
      <c r="C1099" s="81"/>
      <c r="D1099" s="81"/>
      <c r="E1099" s="81"/>
      <c r="F1099" s="81"/>
      <c r="G1099" s="81"/>
      <c r="H1099" s="81"/>
      <c r="I1099" s="81"/>
      <c r="J1099" s="81"/>
      <c r="K1099" s="81"/>
      <c r="L1099" s="81"/>
      <c r="M1099" s="81"/>
      <c r="N1099" s="81"/>
      <c r="O1099" s="81"/>
      <c r="P1099" s="81"/>
      <c r="Q1099" s="81"/>
      <c r="R1099" s="82"/>
    </row>
    <row r="1100" spans="1:18" x14ac:dyDescent="0.25">
      <c r="A1100" s="33" t="s">
        <v>5</v>
      </c>
      <c r="B1100" s="34" t="s">
        <v>6</v>
      </c>
      <c r="C1100" s="36"/>
      <c r="D1100" s="36"/>
      <c r="E1100" s="36"/>
      <c r="F1100" s="36"/>
      <c r="G1100" s="36"/>
      <c r="H1100" s="36"/>
      <c r="I1100" s="36"/>
      <c r="J1100" s="36"/>
      <c r="K1100" s="36"/>
      <c r="L1100" s="36"/>
      <c r="M1100" s="37">
        <v>1022</v>
      </c>
      <c r="N1100" s="37">
        <v>2044</v>
      </c>
      <c r="O1100" s="37">
        <v>3066</v>
      </c>
      <c r="P1100" s="37">
        <v>3070.5912534808294</v>
      </c>
      <c r="Q1100" s="37">
        <v>3075.3580692330115</v>
      </c>
      <c r="R1100" s="36">
        <v>3080.3004275905846</v>
      </c>
    </row>
    <row r="1101" spans="1:18" x14ac:dyDescent="0.25">
      <c r="A1101" s="33" t="s">
        <v>7</v>
      </c>
      <c r="B1101" s="34" t="s">
        <v>6</v>
      </c>
      <c r="C1101" s="34"/>
      <c r="D1101" s="34"/>
      <c r="E1101" s="34"/>
      <c r="F1101" s="34"/>
      <c r="G1101" s="34"/>
      <c r="H1101" s="34"/>
      <c r="I1101" s="34"/>
      <c r="J1101" s="34"/>
      <c r="K1101" s="34"/>
      <c r="L1101" s="34"/>
      <c r="M1101" s="35">
        <v>0</v>
      </c>
      <c r="N1101" s="35">
        <v>0</v>
      </c>
      <c r="O1101" s="35">
        <v>0</v>
      </c>
      <c r="P1101" s="35">
        <v>0</v>
      </c>
      <c r="Q1101" s="35">
        <v>0</v>
      </c>
      <c r="R1101" s="34">
        <v>0</v>
      </c>
    </row>
    <row r="1102" spans="1:18" x14ac:dyDescent="0.25">
      <c r="A1102" s="33" t="s">
        <v>8</v>
      </c>
      <c r="B1102" s="34" t="s">
        <v>6</v>
      </c>
      <c r="C1102" s="36"/>
      <c r="D1102" s="36"/>
      <c r="E1102" s="36"/>
      <c r="F1102" s="36"/>
      <c r="G1102" s="36"/>
      <c r="H1102" s="36"/>
      <c r="I1102" s="36"/>
      <c r="J1102" s="36"/>
      <c r="K1102" s="36"/>
      <c r="L1102" s="36"/>
      <c r="M1102" s="37">
        <v>1022</v>
      </c>
      <c r="N1102" s="37">
        <v>2044</v>
      </c>
      <c r="O1102" s="37">
        <v>3066</v>
      </c>
      <c r="P1102" s="37">
        <v>3070.5912534808294</v>
      </c>
      <c r="Q1102" s="37">
        <v>3075.3580692330115</v>
      </c>
      <c r="R1102" s="36">
        <v>3080.3004275905846</v>
      </c>
    </row>
    <row r="1103" spans="1:18" x14ac:dyDescent="0.25">
      <c r="A1103" s="33" t="s">
        <v>9</v>
      </c>
      <c r="B1103" s="34" t="s">
        <v>6</v>
      </c>
      <c r="C1103" s="36"/>
      <c r="D1103" s="36"/>
      <c r="E1103" s="36"/>
      <c r="F1103" s="36"/>
      <c r="G1103" s="36"/>
      <c r="H1103" s="36"/>
      <c r="I1103" s="36"/>
      <c r="J1103" s="36"/>
      <c r="K1103" s="36"/>
      <c r="L1103" s="36"/>
      <c r="M1103" s="37">
        <v>0</v>
      </c>
      <c r="N1103" s="37">
        <v>0</v>
      </c>
      <c r="O1103" s="37">
        <v>0</v>
      </c>
      <c r="P1103" s="37">
        <v>0</v>
      </c>
      <c r="Q1103" s="37">
        <v>0</v>
      </c>
      <c r="R1103" s="36">
        <v>0</v>
      </c>
    </row>
    <row r="1104" spans="1:18" x14ac:dyDescent="0.25">
      <c r="A1104" s="33" t="s">
        <v>9</v>
      </c>
      <c r="B1104" s="34" t="s">
        <v>10</v>
      </c>
      <c r="C1104" s="38"/>
      <c r="D1104" s="38"/>
      <c r="E1104" s="38"/>
      <c r="F1104" s="38"/>
      <c r="G1104" s="38"/>
      <c r="H1104" s="38"/>
      <c r="I1104" s="38"/>
      <c r="J1104" s="38"/>
      <c r="K1104" s="38"/>
      <c r="L1104" s="38"/>
      <c r="M1104" s="46">
        <v>0</v>
      </c>
      <c r="N1104" s="46">
        <v>0</v>
      </c>
      <c r="O1104" s="46">
        <v>0</v>
      </c>
      <c r="P1104" s="46">
        <v>0</v>
      </c>
      <c r="Q1104" s="46">
        <v>0</v>
      </c>
      <c r="R1104" s="38">
        <v>0</v>
      </c>
    </row>
    <row r="1105" spans="1:18" x14ac:dyDescent="0.25">
      <c r="A1105" s="33" t="s">
        <v>11</v>
      </c>
      <c r="B1105" s="34" t="s">
        <v>6</v>
      </c>
      <c r="C1105" s="36"/>
      <c r="D1105" s="36"/>
      <c r="E1105" s="36"/>
      <c r="F1105" s="36"/>
      <c r="G1105" s="36"/>
      <c r="H1105" s="36"/>
      <c r="I1105" s="36"/>
      <c r="J1105" s="36"/>
      <c r="K1105" s="36"/>
      <c r="L1105" s="36"/>
      <c r="M1105" s="37">
        <v>1022</v>
      </c>
      <c r="N1105" s="37">
        <v>2044</v>
      </c>
      <c r="O1105" s="37">
        <v>3066</v>
      </c>
      <c r="P1105" s="37">
        <v>3070.5912534808294</v>
      </c>
      <c r="Q1105" s="37">
        <v>3075.3580692330115</v>
      </c>
      <c r="R1105" s="36">
        <v>3080.3004275905846</v>
      </c>
    </row>
    <row r="1106" spans="1:18" x14ac:dyDescent="0.25">
      <c r="A1106" s="33" t="s">
        <v>12</v>
      </c>
      <c r="B1106" s="34" t="s">
        <v>6</v>
      </c>
      <c r="C1106" s="36"/>
      <c r="D1106" s="36"/>
      <c r="E1106" s="36"/>
      <c r="F1106" s="36"/>
      <c r="G1106" s="36"/>
      <c r="H1106" s="36"/>
      <c r="I1106" s="36"/>
      <c r="J1106" s="36"/>
      <c r="K1106" s="36"/>
      <c r="L1106" s="36"/>
      <c r="M1106" s="37">
        <v>1022</v>
      </c>
      <c r="N1106" s="37">
        <v>2044</v>
      </c>
      <c r="O1106" s="37">
        <v>3066</v>
      </c>
      <c r="P1106" s="37">
        <v>3070.5912534808294</v>
      </c>
      <c r="Q1106" s="37">
        <v>3075.3580692330115</v>
      </c>
      <c r="R1106" s="36">
        <v>3080.3004275905846</v>
      </c>
    </row>
    <row r="1107" spans="1:18" x14ac:dyDescent="0.25">
      <c r="A1107" s="33" t="s">
        <v>13</v>
      </c>
      <c r="B1107" s="34" t="s">
        <v>6</v>
      </c>
      <c r="C1107" s="34"/>
      <c r="D1107" s="34"/>
      <c r="E1107" s="34"/>
      <c r="F1107" s="34"/>
      <c r="G1107" s="34"/>
      <c r="H1107" s="34"/>
      <c r="I1107" s="34"/>
      <c r="J1107" s="34"/>
      <c r="K1107" s="34"/>
      <c r="L1107" s="34"/>
      <c r="M1107" s="35">
        <v>0</v>
      </c>
      <c r="N1107" s="35">
        <v>0</v>
      </c>
      <c r="O1107" s="35">
        <v>0</v>
      </c>
      <c r="P1107" s="35">
        <v>0</v>
      </c>
      <c r="Q1107" s="35">
        <v>0</v>
      </c>
      <c r="R1107" s="34">
        <v>0</v>
      </c>
    </row>
    <row r="1108" spans="1:18" x14ac:dyDescent="0.25">
      <c r="A1108" s="39" t="s">
        <v>14</v>
      </c>
      <c r="B1108" s="40" t="s">
        <v>15</v>
      </c>
      <c r="C1108" s="41"/>
      <c r="D1108" s="41"/>
      <c r="E1108" s="41"/>
      <c r="F1108" s="41"/>
      <c r="G1108" s="41"/>
      <c r="H1108" s="41"/>
      <c r="I1108" s="41"/>
      <c r="J1108" s="41"/>
      <c r="K1108" s="41"/>
      <c r="L1108" s="41"/>
      <c r="M1108" s="42">
        <v>70</v>
      </c>
      <c r="N1108" s="42">
        <v>70</v>
      </c>
      <c r="O1108" s="42">
        <v>70</v>
      </c>
      <c r="P1108" s="42">
        <v>70</v>
      </c>
      <c r="Q1108" s="42">
        <v>70</v>
      </c>
      <c r="R1108" s="41">
        <v>70</v>
      </c>
    </row>
    <row r="1109" spans="1:18" x14ac:dyDescent="0.25">
      <c r="A1109" s="33" t="s">
        <v>16</v>
      </c>
      <c r="B1109" s="34" t="s">
        <v>17</v>
      </c>
      <c r="C1109" s="36">
        <v>160</v>
      </c>
      <c r="D1109" s="36">
        <v>152</v>
      </c>
      <c r="E1109" s="36">
        <v>151.392</v>
      </c>
      <c r="F1109" s="36">
        <v>150.78643199999999</v>
      </c>
      <c r="G1109" s="36">
        <v>151.07304817890878</v>
      </c>
      <c r="H1109" s="36">
        <v>151.35187967267265</v>
      </c>
      <c r="I1109" s="36">
        <v>151.62292565166581</v>
      </c>
      <c r="J1109" s="36">
        <v>151.88326520452682</v>
      </c>
      <c r="K1109" s="36">
        <v>152.12705543708327</v>
      </c>
      <c r="L1109" s="36">
        <v>152.36305648466058</v>
      </c>
      <c r="M1109" s="36">
        <v>152.59224132405592</v>
      </c>
      <c r="N1109" s="36">
        <v>152.8223999470865</v>
      </c>
      <c r="O1109" s="36">
        <v>153.04768951662098</v>
      </c>
      <c r="P1109" s="36">
        <v>153.27687436242203</v>
      </c>
      <c r="Q1109" s="36">
        <v>153.51482287423644</v>
      </c>
      <c r="R1109" s="36">
        <v>153.76153407038441</v>
      </c>
    </row>
    <row r="1110" spans="1:18" x14ac:dyDescent="0.25">
      <c r="A1110" s="33" t="s">
        <v>29</v>
      </c>
      <c r="B1110" s="34" t="s">
        <v>17</v>
      </c>
      <c r="C1110" s="36"/>
      <c r="D1110" s="36"/>
      <c r="E1110" s="36"/>
      <c r="F1110" s="36"/>
      <c r="G1110" s="36"/>
      <c r="H1110" s="36"/>
      <c r="I1110" s="36"/>
      <c r="J1110" s="36"/>
      <c r="K1110" s="36"/>
      <c r="L1110" s="36"/>
      <c r="M1110" s="36">
        <v>40</v>
      </c>
      <c r="N1110" s="36">
        <v>80</v>
      </c>
      <c r="O1110" s="36">
        <v>120</v>
      </c>
      <c r="P1110" s="36">
        <v>120.17969680942579</v>
      </c>
      <c r="Q1110" s="36">
        <v>120.36626494062668</v>
      </c>
      <c r="R1110" s="36">
        <v>120.55970362389762</v>
      </c>
    </row>
    <row r="1111" spans="1:18" x14ac:dyDescent="0.25">
      <c r="A1111" s="39" t="s">
        <v>27</v>
      </c>
      <c r="B1111" s="40" t="s">
        <v>10</v>
      </c>
      <c r="C1111" s="43"/>
      <c r="D1111" s="43"/>
      <c r="E1111" s="43"/>
      <c r="F1111" s="43"/>
      <c r="G1111" s="43"/>
      <c r="H1111" s="43"/>
      <c r="I1111" s="43"/>
      <c r="J1111" s="43"/>
      <c r="K1111" s="43"/>
      <c r="L1111" s="43"/>
      <c r="M1111" s="47">
        <v>0.26213652576904684</v>
      </c>
      <c r="N1111" s="47">
        <v>0.52348346857332007</v>
      </c>
      <c r="O1111" s="47">
        <v>0.7840693340683722</v>
      </c>
      <c r="P1111" s="47">
        <v>0.7840693340683722</v>
      </c>
      <c r="Q1111" s="47">
        <v>0.7840693340683722</v>
      </c>
      <c r="R1111" s="43">
        <v>0.78406933406837209</v>
      </c>
    </row>
    <row r="1112" spans="1:18" x14ac:dyDescent="0.25">
      <c r="A1112" s="44"/>
      <c r="B1112" s="45"/>
      <c r="C1112" s="45"/>
      <c r="D1112" s="45"/>
      <c r="E1112" s="45"/>
      <c r="F1112" s="45"/>
      <c r="G1112" s="45"/>
      <c r="H1112" s="45"/>
      <c r="I1112" s="45"/>
      <c r="J1112" s="45"/>
      <c r="K1112" s="45"/>
      <c r="L1112" s="45"/>
      <c r="M1112" s="45"/>
      <c r="N1112" s="45"/>
      <c r="O1112" s="45"/>
      <c r="P1112" s="45"/>
      <c r="Q1112" s="45"/>
      <c r="R1112" s="45"/>
    </row>
    <row r="1113" spans="1:18" x14ac:dyDescent="0.25">
      <c r="A1113" s="33" t="s">
        <v>2</v>
      </c>
      <c r="B1113" s="34" t="s">
        <v>3</v>
      </c>
      <c r="C1113" s="34">
        <v>2020</v>
      </c>
      <c r="D1113" s="34">
        <v>2021</v>
      </c>
      <c r="E1113" s="34">
        <v>2022</v>
      </c>
      <c r="F1113" s="34">
        <v>2023</v>
      </c>
      <c r="G1113" s="34">
        <v>2024</v>
      </c>
      <c r="H1113" s="34">
        <v>2025</v>
      </c>
      <c r="I1113" s="34">
        <v>2026</v>
      </c>
      <c r="J1113" s="34">
        <v>2027</v>
      </c>
      <c r="K1113" s="34">
        <v>2028</v>
      </c>
      <c r="L1113" s="34">
        <v>2029</v>
      </c>
      <c r="M1113" s="35">
        <v>2030</v>
      </c>
      <c r="N1113" s="34">
        <v>2031</v>
      </c>
      <c r="O1113" s="35">
        <v>2032</v>
      </c>
      <c r="P1113" s="34">
        <v>2033</v>
      </c>
      <c r="Q1113" s="35">
        <v>2034</v>
      </c>
      <c r="R1113" s="34">
        <v>2035</v>
      </c>
    </row>
    <row r="1114" spans="1:18" x14ac:dyDescent="0.25">
      <c r="A1114" s="80" t="s">
        <v>119</v>
      </c>
      <c r="B1114" s="81"/>
      <c r="C1114" s="81"/>
      <c r="D1114" s="81"/>
      <c r="E1114" s="81"/>
      <c r="F1114" s="81"/>
      <c r="G1114" s="81"/>
      <c r="H1114" s="81"/>
      <c r="I1114" s="81"/>
      <c r="J1114" s="81"/>
      <c r="K1114" s="81"/>
      <c r="L1114" s="81"/>
      <c r="M1114" s="81"/>
      <c r="N1114" s="81"/>
      <c r="O1114" s="81"/>
      <c r="P1114" s="81"/>
      <c r="Q1114" s="81"/>
      <c r="R1114" s="82"/>
    </row>
    <row r="1115" spans="1:18" x14ac:dyDescent="0.25">
      <c r="A1115" s="33" t="s">
        <v>5</v>
      </c>
      <c r="B1115" s="34" t="s">
        <v>6</v>
      </c>
      <c r="C1115" s="36"/>
      <c r="D1115" s="36"/>
      <c r="E1115" s="36"/>
      <c r="F1115" s="36"/>
      <c r="G1115" s="36"/>
      <c r="H1115" s="36"/>
      <c r="I1115" s="36"/>
      <c r="J1115" s="36"/>
      <c r="K1115" s="36"/>
      <c r="L1115" s="36"/>
      <c r="M1115" s="37">
        <v>1022</v>
      </c>
      <c r="N1115" s="37">
        <v>2044</v>
      </c>
      <c r="O1115" s="37">
        <v>3066</v>
      </c>
      <c r="P1115" s="37">
        <v>3070.5912534808294</v>
      </c>
      <c r="Q1115" s="37">
        <v>3075.3580692330115</v>
      </c>
      <c r="R1115" s="36">
        <v>3080.3004275905846</v>
      </c>
    </row>
    <row r="1116" spans="1:18" x14ac:dyDescent="0.25">
      <c r="A1116" s="33" t="s">
        <v>7</v>
      </c>
      <c r="B1116" s="34" t="s">
        <v>6</v>
      </c>
      <c r="C1116" s="34"/>
      <c r="D1116" s="34"/>
      <c r="E1116" s="34"/>
      <c r="F1116" s="34"/>
      <c r="G1116" s="34"/>
      <c r="H1116" s="34"/>
      <c r="I1116" s="34"/>
      <c r="J1116" s="34"/>
      <c r="K1116" s="34"/>
      <c r="L1116" s="34"/>
      <c r="M1116" s="35">
        <v>0</v>
      </c>
      <c r="N1116" s="35">
        <v>0</v>
      </c>
      <c r="O1116" s="35">
        <v>0</v>
      </c>
      <c r="P1116" s="35">
        <v>0</v>
      </c>
      <c r="Q1116" s="35">
        <v>0</v>
      </c>
      <c r="R1116" s="34">
        <v>0</v>
      </c>
    </row>
    <row r="1117" spans="1:18" x14ac:dyDescent="0.25">
      <c r="A1117" s="33" t="s">
        <v>8</v>
      </c>
      <c r="B1117" s="34" t="s">
        <v>6</v>
      </c>
      <c r="C1117" s="36"/>
      <c r="D1117" s="36"/>
      <c r="E1117" s="36"/>
      <c r="F1117" s="36"/>
      <c r="G1117" s="36"/>
      <c r="H1117" s="36"/>
      <c r="I1117" s="36"/>
      <c r="J1117" s="36"/>
      <c r="K1117" s="36"/>
      <c r="L1117" s="36"/>
      <c r="M1117" s="37">
        <v>1022</v>
      </c>
      <c r="N1117" s="37">
        <v>2044</v>
      </c>
      <c r="O1117" s="37">
        <v>3066</v>
      </c>
      <c r="P1117" s="37">
        <v>3070.5912534808294</v>
      </c>
      <c r="Q1117" s="37">
        <v>3075.3580692330115</v>
      </c>
      <c r="R1117" s="36">
        <v>3080.3004275905846</v>
      </c>
    </row>
    <row r="1118" spans="1:18" x14ac:dyDescent="0.25">
      <c r="A1118" s="33" t="s">
        <v>9</v>
      </c>
      <c r="B1118" s="34" t="s">
        <v>6</v>
      </c>
      <c r="C1118" s="36"/>
      <c r="D1118" s="36"/>
      <c r="E1118" s="36"/>
      <c r="F1118" s="36"/>
      <c r="G1118" s="36"/>
      <c r="H1118" s="36"/>
      <c r="I1118" s="36"/>
      <c r="J1118" s="36"/>
      <c r="K1118" s="36"/>
      <c r="L1118" s="36"/>
      <c r="M1118" s="37">
        <v>0</v>
      </c>
      <c r="N1118" s="37">
        <v>0</v>
      </c>
      <c r="O1118" s="37">
        <v>0</v>
      </c>
      <c r="P1118" s="37">
        <v>0</v>
      </c>
      <c r="Q1118" s="37">
        <v>0</v>
      </c>
      <c r="R1118" s="36">
        <v>0</v>
      </c>
    </row>
    <row r="1119" spans="1:18" x14ac:dyDescent="0.25">
      <c r="A1119" s="33" t="s">
        <v>9</v>
      </c>
      <c r="B1119" s="34" t="s">
        <v>10</v>
      </c>
      <c r="C1119" s="38"/>
      <c r="D1119" s="38"/>
      <c r="E1119" s="38"/>
      <c r="F1119" s="38"/>
      <c r="G1119" s="38"/>
      <c r="H1119" s="38"/>
      <c r="I1119" s="38"/>
      <c r="J1119" s="38"/>
      <c r="K1119" s="38"/>
      <c r="L1119" s="38"/>
      <c r="M1119" s="46">
        <v>0</v>
      </c>
      <c r="N1119" s="46">
        <v>0</v>
      </c>
      <c r="O1119" s="46">
        <v>0</v>
      </c>
      <c r="P1119" s="46">
        <v>0</v>
      </c>
      <c r="Q1119" s="46">
        <v>0</v>
      </c>
      <c r="R1119" s="38">
        <v>0</v>
      </c>
    </row>
    <row r="1120" spans="1:18" x14ac:dyDescent="0.25">
      <c r="A1120" s="33" t="s">
        <v>11</v>
      </c>
      <c r="B1120" s="34" t="s">
        <v>6</v>
      </c>
      <c r="C1120" s="36"/>
      <c r="D1120" s="36"/>
      <c r="E1120" s="36"/>
      <c r="F1120" s="36"/>
      <c r="G1120" s="36"/>
      <c r="H1120" s="36"/>
      <c r="I1120" s="36"/>
      <c r="J1120" s="36"/>
      <c r="K1120" s="36"/>
      <c r="L1120" s="36"/>
      <c r="M1120" s="37">
        <v>1022</v>
      </c>
      <c r="N1120" s="37">
        <v>2044</v>
      </c>
      <c r="O1120" s="37">
        <v>3066</v>
      </c>
      <c r="P1120" s="37">
        <v>3070.5912534808294</v>
      </c>
      <c r="Q1120" s="37">
        <v>3075.3580692330115</v>
      </c>
      <c r="R1120" s="36">
        <v>3080.3004275905846</v>
      </c>
    </row>
    <row r="1121" spans="1:18" x14ac:dyDescent="0.25">
      <c r="A1121" s="33" t="s">
        <v>12</v>
      </c>
      <c r="B1121" s="34" t="s">
        <v>6</v>
      </c>
      <c r="C1121" s="36"/>
      <c r="D1121" s="36"/>
      <c r="E1121" s="36"/>
      <c r="F1121" s="36"/>
      <c r="G1121" s="36"/>
      <c r="H1121" s="36"/>
      <c r="I1121" s="36"/>
      <c r="J1121" s="36"/>
      <c r="K1121" s="36"/>
      <c r="L1121" s="36"/>
      <c r="M1121" s="37">
        <v>1022</v>
      </c>
      <c r="N1121" s="37">
        <v>2044</v>
      </c>
      <c r="O1121" s="37">
        <v>3066</v>
      </c>
      <c r="P1121" s="37">
        <v>3070.5912534808294</v>
      </c>
      <c r="Q1121" s="37">
        <v>3075.3580692330115</v>
      </c>
      <c r="R1121" s="36">
        <v>3080.3004275905846</v>
      </c>
    </row>
    <row r="1122" spans="1:18" x14ac:dyDescent="0.25">
      <c r="A1122" s="33" t="s">
        <v>13</v>
      </c>
      <c r="B1122" s="34" t="s">
        <v>6</v>
      </c>
      <c r="C1122" s="34"/>
      <c r="D1122" s="34"/>
      <c r="E1122" s="34"/>
      <c r="F1122" s="34"/>
      <c r="G1122" s="34"/>
      <c r="H1122" s="34"/>
      <c r="I1122" s="34"/>
      <c r="J1122" s="34"/>
      <c r="K1122" s="34"/>
      <c r="L1122" s="34"/>
      <c r="M1122" s="35">
        <v>0</v>
      </c>
      <c r="N1122" s="35">
        <v>0</v>
      </c>
      <c r="O1122" s="35">
        <v>0</v>
      </c>
      <c r="P1122" s="35">
        <v>0</v>
      </c>
      <c r="Q1122" s="35">
        <v>0</v>
      </c>
      <c r="R1122" s="34">
        <v>0</v>
      </c>
    </row>
    <row r="1123" spans="1:18" x14ac:dyDescent="0.25">
      <c r="A1123" s="39" t="s">
        <v>14</v>
      </c>
      <c r="B1123" s="40" t="s">
        <v>15</v>
      </c>
      <c r="C1123" s="41"/>
      <c r="D1123" s="41"/>
      <c r="E1123" s="41"/>
      <c r="F1123" s="41"/>
      <c r="G1123" s="41"/>
      <c r="H1123" s="41"/>
      <c r="I1123" s="41"/>
      <c r="J1123" s="41"/>
      <c r="K1123" s="41"/>
      <c r="L1123" s="41"/>
      <c r="M1123" s="42">
        <v>70</v>
      </c>
      <c r="N1123" s="42">
        <v>70</v>
      </c>
      <c r="O1123" s="42">
        <v>70</v>
      </c>
      <c r="P1123" s="42">
        <v>70</v>
      </c>
      <c r="Q1123" s="42">
        <v>70</v>
      </c>
      <c r="R1123" s="41">
        <v>70</v>
      </c>
    </row>
    <row r="1124" spans="1:18" x14ac:dyDescent="0.25">
      <c r="A1124" s="33" t="s">
        <v>16</v>
      </c>
      <c r="B1124" s="34" t="s">
        <v>17</v>
      </c>
      <c r="C1124" s="36">
        <v>169</v>
      </c>
      <c r="D1124" s="36">
        <v>161</v>
      </c>
      <c r="E1124" s="36">
        <v>160.35599999999999</v>
      </c>
      <c r="F1124" s="36">
        <v>159.71457599999999</v>
      </c>
      <c r="G1124" s="36">
        <v>160.01816287371258</v>
      </c>
      <c r="H1124" s="36">
        <v>160.31350412697563</v>
      </c>
      <c r="I1124" s="36">
        <v>160.60059888104075</v>
      </c>
      <c r="J1124" s="36">
        <v>160.87635327584749</v>
      </c>
      <c r="K1124" s="36">
        <v>161.13457845638425</v>
      </c>
      <c r="L1124" s="36">
        <v>161.38455325019967</v>
      </c>
      <c r="M1124" s="36">
        <v>161.6273082445592</v>
      </c>
      <c r="N1124" s="36">
        <v>161.87109468079552</v>
      </c>
      <c r="O1124" s="36">
        <v>162.10972376431562</v>
      </c>
      <c r="P1124" s="36">
        <v>162.35247876546015</v>
      </c>
      <c r="Q1124" s="36">
        <v>162.60451633389516</v>
      </c>
      <c r="R1124" s="36">
        <v>162.86583542981504</v>
      </c>
    </row>
    <row r="1125" spans="1:18" x14ac:dyDescent="0.25">
      <c r="A1125" s="33" t="s">
        <v>29</v>
      </c>
      <c r="B1125" s="34" t="s">
        <v>17</v>
      </c>
      <c r="C1125" s="36"/>
      <c r="D1125" s="36"/>
      <c r="E1125" s="36"/>
      <c r="F1125" s="36"/>
      <c r="G1125" s="36"/>
      <c r="H1125" s="36"/>
      <c r="I1125" s="36"/>
      <c r="J1125" s="36"/>
      <c r="K1125" s="36"/>
      <c r="L1125" s="36"/>
      <c r="M1125" s="36">
        <v>40</v>
      </c>
      <c r="N1125" s="36">
        <v>80</v>
      </c>
      <c r="O1125" s="36">
        <v>120</v>
      </c>
      <c r="P1125" s="36">
        <v>120.17969680942579</v>
      </c>
      <c r="Q1125" s="36">
        <v>120.36626494062668</v>
      </c>
      <c r="R1125" s="36">
        <v>120.55970362389762</v>
      </c>
    </row>
    <row r="1126" spans="1:18" x14ac:dyDescent="0.25">
      <c r="A1126" s="39" t="s">
        <v>27</v>
      </c>
      <c r="B1126" s="40" t="s">
        <v>10</v>
      </c>
      <c r="C1126" s="43"/>
      <c r="D1126" s="43"/>
      <c r="E1126" s="43"/>
      <c r="F1126" s="43"/>
      <c r="G1126" s="43"/>
      <c r="H1126" s="43"/>
      <c r="I1126" s="43"/>
      <c r="J1126" s="43"/>
      <c r="K1126" s="43"/>
      <c r="L1126" s="43"/>
      <c r="M1126" s="47">
        <v>0.2474829311608393</v>
      </c>
      <c r="N1126" s="47">
        <v>0.49422041753506002</v>
      </c>
      <c r="O1126" s="47">
        <v>0.7402393712943639</v>
      </c>
      <c r="P1126" s="47">
        <v>0.7402393712943639</v>
      </c>
      <c r="Q1126" s="47">
        <v>0.7402393712943639</v>
      </c>
      <c r="R1126" s="43">
        <v>0.7402393712943639</v>
      </c>
    </row>
    <row r="1127" spans="1:18" x14ac:dyDescent="0.25">
      <c r="A1127" s="86" t="s">
        <v>120</v>
      </c>
      <c r="B1127" s="86"/>
      <c r="C1127" s="86"/>
      <c r="D1127" s="86"/>
      <c r="E1127" s="86"/>
      <c r="F1127" s="86"/>
      <c r="G1127" s="86"/>
      <c r="H1127" s="86"/>
      <c r="I1127" s="86"/>
      <c r="J1127" s="86"/>
      <c r="K1127" s="86"/>
      <c r="L1127" s="86"/>
      <c r="M1127" s="86"/>
      <c r="N1127" s="86"/>
      <c r="O1127" s="86"/>
      <c r="P1127" s="86"/>
      <c r="Q1127" s="86"/>
      <c r="R1127" s="86"/>
    </row>
    <row r="1128" spans="1:18" x14ac:dyDescent="0.25">
      <c r="A1128" s="26" t="s">
        <v>1</v>
      </c>
      <c r="B1128" s="27"/>
      <c r="C1128" s="28">
        <v>-4.0000000000000001E-3</v>
      </c>
      <c r="D1128" s="28">
        <v>-4.0000000000000001E-3</v>
      </c>
      <c r="E1128" s="28">
        <v>-4.0000000000000001E-3</v>
      </c>
      <c r="F1128" s="28">
        <v>-4.0000000000000001E-3</v>
      </c>
      <c r="G1128" s="29">
        <v>-1.1182649949169773E-2</v>
      </c>
      <c r="H1128" s="29">
        <v>-1.1482433590402743E-2</v>
      </c>
      <c r="I1128" s="29">
        <v>-1.1352803535834994E-2</v>
      </c>
      <c r="J1128" s="29">
        <v>-1.1438839461804795E-2</v>
      </c>
      <c r="K1128" s="29">
        <v>-1.152635545506938E-2</v>
      </c>
      <c r="L1128" s="29">
        <v>-1.1887672707697829E-2</v>
      </c>
      <c r="M1128" s="30">
        <v>-1.2030689608208108E-2</v>
      </c>
      <c r="N1128" s="29">
        <v>-1.2456333884905314E-2</v>
      </c>
      <c r="O1128" s="30">
        <v>-1.261345124505469E-2</v>
      </c>
      <c r="P1128" s="29">
        <v>-1.2679110105580694E-2</v>
      </c>
      <c r="Q1128" s="30">
        <v>-1.2890289315382412E-2</v>
      </c>
      <c r="R1128" s="29">
        <v>-1.3009624220147991E-2</v>
      </c>
    </row>
    <row r="1129" spans="1:18" x14ac:dyDescent="0.25">
      <c r="A1129" s="48"/>
      <c r="B1129" s="48"/>
      <c r="C1129" s="48"/>
      <c r="D1129" s="48"/>
      <c r="E1129" s="48"/>
      <c r="F1129" s="48"/>
      <c r="G1129" s="48"/>
      <c r="H1129" s="48"/>
      <c r="I1129" s="48"/>
      <c r="J1129" s="48"/>
      <c r="K1129" s="48"/>
      <c r="L1129" s="48"/>
      <c r="M1129" s="48"/>
      <c r="N1129" s="48"/>
      <c r="O1129" s="48"/>
      <c r="P1129" s="48"/>
      <c r="Q1129" s="48"/>
      <c r="R1129" s="49"/>
    </row>
    <row r="1130" spans="1:18" x14ac:dyDescent="0.25">
      <c r="A1130" s="26" t="s">
        <v>2</v>
      </c>
      <c r="B1130" s="27" t="s">
        <v>3</v>
      </c>
      <c r="C1130" s="27">
        <v>2020</v>
      </c>
      <c r="D1130" s="27">
        <v>2021</v>
      </c>
      <c r="E1130" s="27">
        <v>2022</v>
      </c>
      <c r="F1130" s="27">
        <v>2023</v>
      </c>
      <c r="G1130" s="27">
        <v>2024</v>
      </c>
      <c r="H1130" s="27">
        <v>2025</v>
      </c>
      <c r="I1130" s="27">
        <v>2026</v>
      </c>
      <c r="J1130" s="27">
        <v>2027</v>
      </c>
      <c r="K1130" s="27">
        <v>2028</v>
      </c>
      <c r="L1130" s="27">
        <v>2029</v>
      </c>
      <c r="M1130" s="50">
        <v>2030</v>
      </c>
      <c r="N1130" s="27">
        <v>2031</v>
      </c>
      <c r="O1130" s="50">
        <v>2032</v>
      </c>
      <c r="P1130" s="27">
        <v>2033</v>
      </c>
      <c r="Q1130" s="50">
        <v>2034</v>
      </c>
      <c r="R1130" s="27">
        <v>2035</v>
      </c>
    </row>
    <row r="1131" spans="1:18" x14ac:dyDescent="0.25">
      <c r="A1131" s="80" t="s">
        <v>121</v>
      </c>
      <c r="B1131" s="81"/>
      <c r="C1131" s="81"/>
      <c r="D1131" s="81"/>
      <c r="E1131" s="81"/>
      <c r="F1131" s="81"/>
      <c r="G1131" s="81"/>
      <c r="H1131" s="81"/>
      <c r="I1131" s="81"/>
      <c r="J1131" s="81"/>
      <c r="K1131" s="81"/>
      <c r="L1131" s="81"/>
      <c r="M1131" s="81"/>
      <c r="N1131" s="81"/>
      <c r="O1131" s="81"/>
      <c r="P1131" s="81"/>
      <c r="Q1131" s="81"/>
      <c r="R1131" s="82"/>
    </row>
    <row r="1132" spans="1:18" x14ac:dyDescent="0.25">
      <c r="A1132" s="33" t="s">
        <v>5</v>
      </c>
      <c r="B1132" s="34" t="s">
        <v>6</v>
      </c>
      <c r="C1132" s="36">
        <v>5081</v>
      </c>
      <c r="D1132" s="36">
        <v>5885.7189268141619</v>
      </c>
      <c r="E1132" s="36">
        <v>6057.4497078741788</v>
      </c>
      <c r="F1132" s="36">
        <v>6042.8988602441759</v>
      </c>
      <c r="G1132" s="36">
        <f t="shared" ref="G1132:R1132" si="593">G1133+G1134</f>
        <v>6002.3823184021749</v>
      </c>
      <c r="H1132" s="36">
        <f t="shared" si="593"/>
        <v>6887.0478661402649</v>
      </c>
      <c r="I1132" s="36">
        <f t="shared" si="593"/>
        <v>6836.1317046214617</v>
      </c>
      <c r="J1132" s="36">
        <f t="shared" si="593"/>
        <v>6785.4121025809663</v>
      </c>
      <c r="K1132" s="36">
        <f t="shared" si="593"/>
        <v>6734.8890684109765</v>
      </c>
      <c r="L1132" s="36">
        <f t="shared" si="593"/>
        <v>6683.3828874051333</v>
      </c>
      <c r="M1132" s="37">
        <f t="shared" si="593"/>
        <v>6631.8767063992891</v>
      </c>
      <c r="N1132" s="37">
        <f t="shared" si="593"/>
        <v>6579.1898214117036</v>
      </c>
      <c r="O1132" s="37">
        <f t="shared" si="593"/>
        <v>6526.50293642412</v>
      </c>
      <c r="P1132" s="37">
        <f t="shared" si="593"/>
        <v>6474.2098145937543</v>
      </c>
      <c r="Q1132" s="37">
        <f t="shared" si="593"/>
        <v>6421.7197886916438</v>
      </c>
      <c r="R1132" s="36">
        <f t="shared" si="593"/>
        <v>6369.4266994614372</v>
      </c>
    </row>
    <row r="1133" spans="1:18" x14ac:dyDescent="0.25">
      <c r="A1133" s="33" t="s">
        <v>7</v>
      </c>
      <c r="B1133" s="34" t="s">
        <v>6</v>
      </c>
      <c r="C1133" s="36">
        <v>1865.4835829433077</v>
      </c>
      <c r="D1133" s="36">
        <v>1865.4835829433077</v>
      </c>
      <c r="E1133" s="36">
        <v>1865.4835829433077</v>
      </c>
      <c r="F1133" s="36">
        <v>1865.4835829433077</v>
      </c>
      <c r="G1133" s="36">
        <f t="shared" ref="G1133:R1133" si="594">F1133</f>
        <v>1865.4835829433077</v>
      </c>
      <c r="H1133" s="36">
        <f t="shared" si="594"/>
        <v>1865.4835829433077</v>
      </c>
      <c r="I1133" s="36">
        <f t="shared" si="594"/>
        <v>1865.4835829433077</v>
      </c>
      <c r="J1133" s="36">
        <f t="shared" si="594"/>
        <v>1865.4835829433077</v>
      </c>
      <c r="K1133" s="36">
        <f t="shared" si="594"/>
        <v>1865.4835829433077</v>
      </c>
      <c r="L1133" s="36">
        <f t="shared" si="594"/>
        <v>1865.4835829433077</v>
      </c>
      <c r="M1133" s="37">
        <f t="shared" si="594"/>
        <v>1865.4835829433077</v>
      </c>
      <c r="N1133" s="37">
        <f t="shared" si="594"/>
        <v>1865.4835829433077</v>
      </c>
      <c r="O1133" s="37">
        <f t="shared" si="594"/>
        <v>1865.4835829433077</v>
      </c>
      <c r="P1133" s="37">
        <f t="shared" si="594"/>
        <v>1865.4835829433077</v>
      </c>
      <c r="Q1133" s="37">
        <f t="shared" si="594"/>
        <v>1865.4835829433077</v>
      </c>
      <c r="R1133" s="36">
        <f t="shared" si="594"/>
        <v>1865.4835829433077</v>
      </c>
    </row>
    <row r="1134" spans="1:18" x14ac:dyDescent="0.25">
      <c r="A1134" s="33" t="s">
        <v>8</v>
      </c>
      <c r="B1134" s="34" t="s">
        <v>6</v>
      </c>
      <c r="C1134" s="36">
        <v>3215.5164170566923</v>
      </c>
      <c r="D1134" s="36">
        <v>4020.2353438708542</v>
      </c>
      <c r="E1134" s="36">
        <v>4191.966124930871</v>
      </c>
      <c r="F1134" s="36">
        <v>4177.4152773008682</v>
      </c>
      <c r="G1134" s="36">
        <f t="shared" ref="G1134:R1134" si="595">G1137/(1-G1136)</f>
        <v>4136.8987354588671</v>
      </c>
      <c r="H1134" s="36">
        <f t="shared" si="595"/>
        <v>5021.5642831969571</v>
      </c>
      <c r="I1134" s="36">
        <f t="shared" si="595"/>
        <v>4970.648121678154</v>
      </c>
      <c r="J1134" s="36">
        <f t="shared" si="595"/>
        <v>4919.9285196376586</v>
      </c>
      <c r="K1134" s="36">
        <f t="shared" si="595"/>
        <v>4869.4054854676688</v>
      </c>
      <c r="L1134" s="36">
        <f t="shared" si="595"/>
        <v>4817.8993044618255</v>
      </c>
      <c r="M1134" s="37">
        <f t="shared" si="595"/>
        <v>4766.3931234559814</v>
      </c>
      <c r="N1134" s="37">
        <f t="shared" si="595"/>
        <v>4713.7062384683959</v>
      </c>
      <c r="O1134" s="37">
        <f t="shared" si="595"/>
        <v>4661.0193534808122</v>
      </c>
      <c r="P1134" s="37">
        <f t="shared" si="595"/>
        <v>4608.7262316504466</v>
      </c>
      <c r="Q1134" s="37">
        <f t="shared" si="595"/>
        <v>4556.236205748336</v>
      </c>
      <c r="R1134" s="36">
        <f t="shared" si="595"/>
        <v>4503.9431165181295</v>
      </c>
    </row>
    <row r="1135" spans="1:18" x14ac:dyDescent="0.25">
      <c r="A1135" s="33" t="s">
        <v>9</v>
      </c>
      <c r="B1135" s="34" t="s">
        <v>6</v>
      </c>
      <c r="C1135" s="36">
        <v>488.51641705669226</v>
      </c>
      <c r="D1135" s="36">
        <v>516.83634387085431</v>
      </c>
      <c r="E1135" s="36">
        <v>538.91383471935887</v>
      </c>
      <c r="F1135" s="36">
        <v>537.04319625020162</v>
      </c>
      <c r="G1135" s="36">
        <f t="shared" ref="G1135:R1135" si="596">G1134-G1137</f>
        <v>531.83444114987196</v>
      </c>
      <c r="H1135" s="36">
        <f t="shared" si="596"/>
        <v>502.15642831969581</v>
      </c>
      <c r="I1135" s="36">
        <f t="shared" si="596"/>
        <v>497.06481216781503</v>
      </c>
      <c r="J1135" s="36">
        <f t="shared" si="596"/>
        <v>491.99285196376604</v>
      </c>
      <c r="K1135" s="36">
        <f t="shared" si="596"/>
        <v>486.94054854676688</v>
      </c>
      <c r="L1135" s="36">
        <f t="shared" si="596"/>
        <v>481.78993044618255</v>
      </c>
      <c r="M1135" s="37">
        <f t="shared" si="596"/>
        <v>476.63931234559823</v>
      </c>
      <c r="N1135" s="37">
        <f t="shared" si="596"/>
        <v>471.37062384683941</v>
      </c>
      <c r="O1135" s="37">
        <f t="shared" si="596"/>
        <v>466.1019353480815</v>
      </c>
      <c r="P1135" s="37">
        <f t="shared" si="596"/>
        <v>460.87262316504439</v>
      </c>
      <c r="Q1135" s="37">
        <f t="shared" si="596"/>
        <v>455.62362057483369</v>
      </c>
      <c r="R1135" s="36">
        <f t="shared" si="596"/>
        <v>450.39431165181259</v>
      </c>
    </row>
    <row r="1136" spans="1:18" x14ac:dyDescent="0.25">
      <c r="A1136" s="33" t="s">
        <v>9</v>
      </c>
      <c r="B1136" s="34" t="s">
        <v>10</v>
      </c>
      <c r="C1136" s="38">
        <v>0.15192471556523834</v>
      </c>
      <c r="D1136" s="38">
        <v>0.12855872844827587</v>
      </c>
      <c r="E1136" s="38">
        <v>0.12855872844827587</v>
      </c>
      <c r="F1136" s="38">
        <v>0.12855872844827587</v>
      </c>
      <c r="G1136" s="38">
        <f t="shared" ref="G1136" si="597">F1136</f>
        <v>0.12855872844827587</v>
      </c>
      <c r="H1136" s="38">
        <v>0.1</v>
      </c>
      <c r="I1136" s="38">
        <f t="shared" ref="I1136:J1136" si="598">H1136</f>
        <v>0.1</v>
      </c>
      <c r="J1136" s="38">
        <f t="shared" si="598"/>
        <v>0.1</v>
      </c>
      <c r="K1136" s="38">
        <f>J1136</f>
        <v>0.1</v>
      </c>
      <c r="L1136" s="38">
        <f t="shared" ref="L1136:R1136" si="599">K1136</f>
        <v>0.1</v>
      </c>
      <c r="M1136" s="46">
        <f t="shared" si="599"/>
        <v>0.1</v>
      </c>
      <c r="N1136" s="46">
        <f t="shared" si="599"/>
        <v>0.1</v>
      </c>
      <c r="O1136" s="46">
        <f t="shared" si="599"/>
        <v>0.1</v>
      </c>
      <c r="P1136" s="46">
        <f t="shared" si="599"/>
        <v>0.1</v>
      </c>
      <c r="Q1136" s="46">
        <f t="shared" si="599"/>
        <v>0.1</v>
      </c>
      <c r="R1136" s="38">
        <f t="shared" si="599"/>
        <v>0.1</v>
      </c>
    </row>
    <row r="1137" spans="1:18" x14ac:dyDescent="0.25">
      <c r="A1137" s="33" t="s">
        <v>11</v>
      </c>
      <c r="B1137" s="34" t="s">
        <v>6</v>
      </c>
      <c r="C1137" s="36">
        <v>2727</v>
      </c>
      <c r="D1137" s="36">
        <v>3503.3989999999999</v>
      </c>
      <c r="E1137" s="36">
        <v>3653.0522902115122</v>
      </c>
      <c r="F1137" s="36">
        <v>3640.3720810506666</v>
      </c>
      <c r="G1137" s="36">
        <f t="shared" ref="G1137:R1137" si="600">G1138+G1139</f>
        <v>3605.0642943089952</v>
      </c>
      <c r="H1137" s="36">
        <f t="shared" si="600"/>
        <v>4519.4078548772613</v>
      </c>
      <c r="I1137" s="36">
        <f t="shared" si="600"/>
        <v>4473.5833095103389</v>
      </c>
      <c r="J1137" s="36">
        <f t="shared" si="600"/>
        <v>4427.9356676738926</v>
      </c>
      <c r="K1137" s="36">
        <f t="shared" si="600"/>
        <v>4382.4649369209019</v>
      </c>
      <c r="L1137" s="36">
        <f t="shared" si="600"/>
        <v>4336.109374015643</v>
      </c>
      <c r="M1137" s="37">
        <f t="shared" si="600"/>
        <v>4289.7538111103831</v>
      </c>
      <c r="N1137" s="37">
        <f t="shared" si="600"/>
        <v>4242.3356146215565</v>
      </c>
      <c r="O1137" s="37">
        <f t="shared" si="600"/>
        <v>4194.9174181327307</v>
      </c>
      <c r="P1137" s="37">
        <f t="shared" si="600"/>
        <v>4147.8536084854022</v>
      </c>
      <c r="Q1137" s="37">
        <f t="shared" si="600"/>
        <v>4100.6125851735023</v>
      </c>
      <c r="R1137" s="36">
        <f t="shared" si="600"/>
        <v>4053.5488048663169</v>
      </c>
    </row>
    <row r="1138" spans="1:18" x14ac:dyDescent="0.25">
      <c r="A1138" s="33" t="s">
        <v>12</v>
      </c>
      <c r="B1138" s="34" t="s">
        <v>6</v>
      </c>
      <c r="C1138" s="36">
        <v>2517</v>
      </c>
      <c r="D1138" s="36">
        <v>3020.3989999999999</v>
      </c>
      <c r="E1138" s="36">
        <v>3170.0522902115122</v>
      </c>
      <c r="F1138" s="36">
        <v>3157.3720810506666</v>
      </c>
      <c r="G1138" s="36">
        <f>(G1140*G1142*365)/1000</f>
        <v>3122.0642943089952</v>
      </c>
      <c r="H1138" s="36">
        <f>(H1140*H1142*365)/1000</f>
        <v>4036.4078548772618</v>
      </c>
      <c r="I1138" s="36">
        <f t="shared" ref="I1138:J1138" si="601">(I1140*I1142*365)/1000</f>
        <v>3990.5833095103389</v>
      </c>
      <c r="J1138" s="36">
        <f t="shared" si="601"/>
        <v>3944.9356676738926</v>
      </c>
      <c r="K1138" s="36">
        <f>(K1140*K1142*365)/1000</f>
        <v>3899.4649369209019</v>
      </c>
      <c r="L1138" s="36">
        <f t="shared" ref="L1138:R1138" si="602">(L1140*L1142*365)/1000</f>
        <v>3853.109374015643</v>
      </c>
      <c r="M1138" s="37">
        <f t="shared" si="602"/>
        <v>3806.7538111103831</v>
      </c>
      <c r="N1138" s="37">
        <f t="shared" si="602"/>
        <v>3759.3356146215565</v>
      </c>
      <c r="O1138" s="37">
        <f t="shared" si="602"/>
        <v>3711.9174181327303</v>
      </c>
      <c r="P1138" s="37">
        <f t="shared" si="602"/>
        <v>3664.8536084854027</v>
      </c>
      <c r="Q1138" s="37">
        <f t="shared" si="602"/>
        <v>3617.6125851735023</v>
      </c>
      <c r="R1138" s="36">
        <f t="shared" si="602"/>
        <v>3570.5488048663169</v>
      </c>
    </row>
    <row r="1139" spans="1:18" x14ac:dyDescent="0.25">
      <c r="A1139" s="33" t="s">
        <v>13</v>
      </c>
      <c r="B1139" s="34" t="s">
        <v>6</v>
      </c>
      <c r="C1139" s="34">
        <v>210</v>
      </c>
      <c r="D1139" s="34">
        <v>483</v>
      </c>
      <c r="E1139" s="34">
        <v>483</v>
      </c>
      <c r="F1139" s="34">
        <v>483</v>
      </c>
      <c r="G1139" s="34">
        <f t="shared" ref="G1139:R1139" si="603">F1139</f>
        <v>483</v>
      </c>
      <c r="H1139" s="34">
        <f t="shared" si="603"/>
        <v>483</v>
      </c>
      <c r="I1139" s="34">
        <f t="shared" si="603"/>
        <v>483</v>
      </c>
      <c r="J1139" s="34">
        <f t="shared" si="603"/>
        <v>483</v>
      </c>
      <c r="K1139" s="34">
        <f t="shared" si="603"/>
        <v>483</v>
      </c>
      <c r="L1139" s="34">
        <f t="shared" si="603"/>
        <v>483</v>
      </c>
      <c r="M1139" s="35">
        <f t="shared" si="603"/>
        <v>483</v>
      </c>
      <c r="N1139" s="35">
        <f t="shared" si="603"/>
        <v>483</v>
      </c>
      <c r="O1139" s="35">
        <f t="shared" si="603"/>
        <v>483</v>
      </c>
      <c r="P1139" s="35">
        <f t="shared" si="603"/>
        <v>483</v>
      </c>
      <c r="Q1139" s="35">
        <f t="shared" si="603"/>
        <v>483</v>
      </c>
      <c r="R1139" s="34">
        <f t="shared" si="603"/>
        <v>483</v>
      </c>
    </row>
    <row r="1140" spans="1:18" x14ac:dyDescent="0.25">
      <c r="A1140" s="39" t="s">
        <v>14</v>
      </c>
      <c r="B1140" s="40" t="s">
        <v>15</v>
      </c>
      <c r="C1140" s="41">
        <v>45.972602739726028</v>
      </c>
      <c r="D1140" s="41">
        <v>55.38865966147695</v>
      </c>
      <c r="E1140" s="41">
        <v>55.38865966147695</v>
      </c>
      <c r="F1140" s="41">
        <v>55.38865966147695</v>
      </c>
      <c r="G1140" s="41">
        <v>55.38865966147695</v>
      </c>
      <c r="H1140" s="41">
        <v>55.38865966147695</v>
      </c>
      <c r="I1140" s="41">
        <v>55.38865966147695</v>
      </c>
      <c r="J1140" s="41">
        <v>55.38865966147695</v>
      </c>
      <c r="K1140" s="41">
        <v>55.38865966147695</v>
      </c>
      <c r="L1140" s="41">
        <v>55.38865966147695</v>
      </c>
      <c r="M1140" s="42">
        <v>55.38865966147695</v>
      </c>
      <c r="N1140" s="42">
        <v>55.38865966147695</v>
      </c>
      <c r="O1140" s="42">
        <v>55.38865966147695</v>
      </c>
      <c r="P1140" s="42">
        <v>55.38865966147695</v>
      </c>
      <c r="Q1140" s="42">
        <v>55.38865966147695</v>
      </c>
      <c r="R1140" s="41">
        <v>55.38865966147695</v>
      </c>
    </row>
    <row r="1141" spans="1:18" x14ac:dyDescent="0.25">
      <c r="A1141" s="33" t="s">
        <v>122</v>
      </c>
      <c r="B1141" s="34" t="s">
        <v>17</v>
      </c>
      <c r="C1141" s="36">
        <v>207</v>
      </c>
      <c r="D1141" s="36">
        <v>211</v>
      </c>
      <c r="E1141" s="36">
        <v>205</v>
      </c>
      <c r="F1141" s="36">
        <f t="shared" ref="F1141:H1142" si="604">E1141+(E1141*F$1128)</f>
        <v>204.18</v>
      </c>
      <c r="G1141" s="36">
        <f t="shared" si="604"/>
        <v>201.89672653337851</v>
      </c>
      <c r="H1141" s="36">
        <f t="shared" si="604"/>
        <v>199.57846077883929</v>
      </c>
      <c r="I1141" s="36">
        <f>H1141+(H1141*I$1128)</f>
        <v>197.31268572363277</v>
      </c>
      <c r="J1141" s="36">
        <f t="shared" ref="J1141:R1142" si="605">I1141+(I1141*J$1128)</f>
        <v>195.05565758786258</v>
      </c>
      <c r="K1141" s="36">
        <f t="shared" si="605"/>
        <v>192.80737674498258</v>
      </c>
      <c r="L1141" s="36">
        <f t="shared" si="605"/>
        <v>190.51534575460843</v>
      </c>
      <c r="M1141" s="36">
        <f t="shared" si="605"/>
        <v>188.22331476423429</v>
      </c>
      <c r="N1141" s="36">
        <f t="shared" si="605"/>
        <v>185.87874231060735</v>
      </c>
      <c r="O1141" s="36">
        <f t="shared" si="605"/>
        <v>183.53416985698041</v>
      </c>
      <c r="P1141" s="36">
        <f t="shared" si="605"/>
        <v>181.2071199092274</v>
      </c>
      <c r="Q1141" s="36">
        <f t="shared" si="605"/>
        <v>178.87130770759026</v>
      </c>
      <c r="R1141" s="36">
        <f t="shared" si="605"/>
        <v>176.54425921054806</v>
      </c>
    </row>
    <row r="1142" spans="1:18" x14ac:dyDescent="0.25">
      <c r="A1142" s="33" t="s">
        <v>123</v>
      </c>
      <c r="B1142" s="34" t="s">
        <v>17</v>
      </c>
      <c r="C1142" s="36">
        <v>150</v>
      </c>
      <c r="D1142" s="36">
        <v>149.4</v>
      </c>
      <c r="E1142" s="36">
        <v>156.80240000000001</v>
      </c>
      <c r="F1142" s="36">
        <v>156.17519040000002</v>
      </c>
      <c r="G1142" s="36">
        <f t="shared" si="604"/>
        <v>154.42873791501188</v>
      </c>
      <c r="H1142" s="36">
        <f>G1142+(G1142*H$1128)+'[16]Uued liitujad'!H63-28</f>
        <v>199.65552018745305</v>
      </c>
      <c r="I1142" s="36">
        <f>H1142+(H1142*I$1128)</f>
        <v>197.38887029191994</v>
      </c>
      <c r="J1142" s="36">
        <f t="shared" si="605"/>
        <v>195.13097069310365</v>
      </c>
      <c r="K1142" s="36">
        <f t="shared" si="605"/>
        <v>192.88182176460222</v>
      </c>
      <c r="L1142" s="36">
        <f t="shared" si="605"/>
        <v>190.58890579620012</v>
      </c>
      <c r="M1142" s="36">
        <f t="shared" si="605"/>
        <v>188.29598982779802</v>
      </c>
      <c r="N1142" s="36">
        <f t="shared" si="605"/>
        <v>185.95051210931425</v>
      </c>
      <c r="O1142" s="36">
        <f t="shared" si="605"/>
        <v>183.60503439083047</v>
      </c>
      <c r="P1142" s="36">
        <f t="shared" si="605"/>
        <v>181.27708594385021</v>
      </c>
      <c r="Q1142" s="36">
        <f t="shared" si="605"/>
        <v>178.94037185978453</v>
      </c>
      <c r="R1142" s="36">
        <f t="shared" si="605"/>
        <v>176.61242486407519</v>
      </c>
    </row>
    <row r="1143" spans="1:18" x14ac:dyDescent="0.25">
      <c r="A1143" s="39" t="s">
        <v>27</v>
      </c>
      <c r="B1143" s="40" t="s">
        <v>10</v>
      </c>
      <c r="C1143" s="43">
        <v>0.72463768115942029</v>
      </c>
      <c r="D1143" s="43">
        <f>D1142/D1141</f>
        <v>0.70805687203791468</v>
      </c>
      <c r="E1143" s="43">
        <f>E1142/E1141</f>
        <v>0.76488975609756105</v>
      </c>
      <c r="F1143" s="43">
        <f>F1142/F1141</f>
        <v>0.76488975609756105</v>
      </c>
      <c r="G1143" s="43">
        <f>G1142/G1141</f>
        <v>0.76488975609756105</v>
      </c>
      <c r="H1143" s="43">
        <f t="shared" ref="H1143:J1143" si="606">H1142/H1141</f>
        <v>1.0003861108473984</v>
      </c>
      <c r="I1143" s="43">
        <f t="shared" si="606"/>
        <v>1.0003861108473981</v>
      </c>
      <c r="J1143" s="43">
        <f t="shared" si="606"/>
        <v>1.0003861108473981</v>
      </c>
      <c r="K1143" s="43">
        <f>K1142/K1141</f>
        <v>1.0003861108473984</v>
      </c>
      <c r="L1143" s="43">
        <f t="shared" ref="L1143:R1143" si="607">L1142/L1141</f>
        <v>1.0003861108473984</v>
      </c>
      <c r="M1143" s="47">
        <f t="shared" si="607"/>
        <v>1.0003861108473984</v>
      </c>
      <c r="N1143" s="47">
        <f t="shared" si="607"/>
        <v>1.0003861108473984</v>
      </c>
      <c r="O1143" s="47">
        <f t="shared" si="607"/>
        <v>1.0003861108473986</v>
      </c>
      <c r="P1143" s="47">
        <f t="shared" si="607"/>
        <v>1.0003861108473986</v>
      </c>
      <c r="Q1143" s="47">
        <f t="shared" si="607"/>
        <v>1.0003861108473986</v>
      </c>
      <c r="R1143" s="43">
        <f t="shared" si="607"/>
        <v>1.0003861108473986</v>
      </c>
    </row>
    <row r="1144" spans="1:18" x14ac:dyDescent="0.25">
      <c r="A1144" s="31"/>
      <c r="B1144" s="31"/>
      <c r="C1144" s="31"/>
      <c r="D1144" s="31"/>
      <c r="E1144" s="31"/>
      <c r="F1144" s="31"/>
      <c r="G1144" s="31"/>
      <c r="H1144" s="31"/>
      <c r="I1144" s="31"/>
      <c r="J1144" s="31"/>
      <c r="K1144" s="31"/>
      <c r="L1144" s="31"/>
      <c r="M1144" s="31"/>
      <c r="N1144" s="31"/>
      <c r="O1144" s="31"/>
      <c r="P1144" s="31"/>
      <c r="Q1144" s="31"/>
      <c r="R1144" s="32"/>
    </row>
    <row r="1145" spans="1:18" x14ac:dyDescent="0.25">
      <c r="A1145" s="33" t="s">
        <v>2</v>
      </c>
      <c r="B1145" s="34" t="s">
        <v>3</v>
      </c>
      <c r="C1145" s="34">
        <v>2020</v>
      </c>
      <c r="D1145" s="34">
        <v>2021</v>
      </c>
      <c r="E1145" s="34">
        <v>2022</v>
      </c>
      <c r="F1145" s="34">
        <v>2023</v>
      </c>
      <c r="G1145" s="34">
        <v>2024</v>
      </c>
      <c r="H1145" s="34">
        <v>2025</v>
      </c>
      <c r="I1145" s="34">
        <v>2026</v>
      </c>
      <c r="J1145" s="34">
        <v>2027</v>
      </c>
      <c r="K1145" s="34">
        <v>2028</v>
      </c>
      <c r="L1145" s="34">
        <v>2029</v>
      </c>
      <c r="M1145" s="35">
        <v>2030</v>
      </c>
      <c r="N1145" s="34">
        <v>2031</v>
      </c>
      <c r="O1145" s="35">
        <v>2032</v>
      </c>
      <c r="P1145" s="34">
        <v>2033</v>
      </c>
      <c r="Q1145" s="35">
        <v>2034</v>
      </c>
      <c r="R1145" s="34">
        <v>2035</v>
      </c>
    </row>
    <row r="1146" spans="1:18" x14ac:dyDescent="0.25">
      <c r="A1146" s="80" t="s">
        <v>124</v>
      </c>
      <c r="B1146" s="81"/>
      <c r="C1146" s="81"/>
      <c r="D1146" s="81"/>
      <c r="E1146" s="81"/>
      <c r="F1146" s="81"/>
      <c r="G1146" s="81"/>
      <c r="H1146" s="81"/>
      <c r="I1146" s="81"/>
      <c r="J1146" s="81"/>
      <c r="K1146" s="81"/>
      <c r="L1146" s="81"/>
      <c r="M1146" s="81"/>
      <c r="N1146" s="81"/>
      <c r="O1146" s="81"/>
      <c r="P1146" s="81"/>
      <c r="Q1146" s="81"/>
      <c r="R1146" s="82"/>
    </row>
    <row r="1147" spans="1:18" x14ac:dyDescent="0.25">
      <c r="A1147" s="33" t="s">
        <v>5</v>
      </c>
      <c r="B1147" s="34" t="s">
        <v>6</v>
      </c>
      <c r="C1147" s="36">
        <v>884</v>
      </c>
      <c r="D1147" s="36">
        <v>966.79808389898722</v>
      </c>
      <c r="E1147" s="36">
        <v>964.4908915633913</v>
      </c>
      <c r="F1147" s="36">
        <v>962.19292799713787</v>
      </c>
      <c r="G1147" s="36">
        <v>955.79429477995529</v>
      </c>
      <c r="H1147" s="36">
        <v>949.29759936431572</v>
      </c>
      <c r="I1147" s="36">
        <v>942.94800360066847</v>
      </c>
      <c r="J1147" s="36">
        <v>936.62292015675484</v>
      </c>
      <c r="K1147" s="36">
        <v>930.32235007914016</v>
      </c>
      <c r="L1147" s="36">
        <v>923.89917482474505</v>
      </c>
      <c r="M1147" s="37">
        <v>917.47599957035015</v>
      </c>
      <c r="N1147" s="37">
        <v>910.90558240342762</v>
      </c>
      <c r="O1147" s="37">
        <v>904.3351652365053</v>
      </c>
      <c r="P1147" s="37">
        <v>897.81385304529954</v>
      </c>
      <c r="Q1147" s="37">
        <v>891.26798556118661</v>
      </c>
      <c r="R1147" s="36">
        <v>884.74667743544501</v>
      </c>
    </row>
    <row r="1148" spans="1:18" x14ac:dyDescent="0.25">
      <c r="A1148" s="33" t="s">
        <v>7</v>
      </c>
      <c r="B1148" s="34" t="s">
        <v>6</v>
      </c>
      <c r="C1148" s="36">
        <v>390</v>
      </c>
      <c r="D1148" s="34">
        <v>390</v>
      </c>
      <c r="E1148" s="34">
        <v>390</v>
      </c>
      <c r="F1148" s="34">
        <v>390</v>
      </c>
      <c r="G1148" s="34">
        <v>390</v>
      </c>
      <c r="H1148" s="34">
        <v>390</v>
      </c>
      <c r="I1148" s="34">
        <v>390</v>
      </c>
      <c r="J1148" s="34">
        <v>390</v>
      </c>
      <c r="K1148" s="34">
        <v>390</v>
      </c>
      <c r="L1148" s="34">
        <v>390</v>
      </c>
      <c r="M1148" s="35">
        <v>390</v>
      </c>
      <c r="N1148" s="35">
        <v>390</v>
      </c>
      <c r="O1148" s="35">
        <v>390</v>
      </c>
      <c r="P1148" s="35">
        <v>390</v>
      </c>
      <c r="Q1148" s="35">
        <v>390</v>
      </c>
      <c r="R1148" s="34">
        <v>390</v>
      </c>
    </row>
    <row r="1149" spans="1:18" x14ac:dyDescent="0.25">
      <c r="A1149" s="33" t="s">
        <v>8</v>
      </c>
      <c r="B1149" s="34" t="s">
        <v>6</v>
      </c>
      <c r="C1149" s="36">
        <v>494</v>
      </c>
      <c r="D1149" s="36">
        <v>576.79808389898722</v>
      </c>
      <c r="E1149" s="36">
        <v>574.4908915633913</v>
      </c>
      <c r="F1149" s="36">
        <v>572.19292799713787</v>
      </c>
      <c r="G1149" s="36">
        <v>565.79429477995529</v>
      </c>
      <c r="H1149" s="36">
        <v>559.29759936431572</v>
      </c>
      <c r="I1149" s="36">
        <v>552.94800360066847</v>
      </c>
      <c r="J1149" s="36">
        <v>546.62292015675484</v>
      </c>
      <c r="K1149" s="36">
        <v>540.32235007914016</v>
      </c>
      <c r="L1149" s="36">
        <v>533.89917482474505</v>
      </c>
      <c r="M1149" s="37">
        <v>527.47599957035015</v>
      </c>
      <c r="N1149" s="37">
        <v>520.90558240342762</v>
      </c>
      <c r="O1149" s="37">
        <v>514.3351652365053</v>
      </c>
      <c r="P1149" s="37">
        <v>507.8138530452996</v>
      </c>
      <c r="Q1149" s="37">
        <v>501.26798556118661</v>
      </c>
      <c r="R1149" s="36">
        <v>494.74667743544495</v>
      </c>
    </row>
    <row r="1150" spans="1:18" x14ac:dyDescent="0.25">
      <c r="A1150" s="33" t="s">
        <v>9</v>
      </c>
      <c r="B1150" s="34" t="s">
        <v>6</v>
      </c>
      <c r="C1150" s="36">
        <v>0</v>
      </c>
      <c r="D1150" s="36">
        <v>7.7980838989872154</v>
      </c>
      <c r="E1150" s="36">
        <v>7.7668915633913684</v>
      </c>
      <c r="F1150" s="36">
        <v>7.7358239971377998</v>
      </c>
      <c r="G1150" s="36">
        <v>7.6493169853093832</v>
      </c>
      <c r="H1150" s="36">
        <v>7.5614842110136351</v>
      </c>
      <c r="I1150" s="36">
        <v>7.4756401663266843</v>
      </c>
      <c r="J1150" s="36">
        <v>7.390127518589793</v>
      </c>
      <c r="K1150" s="36">
        <v>7.3049462819523114</v>
      </c>
      <c r="L1150" s="36">
        <v>7.2181074714051192</v>
      </c>
      <c r="M1150" s="37">
        <v>7.131268660857927</v>
      </c>
      <c r="N1150" s="37">
        <v>7.0424391973953107</v>
      </c>
      <c r="O1150" s="37">
        <v>6.9536097339327512</v>
      </c>
      <c r="P1150" s="37">
        <v>6.8654441504849615</v>
      </c>
      <c r="Q1150" s="37">
        <v>6.7769465891066147</v>
      </c>
      <c r="R1150" s="36">
        <v>6.6887810606223184</v>
      </c>
    </row>
    <row r="1151" spans="1:18" x14ac:dyDescent="0.25">
      <c r="A1151" s="33" t="s">
        <v>9</v>
      </c>
      <c r="B1151" s="34" t="s">
        <v>10</v>
      </c>
      <c r="C1151" s="38">
        <v>0</v>
      </c>
      <c r="D1151" s="38">
        <v>1.3519607843137216E-2</v>
      </c>
      <c r="E1151" s="38">
        <v>1.3519607843137216E-2</v>
      </c>
      <c r="F1151" s="38">
        <v>1.3519607843137216E-2</v>
      </c>
      <c r="G1151" s="38">
        <v>1.3519607843137216E-2</v>
      </c>
      <c r="H1151" s="38">
        <v>1.3519607843137216E-2</v>
      </c>
      <c r="I1151" s="38">
        <v>1.3519607843137216E-2</v>
      </c>
      <c r="J1151" s="38">
        <v>1.3519607843137216E-2</v>
      </c>
      <c r="K1151" s="38">
        <v>1.3519607843137216E-2</v>
      </c>
      <c r="L1151" s="38">
        <v>1.3519607843137216E-2</v>
      </c>
      <c r="M1151" s="46">
        <v>1.3519607843137216E-2</v>
      </c>
      <c r="N1151" s="46">
        <v>1.3519607843137216E-2</v>
      </c>
      <c r="O1151" s="46">
        <v>1.3519607843137216E-2</v>
      </c>
      <c r="P1151" s="46">
        <v>1.3519607843137216E-2</v>
      </c>
      <c r="Q1151" s="46">
        <v>1.3519607843137216E-2</v>
      </c>
      <c r="R1151" s="38">
        <v>1.3519607843137216E-2</v>
      </c>
    </row>
    <row r="1152" spans="1:18" x14ac:dyDescent="0.25">
      <c r="A1152" s="33" t="s">
        <v>11</v>
      </c>
      <c r="B1152" s="34" t="s">
        <v>6</v>
      </c>
      <c r="C1152" s="36">
        <v>494</v>
      </c>
      <c r="D1152" s="36">
        <v>569</v>
      </c>
      <c r="E1152" s="36">
        <v>566.72399999999993</v>
      </c>
      <c r="F1152" s="36">
        <v>564.45710400000007</v>
      </c>
      <c r="G1152" s="36">
        <v>558.14497779464591</v>
      </c>
      <c r="H1152" s="36">
        <v>551.73611515330208</v>
      </c>
      <c r="I1152" s="36">
        <v>545.47236343434179</v>
      </c>
      <c r="J1152" s="36">
        <v>539.23279263816505</v>
      </c>
      <c r="K1152" s="36">
        <v>533.01740379718785</v>
      </c>
      <c r="L1152" s="36">
        <v>526.68106735333993</v>
      </c>
      <c r="M1152" s="37">
        <v>520.34473090949223</v>
      </c>
      <c r="N1152" s="37">
        <v>513.8631432060323</v>
      </c>
      <c r="O1152" s="37">
        <v>507.38155550257255</v>
      </c>
      <c r="P1152" s="37">
        <v>500.94840889481463</v>
      </c>
      <c r="Q1152" s="37">
        <v>494.49103897207999</v>
      </c>
      <c r="R1152" s="36">
        <v>488.05789637482263</v>
      </c>
    </row>
    <row r="1153" spans="1:18" x14ac:dyDescent="0.25">
      <c r="A1153" s="33" t="s">
        <v>12</v>
      </c>
      <c r="B1153" s="34" t="s">
        <v>6</v>
      </c>
      <c r="C1153" s="36">
        <v>494</v>
      </c>
      <c r="D1153" s="36">
        <v>569</v>
      </c>
      <c r="E1153" s="36">
        <v>566.72399999999993</v>
      </c>
      <c r="F1153" s="36">
        <v>564.45710400000007</v>
      </c>
      <c r="G1153" s="36">
        <v>558.14497779464591</v>
      </c>
      <c r="H1153" s="36">
        <v>551.73611515330208</v>
      </c>
      <c r="I1153" s="36">
        <v>545.47236343434179</v>
      </c>
      <c r="J1153" s="36">
        <v>539.23279263816505</v>
      </c>
      <c r="K1153" s="36">
        <v>533.01740379718785</v>
      </c>
      <c r="L1153" s="36">
        <v>526.68106735333993</v>
      </c>
      <c r="M1153" s="37">
        <v>520.34473090949223</v>
      </c>
      <c r="N1153" s="37">
        <v>513.8631432060323</v>
      </c>
      <c r="O1153" s="37">
        <v>507.38155550257255</v>
      </c>
      <c r="P1153" s="37">
        <v>500.94840889481463</v>
      </c>
      <c r="Q1153" s="37">
        <v>494.49103897207999</v>
      </c>
      <c r="R1153" s="36">
        <v>488.05789637482263</v>
      </c>
    </row>
    <row r="1154" spans="1:18" x14ac:dyDescent="0.25">
      <c r="A1154" s="33" t="s">
        <v>13</v>
      </c>
      <c r="B1154" s="34" t="s">
        <v>6</v>
      </c>
      <c r="C1154" s="34">
        <v>0</v>
      </c>
      <c r="D1154" s="34">
        <v>0</v>
      </c>
      <c r="E1154" s="34">
        <v>0</v>
      </c>
      <c r="F1154" s="34">
        <v>0</v>
      </c>
      <c r="G1154" s="34">
        <v>0</v>
      </c>
      <c r="H1154" s="34">
        <v>0</v>
      </c>
      <c r="I1154" s="34">
        <v>0</v>
      </c>
      <c r="J1154" s="34">
        <v>0</v>
      </c>
      <c r="K1154" s="34">
        <v>0</v>
      </c>
      <c r="L1154" s="34">
        <v>0</v>
      </c>
      <c r="M1154" s="35">
        <v>0</v>
      </c>
      <c r="N1154" s="35">
        <v>0</v>
      </c>
      <c r="O1154" s="35">
        <v>0</v>
      </c>
      <c r="P1154" s="35">
        <v>0</v>
      </c>
      <c r="Q1154" s="35">
        <v>0</v>
      </c>
      <c r="R1154" s="34">
        <v>0</v>
      </c>
    </row>
    <row r="1155" spans="1:18" x14ac:dyDescent="0.25">
      <c r="A1155" s="39" t="s">
        <v>14</v>
      </c>
      <c r="B1155" s="40" t="s">
        <v>15</v>
      </c>
      <c r="C1155" s="41">
        <v>41.012868410128682</v>
      </c>
      <c r="D1155" s="41">
        <v>47.429235414051384</v>
      </c>
      <c r="E1155" s="41">
        <v>47.429235414051384</v>
      </c>
      <c r="F1155" s="41">
        <v>47.429235414051384</v>
      </c>
      <c r="G1155" s="41">
        <v>47.429235414051384</v>
      </c>
      <c r="H1155" s="41">
        <v>47.429235414051384</v>
      </c>
      <c r="I1155" s="41">
        <v>47.429235414051384</v>
      </c>
      <c r="J1155" s="41">
        <v>47.429235414051384</v>
      </c>
      <c r="K1155" s="41">
        <v>47.429235414051384</v>
      </c>
      <c r="L1155" s="41">
        <v>47.429235414051384</v>
      </c>
      <c r="M1155" s="42">
        <v>47.429235414051384</v>
      </c>
      <c r="N1155" s="42">
        <v>47.429235414051384</v>
      </c>
      <c r="O1155" s="42">
        <v>47.429235414051384</v>
      </c>
      <c r="P1155" s="42">
        <v>47.429235414051384</v>
      </c>
      <c r="Q1155" s="42">
        <v>47.429235414051384</v>
      </c>
      <c r="R1155" s="41">
        <v>47.429235414051384</v>
      </c>
    </row>
    <row r="1156" spans="1:18" x14ac:dyDescent="0.25">
      <c r="A1156" s="33" t="s">
        <v>16</v>
      </c>
      <c r="B1156" s="34" t="s">
        <v>17</v>
      </c>
      <c r="C1156" s="36">
        <v>73</v>
      </c>
      <c r="D1156" s="36">
        <v>70</v>
      </c>
      <c r="E1156" s="36">
        <v>66</v>
      </c>
      <c r="F1156" s="36">
        <f>E1156+(E1156*F$1128)</f>
        <v>65.736000000000004</v>
      </c>
      <c r="G1156" s="36">
        <f t="shared" ref="G1156:R1157" si="608">F1156+(F1156*G$1128)</f>
        <v>65.000897322941384</v>
      </c>
      <c r="H1156" s="36">
        <f t="shared" si="608"/>
        <v>64.254528836114119</v>
      </c>
      <c r="I1156" s="36">
        <f t="shared" si="608"/>
        <v>63.525059793950071</v>
      </c>
      <c r="J1156" s="36">
        <f t="shared" si="608"/>
        <v>62.798406833165522</v>
      </c>
      <c r="K1156" s="36">
        <f t="shared" si="608"/>
        <v>62.074570073994401</v>
      </c>
      <c r="L1156" s="36">
        <f t="shared" si="608"/>
        <v>61.336647901483701</v>
      </c>
      <c r="M1156" s="36">
        <f t="shared" si="608"/>
        <v>60.598725728973001</v>
      </c>
      <c r="N1156" s="36">
        <f t="shared" si="608"/>
        <v>59.843887768293108</v>
      </c>
      <c r="O1156" s="36">
        <f t="shared" si="608"/>
        <v>59.089049807613215</v>
      </c>
      <c r="P1156" s="36">
        <f t="shared" si="608"/>
        <v>58.339853239068347</v>
      </c>
      <c r="Q1156" s="36">
        <f t="shared" si="608"/>
        <v>57.587835652199807</v>
      </c>
      <c r="R1156" s="36">
        <f t="shared" si="608"/>
        <v>56.838639550713047</v>
      </c>
    </row>
    <row r="1157" spans="1:18" x14ac:dyDescent="0.25">
      <c r="A1157" s="33" t="s">
        <v>29</v>
      </c>
      <c r="B1157" s="34" t="s">
        <v>17</v>
      </c>
      <c r="C1157" s="36">
        <v>33</v>
      </c>
      <c r="D1157" s="36">
        <v>32.868000000000002</v>
      </c>
      <c r="E1157" s="36">
        <f>D1157+(D1157*E$1006)</f>
        <v>32.736528</v>
      </c>
      <c r="F1157" s="36">
        <f>E1157+(E1157*F$1128)</f>
        <v>32.605581888000003</v>
      </c>
      <c r="G1157" s="36">
        <f t="shared" si="608"/>
        <v>32.240965079357508</v>
      </c>
      <c r="H1157" s="36">
        <f t="shared" si="608"/>
        <v>31.870760338943292</v>
      </c>
      <c r="I1157" s="36">
        <f t="shared" si="608"/>
        <v>31.508937858277587</v>
      </c>
      <c r="J1157" s="36">
        <f t="shared" si="608"/>
        <v>31.148512176504767</v>
      </c>
      <c r="K1157" s="36">
        <f t="shared" si="608"/>
        <v>30.789483353261815</v>
      </c>
      <c r="L1157" s="36">
        <f t="shared" si="608"/>
        <v>30.423468052319127</v>
      </c>
      <c r="M1157" s="36">
        <f t="shared" si="608"/>
        <v>30.057452751376438</v>
      </c>
      <c r="N1157" s="36">
        <f t="shared" si="608"/>
        <v>29.683047084175527</v>
      </c>
      <c r="O1157" s="36">
        <f t="shared" si="608"/>
        <v>29.308641416974616</v>
      </c>
      <c r="P1157" s="36">
        <f t="shared" si="608"/>
        <v>28.937033925403814</v>
      </c>
      <c r="Q1157" s="36">
        <f t="shared" si="608"/>
        <v>28.564027186176322</v>
      </c>
      <c r="R1157" s="36">
        <f t="shared" si="608"/>
        <v>28.192419926270077</v>
      </c>
    </row>
    <row r="1158" spans="1:18" x14ac:dyDescent="0.25">
      <c r="A1158" s="39" t="s">
        <v>27</v>
      </c>
      <c r="B1158" s="40" t="s">
        <v>10</v>
      </c>
      <c r="C1158" s="43">
        <v>0.45205479452054792</v>
      </c>
      <c r="D1158" s="43">
        <f>D1157/D1156</f>
        <v>0.46954285714285715</v>
      </c>
      <c r="E1158" s="43">
        <f>E1157/E1156</f>
        <v>0.496008</v>
      </c>
      <c r="F1158" s="43">
        <f>F1157/F1156</f>
        <v>0.496008</v>
      </c>
      <c r="G1158" s="43">
        <f>G1157/G1156</f>
        <v>0.49600799999999995</v>
      </c>
      <c r="H1158" s="43">
        <f t="shared" ref="H1158:R1158" si="609">H1157/H1156</f>
        <v>0.496008</v>
      </c>
      <c r="I1158" s="43">
        <f t="shared" si="609"/>
        <v>0.496008</v>
      </c>
      <c r="J1158" s="43">
        <f t="shared" si="609"/>
        <v>0.49600800000000006</v>
      </c>
      <c r="K1158" s="43">
        <f t="shared" si="609"/>
        <v>0.496008</v>
      </c>
      <c r="L1158" s="43">
        <f t="shared" si="609"/>
        <v>0.496008</v>
      </c>
      <c r="M1158" s="47">
        <f t="shared" si="609"/>
        <v>0.49600799999999995</v>
      </c>
      <c r="N1158" s="47">
        <f t="shared" si="609"/>
        <v>0.496008</v>
      </c>
      <c r="O1158" s="47">
        <f t="shared" si="609"/>
        <v>0.496008</v>
      </c>
      <c r="P1158" s="47">
        <f t="shared" si="609"/>
        <v>0.496008</v>
      </c>
      <c r="Q1158" s="47">
        <f t="shared" si="609"/>
        <v>0.496008</v>
      </c>
      <c r="R1158" s="43">
        <f t="shared" si="609"/>
        <v>0.496008</v>
      </c>
    </row>
    <row r="1159" spans="1:18" x14ac:dyDescent="0.25">
      <c r="A1159" s="31"/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2"/>
    </row>
    <row r="1160" spans="1:18" x14ac:dyDescent="0.25">
      <c r="A1160" s="33" t="s">
        <v>2</v>
      </c>
      <c r="B1160" s="34" t="s">
        <v>3</v>
      </c>
      <c r="C1160" s="34">
        <v>2020</v>
      </c>
      <c r="D1160" s="34">
        <v>2021</v>
      </c>
      <c r="E1160" s="34">
        <v>2022</v>
      </c>
      <c r="F1160" s="34">
        <v>2023</v>
      </c>
      <c r="G1160" s="34">
        <v>2024</v>
      </c>
      <c r="H1160" s="34">
        <v>2025</v>
      </c>
      <c r="I1160" s="34">
        <v>2026</v>
      </c>
      <c r="J1160" s="34">
        <v>2027</v>
      </c>
      <c r="K1160" s="34">
        <v>2028</v>
      </c>
      <c r="L1160" s="34">
        <v>2029</v>
      </c>
      <c r="M1160" s="35">
        <v>2030</v>
      </c>
      <c r="N1160" s="34">
        <v>2031</v>
      </c>
      <c r="O1160" s="35">
        <v>2032</v>
      </c>
      <c r="P1160" s="34">
        <v>2033</v>
      </c>
      <c r="Q1160" s="35">
        <v>2034</v>
      </c>
      <c r="R1160" s="34">
        <v>2035</v>
      </c>
    </row>
    <row r="1161" spans="1:18" x14ac:dyDescent="0.25">
      <c r="A1161" s="80" t="s">
        <v>125</v>
      </c>
      <c r="B1161" s="81"/>
      <c r="C1161" s="81"/>
      <c r="D1161" s="81"/>
      <c r="E1161" s="81"/>
      <c r="F1161" s="81"/>
      <c r="G1161" s="81"/>
      <c r="H1161" s="81"/>
      <c r="I1161" s="81"/>
      <c r="J1161" s="81"/>
      <c r="K1161" s="81"/>
      <c r="L1161" s="81"/>
      <c r="M1161" s="81"/>
      <c r="N1161" s="81"/>
      <c r="O1161" s="81"/>
      <c r="P1161" s="81"/>
      <c r="Q1161" s="81"/>
      <c r="R1161" s="82"/>
    </row>
    <row r="1162" spans="1:18" x14ac:dyDescent="0.25">
      <c r="A1162" s="33" t="s">
        <v>5</v>
      </c>
      <c r="B1162" s="34" t="s">
        <v>6</v>
      </c>
      <c r="C1162" s="36">
        <v>0</v>
      </c>
      <c r="D1162" s="36">
        <v>0</v>
      </c>
      <c r="E1162" s="36">
        <v>0</v>
      </c>
      <c r="F1162" s="36">
        <v>0</v>
      </c>
      <c r="G1162" s="36">
        <v>0</v>
      </c>
      <c r="H1162" s="36">
        <v>0</v>
      </c>
      <c r="I1162" s="36">
        <v>1914.4040404040404</v>
      </c>
      <c r="J1162" s="36">
        <v>3204.8080808080808</v>
      </c>
      <c r="K1162" s="36">
        <v>3488.69696969697</v>
      </c>
      <c r="L1162" s="36">
        <v>3454.6423897144782</v>
      </c>
      <c r="M1162" s="37">
        <v>3420.5878097319874</v>
      </c>
      <c r="N1162" s="37">
        <v>3385.7525782355096</v>
      </c>
      <c r="O1162" s="37">
        <v>3350.9173467390315</v>
      </c>
      <c r="P1162" s="37">
        <v>3316.3424614509095</v>
      </c>
      <c r="Q1162" s="37">
        <v>3281.6373881867185</v>
      </c>
      <c r="R1162" s="36">
        <v>3247.0625244529938</v>
      </c>
    </row>
    <row r="1163" spans="1:18" x14ac:dyDescent="0.25">
      <c r="A1163" s="33" t="s">
        <v>7</v>
      </c>
      <c r="B1163" s="34" t="s">
        <v>6</v>
      </c>
      <c r="C1163" s="34">
        <v>0</v>
      </c>
      <c r="D1163" s="34">
        <v>0</v>
      </c>
      <c r="E1163" s="34">
        <v>0</v>
      </c>
      <c r="F1163" s="34">
        <v>0</v>
      </c>
      <c r="G1163" s="34">
        <v>0</v>
      </c>
      <c r="H1163" s="34">
        <v>0</v>
      </c>
      <c r="I1163" s="34">
        <v>624</v>
      </c>
      <c r="J1163" s="34">
        <v>624</v>
      </c>
      <c r="K1163" s="34">
        <v>624</v>
      </c>
      <c r="L1163" s="34">
        <v>624</v>
      </c>
      <c r="M1163" s="35">
        <v>624</v>
      </c>
      <c r="N1163" s="35">
        <v>624</v>
      </c>
      <c r="O1163" s="35">
        <v>624</v>
      </c>
      <c r="P1163" s="35">
        <v>624</v>
      </c>
      <c r="Q1163" s="35">
        <v>624</v>
      </c>
      <c r="R1163" s="34">
        <v>624</v>
      </c>
    </row>
    <row r="1164" spans="1:18" x14ac:dyDescent="0.25">
      <c r="A1164" s="33" t="s">
        <v>8</v>
      </c>
      <c r="B1164" s="34" t="s">
        <v>6</v>
      </c>
      <c r="C1164" s="36">
        <v>0</v>
      </c>
      <c r="D1164" s="36">
        <v>0</v>
      </c>
      <c r="E1164" s="36">
        <v>0</v>
      </c>
      <c r="F1164" s="36">
        <v>0</v>
      </c>
      <c r="G1164" s="36">
        <v>0</v>
      </c>
      <c r="H1164" s="36">
        <v>0</v>
      </c>
      <c r="I1164" s="36">
        <v>1290.4040404040404</v>
      </c>
      <c r="J1164" s="36">
        <v>2580.8080808080808</v>
      </c>
      <c r="K1164" s="36">
        <v>2864.69696969697</v>
      </c>
      <c r="L1164" s="36">
        <v>2830.6423897144782</v>
      </c>
      <c r="M1164" s="37">
        <v>2796.5878097319874</v>
      </c>
      <c r="N1164" s="37">
        <v>2761.7525782355096</v>
      </c>
      <c r="O1164" s="37">
        <v>2726.9173467390315</v>
      </c>
      <c r="P1164" s="37">
        <v>2692.3424614509095</v>
      </c>
      <c r="Q1164" s="37">
        <v>2657.6373881867185</v>
      </c>
      <c r="R1164" s="36">
        <v>2623.0625244529938</v>
      </c>
    </row>
    <row r="1165" spans="1:18" x14ac:dyDescent="0.25">
      <c r="A1165" s="33" t="s">
        <v>9</v>
      </c>
      <c r="B1165" s="34" t="s">
        <v>6</v>
      </c>
      <c r="C1165" s="36">
        <v>0</v>
      </c>
      <c r="D1165" s="36">
        <v>0</v>
      </c>
      <c r="E1165" s="36">
        <v>0</v>
      </c>
      <c r="F1165" s="36">
        <v>0</v>
      </c>
      <c r="G1165" s="36">
        <v>0</v>
      </c>
      <c r="H1165" s="36">
        <v>0</v>
      </c>
      <c r="I1165" s="36">
        <v>12.904040404040416</v>
      </c>
      <c r="J1165" s="36">
        <v>25.808080808080831</v>
      </c>
      <c r="K1165" s="36">
        <v>28.646969696969791</v>
      </c>
      <c r="L1165" s="36">
        <v>28.306423897144668</v>
      </c>
      <c r="M1165" s="37">
        <v>27.965878097320001</v>
      </c>
      <c r="N1165" s="37">
        <v>27.617525782355187</v>
      </c>
      <c r="O1165" s="37">
        <v>27.269173467390374</v>
      </c>
      <c r="P1165" s="37">
        <v>26.923424614509258</v>
      </c>
      <c r="Q1165" s="37">
        <v>26.576373881867312</v>
      </c>
      <c r="R1165" s="36">
        <v>26.230625244530074</v>
      </c>
    </row>
    <row r="1166" spans="1:18" x14ac:dyDescent="0.25">
      <c r="A1166" s="33" t="s">
        <v>9</v>
      </c>
      <c r="B1166" s="34" t="s">
        <v>10</v>
      </c>
      <c r="C1166" s="38">
        <v>0</v>
      </c>
      <c r="D1166" s="38">
        <v>0</v>
      </c>
      <c r="E1166" s="38">
        <v>0</v>
      </c>
      <c r="F1166" s="38">
        <v>0</v>
      </c>
      <c r="G1166" s="38">
        <v>0</v>
      </c>
      <c r="H1166" s="38">
        <v>0</v>
      </c>
      <c r="I1166" s="38">
        <v>0.01</v>
      </c>
      <c r="J1166" s="38">
        <v>0.01</v>
      </c>
      <c r="K1166" s="38">
        <v>0.01</v>
      </c>
      <c r="L1166" s="38">
        <v>0.01</v>
      </c>
      <c r="M1166" s="46">
        <v>0.01</v>
      </c>
      <c r="N1166" s="46">
        <v>0.01</v>
      </c>
      <c r="O1166" s="46">
        <v>0.01</v>
      </c>
      <c r="P1166" s="46">
        <v>0.01</v>
      </c>
      <c r="Q1166" s="46">
        <v>0.01</v>
      </c>
      <c r="R1166" s="38">
        <v>0.01</v>
      </c>
    </row>
    <row r="1167" spans="1:18" x14ac:dyDescent="0.25">
      <c r="A1167" s="33" t="s">
        <v>11</v>
      </c>
      <c r="B1167" s="34" t="s">
        <v>6</v>
      </c>
      <c r="C1167" s="36">
        <v>0</v>
      </c>
      <c r="D1167" s="36">
        <v>0</v>
      </c>
      <c r="E1167" s="36">
        <v>0</v>
      </c>
      <c r="F1167" s="36">
        <v>0</v>
      </c>
      <c r="G1167" s="36">
        <v>0</v>
      </c>
      <c r="H1167" s="36">
        <v>0</v>
      </c>
      <c r="I1167" s="36">
        <v>1277.5</v>
      </c>
      <c r="J1167" s="36">
        <v>2555</v>
      </c>
      <c r="K1167" s="36">
        <v>2836.05</v>
      </c>
      <c r="L1167" s="36">
        <v>2802.3359658173335</v>
      </c>
      <c r="M1167" s="37">
        <v>2768.6219316346674</v>
      </c>
      <c r="N1167" s="37">
        <v>2734.1350524531545</v>
      </c>
      <c r="O1167" s="37">
        <v>2699.6481732716411</v>
      </c>
      <c r="P1167" s="37">
        <v>2665.4190368364002</v>
      </c>
      <c r="Q1167" s="37">
        <v>2631.0610143048511</v>
      </c>
      <c r="R1167" s="36">
        <v>2596.8318992084637</v>
      </c>
    </row>
    <row r="1168" spans="1:18" x14ac:dyDescent="0.25">
      <c r="A1168" s="33" t="s">
        <v>12</v>
      </c>
      <c r="B1168" s="34" t="s">
        <v>6</v>
      </c>
      <c r="C1168" s="36">
        <v>0</v>
      </c>
      <c r="D1168" s="36">
        <v>0</v>
      </c>
      <c r="E1168" s="36">
        <v>0</v>
      </c>
      <c r="F1168" s="36">
        <v>0</v>
      </c>
      <c r="G1168" s="36">
        <v>0</v>
      </c>
      <c r="H1168" s="36">
        <v>0</v>
      </c>
      <c r="I1168" s="36">
        <v>1277.5</v>
      </c>
      <c r="J1168" s="36">
        <v>2555</v>
      </c>
      <c r="K1168" s="36">
        <v>2836.05</v>
      </c>
      <c r="L1168" s="36">
        <v>2802.3359658173335</v>
      </c>
      <c r="M1168" s="37">
        <v>2768.6219316346674</v>
      </c>
      <c r="N1168" s="37">
        <v>2734.1350524531545</v>
      </c>
      <c r="O1168" s="37">
        <v>2699.6481732716411</v>
      </c>
      <c r="P1168" s="37">
        <v>2665.4190368364002</v>
      </c>
      <c r="Q1168" s="37">
        <v>2631.0610143048511</v>
      </c>
      <c r="R1168" s="36">
        <v>2596.8318992084637</v>
      </c>
    </row>
    <row r="1169" spans="1:18" x14ac:dyDescent="0.25">
      <c r="A1169" s="33" t="s">
        <v>13</v>
      </c>
      <c r="B1169" s="34" t="s">
        <v>6</v>
      </c>
      <c r="C1169" s="34">
        <v>0</v>
      </c>
      <c r="D1169" s="34">
        <v>0</v>
      </c>
      <c r="E1169" s="34">
        <v>0</v>
      </c>
      <c r="F1169" s="34">
        <v>0</v>
      </c>
      <c r="G1169" s="34">
        <v>0</v>
      </c>
      <c r="H1169" s="34">
        <v>0</v>
      </c>
      <c r="I1169" s="34">
        <v>0</v>
      </c>
      <c r="J1169" s="34">
        <v>0</v>
      </c>
      <c r="K1169" s="34">
        <v>0</v>
      </c>
      <c r="L1169" s="34">
        <v>0</v>
      </c>
      <c r="M1169" s="35">
        <v>0</v>
      </c>
      <c r="N1169" s="35">
        <v>0</v>
      </c>
      <c r="O1169" s="35">
        <v>0</v>
      </c>
      <c r="P1169" s="35">
        <v>0</v>
      </c>
      <c r="Q1169" s="35">
        <v>0</v>
      </c>
      <c r="R1169" s="34">
        <v>0</v>
      </c>
    </row>
    <row r="1170" spans="1:18" x14ac:dyDescent="0.25">
      <c r="A1170" s="39" t="s">
        <v>14</v>
      </c>
      <c r="B1170" s="40" t="s">
        <v>15</v>
      </c>
      <c r="C1170" s="41">
        <v>0</v>
      </c>
      <c r="D1170" s="41">
        <v>0</v>
      </c>
      <c r="E1170" s="41">
        <v>0</v>
      </c>
      <c r="F1170" s="41">
        <v>0</v>
      </c>
      <c r="G1170" s="41">
        <v>0</v>
      </c>
      <c r="H1170" s="41">
        <v>70</v>
      </c>
      <c r="I1170" s="41">
        <v>70</v>
      </c>
      <c r="J1170" s="41">
        <v>70</v>
      </c>
      <c r="K1170" s="41">
        <v>70</v>
      </c>
      <c r="L1170" s="41">
        <v>70</v>
      </c>
      <c r="M1170" s="42">
        <v>70</v>
      </c>
      <c r="N1170" s="42">
        <v>70</v>
      </c>
      <c r="O1170" s="42">
        <v>70</v>
      </c>
      <c r="P1170" s="42">
        <v>70</v>
      </c>
      <c r="Q1170" s="42">
        <v>70</v>
      </c>
      <c r="R1170" s="41">
        <v>70</v>
      </c>
    </row>
    <row r="1171" spans="1:18" x14ac:dyDescent="0.25">
      <c r="A1171" s="33" t="s">
        <v>16</v>
      </c>
      <c r="B1171" s="34" t="s">
        <v>17</v>
      </c>
      <c r="C1171" s="36">
        <v>170</v>
      </c>
      <c r="D1171" s="36">
        <v>163</v>
      </c>
      <c r="E1171" s="36">
        <v>162.34800000000001</v>
      </c>
      <c r="F1171" s="36">
        <v>161.69860800000001</v>
      </c>
      <c r="G1171" s="36">
        <v>159.89038906946797</v>
      </c>
      <c r="H1171" s="36">
        <v>158.05445829523416</v>
      </c>
      <c r="I1171" s="36">
        <v>156.26009708224552</v>
      </c>
      <c r="J1171" s="36">
        <v>154.47266291743568</v>
      </c>
      <c r="K1171" s="36">
        <v>152.69215609655819</v>
      </c>
      <c r="L1171" s="36">
        <v>150.8770017198496</v>
      </c>
      <c r="M1171" s="36">
        <v>149.06184734314101</v>
      </c>
      <c r="N1171" s="36">
        <v>147.20508320313405</v>
      </c>
      <c r="O1171" s="36">
        <v>145.34831906312709</v>
      </c>
      <c r="P1171" s="36">
        <v>143.50543172206463</v>
      </c>
      <c r="Q1171" s="36">
        <v>141.65560518883836</v>
      </c>
      <c r="R1171" s="36">
        <v>139.81271899665393</v>
      </c>
    </row>
    <row r="1172" spans="1:18" x14ac:dyDescent="0.25">
      <c r="A1172" s="33" t="s">
        <v>29</v>
      </c>
      <c r="B1172" s="34" t="s">
        <v>17</v>
      </c>
      <c r="C1172" s="36">
        <v>0</v>
      </c>
      <c r="D1172" s="36">
        <v>0</v>
      </c>
      <c r="E1172" s="36">
        <v>0</v>
      </c>
      <c r="F1172" s="36">
        <v>0</v>
      </c>
      <c r="G1172" s="36">
        <v>0</v>
      </c>
      <c r="H1172" s="36">
        <v>0</v>
      </c>
      <c r="I1172" s="36">
        <v>50</v>
      </c>
      <c r="J1172" s="36">
        <v>100</v>
      </c>
      <c r="K1172" s="36">
        <v>111</v>
      </c>
      <c r="L1172" s="36">
        <v>109.68046832944555</v>
      </c>
      <c r="M1172" s="36">
        <v>108.36093665889109</v>
      </c>
      <c r="N1172" s="36">
        <v>107.01115665178686</v>
      </c>
      <c r="O1172" s="36">
        <v>105.66137664468263</v>
      </c>
      <c r="P1172" s="36">
        <v>104.32168441629747</v>
      </c>
      <c r="Q1172" s="36">
        <v>102.97694772230338</v>
      </c>
      <c r="R1172" s="36">
        <v>101.63725632909839</v>
      </c>
    </row>
    <row r="1173" spans="1:18" x14ac:dyDescent="0.25">
      <c r="A1173" s="39" t="s">
        <v>27</v>
      </c>
      <c r="B1173" s="40" t="s">
        <v>10</v>
      </c>
      <c r="C1173" s="43">
        <v>0</v>
      </c>
      <c r="D1173" s="43">
        <v>0</v>
      </c>
      <c r="E1173" s="43">
        <v>0</v>
      </c>
      <c r="F1173" s="43">
        <v>0</v>
      </c>
      <c r="G1173" s="43">
        <v>0</v>
      </c>
      <c r="H1173" s="43">
        <v>0</v>
      </c>
      <c r="I1173" s="43">
        <v>0.31997932251176786</v>
      </c>
      <c r="J1173" s="43">
        <v>0.64736373485999366</v>
      </c>
      <c r="K1173" s="43">
        <v>0.726952862790193</v>
      </c>
      <c r="L1173" s="43">
        <v>0.726952862790193</v>
      </c>
      <c r="M1173" s="47">
        <v>0.72695286279019311</v>
      </c>
      <c r="N1173" s="47">
        <v>0.72695286279019311</v>
      </c>
      <c r="O1173" s="47">
        <v>0.72695286279019311</v>
      </c>
      <c r="P1173" s="47">
        <v>0.72695286279019311</v>
      </c>
      <c r="Q1173" s="47">
        <v>0.72695286279019311</v>
      </c>
      <c r="R1173" s="43">
        <v>0.72695286279019311</v>
      </c>
    </row>
    <row r="1174" spans="1:18" x14ac:dyDescent="0.25">
      <c r="A1174" s="86" t="s">
        <v>126</v>
      </c>
      <c r="B1174" s="86"/>
      <c r="C1174" s="86"/>
      <c r="D1174" s="86"/>
      <c r="E1174" s="86"/>
      <c r="F1174" s="86"/>
      <c r="G1174" s="86"/>
      <c r="H1174" s="86"/>
      <c r="I1174" s="86"/>
      <c r="J1174" s="86"/>
      <c r="K1174" s="86"/>
      <c r="L1174" s="86"/>
      <c r="M1174" s="86"/>
      <c r="N1174" s="86"/>
      <c r="O1174" s="86"/>
      <c r="P1174" s="86"/>
      <c r="Q1174" s="86"/>
      <c r="R1174" s="86"/>
    </row>
    <row r="1175" spans="1:18" x14ac:dyDescent="0.25">
      <c r="A1175" s="26" t="s">
        <v>1</v>
      </c>
      <c r="B1175" s="27"/>
      <c r="C1175" s="28">
        <v>-4.0000000000000001E-3</v>
      </c>
      <c r="D1175" s="28">
        <v>-4.0000000000000001E-3</v>
      </c>
      <c r="E1175" s="28">
        <v>-4.0000000000000001E-3</v>
      </c>
      <c r="F1175" s="28">
        <v>-4.0000000000000001E-3</v>
      </c>
      <c r="G1175" s="29">
        <v>1.9008088135461722E-3</v>
      </c>
      <c r="H1175" s="29">
        <v>1.8456733158230994E-3</v>
      </c>
      <c r="I1175" s="29">
        <v>1.7908332528102555E-3</v>
      </c>
      <c r="J1175" s="29">
        <v>1.7170197167882086E-3</v>
      </c>
      <c r="K1175" s="29">
        <v>1.6051158251579433E-3</v>
      </c>
      <c r="L1175" s="29">
        <v>1.5513417182712156E-3</v>
      </c>
      <c r="M1175" s="30">
        <v>1.5042021647709452E-3</v>
      </c>
      <c r="N1175" s="29">
        <v>1.5083245454254946E-3</v>
      </c>
      <c r="O1175" s="30">
        <v>1.4741920661663348E-3</v>
      </c>
      <c r="P1175" s="29">
        <v>1.4974734118816549E-3</v>
      </c>
      <c r="Q1175" s="30">
        <v>1.5524097343725147E-3</v>
      </c>
      <c r="R1175" s="29">
        <v>1.6070838732626979E-3</v>
      </c>
    </row>
    <row r="1176" spans="1:18" x14ac:dyDescent="0.25">
      <c r="A1176" s="48"/>
      <c r="B1176" s="48"/>
      <c r="C1176" s="48"/>
      <c r="D1176" s="48"/>
      <c r="E1176" s="48"/>
      <c r="F1176" s="48"/>
      <c r="G1176" s="48"/>
      <c r="H1176" s="48"/>
      <c r="I1176" s="48"/>
      <c r="J1176" s="48"/>
      <c r="K1176" s="48"/>
      <c r="L1176" s="48"/>
      <c r="M1176" s="48"/>
      <c r="N1176" s="48"/>
      <c r="O1176" s="48"/>
      <c r="P1176" s="48"/>
      <c r="Q1176" s="48"/>
      <c r="R1176" s="49"/>
    </row>
    <row r="1177" spans="1:18" x14ac:dyDescent="0.25">
      <c r="A1177" s="26" t="s">
        <v>2</v>
      </c>
      <c r="B1177" s="27" t="s">
        <v>3</v>
      </c>
      <c r="C1177" s="27">
        <v>2020</v>
      </c>
      <c r="D1177" s="27">
        <v>2021</v>
      </c>
      <c r="E1177" s="27">
        <v>2022</v>
      </c>
      <c r="F1177" s="27">
        <v>2023</v>
      </c>
      <c r="G1177" s="27">
        <v>2024</v>
      </c>
      <c r="H1177" s="27">
        <v>2025</v>
      </c>
      <c r="I1177" s="27">
        <v>2026</v>
      </c>
      <c r="J1177" s="27">
        <v>2027</v>
      </c>
      <c r="K1177" s="27">
        <v>2028</v>
      </c>
      <c r="L1177" s="27">
        <v>2029</v>
      </c>
      <c r="M1177" s="50">
        <v>2030</v>
      </c>
      <c r="N1177" s="27">
        <v>2031</v>
      </c>
      <c r="O1177" s="50">
        <v>2032</v>
      </c>
      <c r="P1177" s="27">
        <v>2033</v>
      </c>
      <c r="Q1177" s="50">
        <v>2034</v>
      </c>
      <c r="R1177" s="27">
        <v>2035</v>
      </c>
    </row>
    <row r="1178" spans="1:18" x14ac:dyDescent="0.25">
      <c r="A1178" s="80" t="s">
        <v>127</v>
      </c>
      <c r="B1178" s="81"/>
      <c r="C1178" s="81"/>
      <c r="D1178" s="81"/>
      <c r="E1178" s="81"/>
      <c r="F1178" s="81"/>
      <c r="G1178" s="81"/>
      <c r="H1178" s="81"/>
      <c r="I1178" s="81"/>
      <c r="J1178" s="81"/>
      <c r="K1178" s="81"/>
      <c r="L1178" s="81"/>
      <c r="M1178" s="81"/>
      <c r="N1178" s="81"/>
      <c r="O1178" s="81"/>
      <c r="P1178" s="81"/>
      <c r="Q1178" s="81"/>
      <c r="R1178" s="82"/>
    </row>
    <row r="1179" spans="1:18" x14ac:dyDescent="0.25">
      <c r="A1179" s="26" t="s">
        <v>5</v>
      </c>
      <c r="B1179" s="27" t="s">
        <v>6</v>
      </c>
      <c r="C1179" s="51">
        <v>12926.4</v>
      </c>
      <c r="D1179" s="51">
        <v>15225.635</v>
      </c>
      <c r="E1179" s="51">
        <v>14873.339532478161</v>
      </c>
      <c r="F1179" s="51">
        <v>14817.868138913307</v>
      </c>
      <c r="G1179" s="51">
        <v>14844.12282684646</v>
      </c>
      <c r="H1179" s="51">
        <v>14869.664420076042</v>
      </c>
      <c r="I1179" s="51">
        <v>14894.49284260646</v>
      </c>
      <c r="J1179" s="51">
        <f t="shared" ref="J1179:R1179" si="610">J1180+J1181</f>
        <v>15472.534264839145</v>
      </c>
      <c r="K1179" s="51">
        <f t="shared" si="610"/>
        <v>15495.755544700029</v>
      </c>
      <c r="L1179" s="51">
        <f t="shared" si="610"/>
        <v>15518.234896377862</v>
      </c>
      <c r="M1179" s="52">
        <f t="shared" si="610"/>
        <v>15540.064996951072</v>
      </c>
      <c r="N1179" s="52">
        <f t="shared" si="610"/>
        <v>15561.987851454902</v>
      </c>
      <c r="O1179" s="52">
        <f t="shared" si="610"/>
        <v>15583.446923416241</v>
      </c>
      <c r="P1179" s="52">
        <f t="shared" si="610"/>
        <v>15605.277024599598</v>
      </c>
      <c r="Q1179" s="52">
        <f t="shared" si="610"/>
        <v>15627.941874324639</v>
      </c>
      <c r="R1179" s="51">
        <f t="shared" si="610"/>
        <v>15651.441379085316</v>
      </c>
    </row>
    <row r="1180" spans="1:18" x14ac:dyDescent="0.25">
      <c r="A1180" s="26" t="s">
        <v>7</v>
      </c>
      <c r="B1180" s="27" t="s">
        <v>6</v>
      </c>
      <c r="C1180" s="27">
        <v>0</v>
      </c>
      <c r="D1180" s="27">
        <v>624</v>
      </c>
      <c r="E1180" s="27">
        <v>624</v>
      </c>
      <c r="F1180" s="27">
        <v>624</v>
      </c>
      <c r="G1180" s="27">
        <v>624</v>
      </c>
      <c r="H1180" s="27">
        <v>624</v>
      </c>
      <c r="I1180" s="27">
        <v>624</v>
      </c>
      <c r="J1180" s="27">
        <f t="shared" ref="J1180:R1180" si="611">I1180</f>
        <v>624</v>
      </c>
      <c r="K1180" s="27">
        <f t="shared" si="611"/>
        <v>624</v>
      </c>
      <c r="L1180" s="27">
        <f t="shared" si="611"/>
        <v>624</v>
      </c>
      <c r="M1180" s="50">
        <f t="shared" si="611"/>
        <v>624</v>
      </c>
      <c r="N1180" s="50">
        <f t="shared" si="611"/>
        <v>624</v>
      </c>
      <c r="O1180" s="50">
        <f t="shared" si="611"/>
        <v>624</v>
      </c>
      <c r="P1180" s="50">
        <f t="shared" si="611"/>
        <v>624</v>
      </c>
      <c r="Q1180" s="50">
        <f t="shared" si="611"/>
        <v>624</v>
      </c>
      <c r="R1180" s="27">
        <f t="shared" si="611"/>
        <v>624</v>
      </c>
    </row>
    <row r="1181" spans="1:18" x14ac:dyDescent="0.25">
      <c r="A1181" s="26" t="s">
        <v>8</v>
      </c>
      <c r="B1181" s="27" t="s">
        <v>6</v>
      </c>
      <c r="C1181" s="51">
        <v>12926.4</v>
      </c>
      <c r="D1181" s="51">
        <v>14601.635</v>
      </c>
      <c r="E1181" s="51">
        <v>14249.339532478161</v>
      </c>
      <c r="F1181" s="51">
        <v>14193.868138913307</v>
      </c>
      <c r="G1181" s="51">
        <v>14220.12282684646</v>
      </c>
      <c r="H1181" s="51">
        <v>14245.664420076042</v>
      </c>
      <c r="I1181" s="51">
        <v>14270.49284260646</v>
      </c>
      <c r="J1181" s="51">
        <f t="shared" ref="J1181:R1181" si="612">J1184/(1-J1183)</f>
        <v>14848.534264839145</v>
      </c>
      <c r="K1181" s="51">
        <f t="shared" si="612"/>
        <v>14871.755544700029</v>
      </c>
      <c r="L1181" s="51">
        <f t="shared" si="612"/>
        <v>14894.234896377862</v>
      </c>
      <c r="M1181" s="52">
        <f t="shared" si="612"/>
        <v>14916.064996951072</v>
      </c>
      <c r="N1181" s="52">
        <f t="shared" si="612"/>
        <v>14937.987851454902</v>
      </c>
      <c r="O1181" s="52">
        <f t="shared" si="612"/>
        <v>14959.446923416241</v>
      </c>
      <c r="P1181" s="52">
        <f t="shared" si="612"/>
        <v>14981.277024599598</v>
      </c>
      <c r="Q1181" s="52">
        <f t="shared" si="612"/>
        <v>15003.941874324639</v>
      </c>
      <c r="R1181" s="51">
        <f t="shared" si="612"/>
        <v>15027.441379085316</v>
      </c>
    </row>
    <row r="1182" spans="1:18" x14ac:dyDescent="0.25">
      <c r="A1182" s="26" t="s">
        <v>9</v>
      </c>
      <c r="B1182" s="27" t="s">
        <v>6</v>
      </c>
      <c r="C1182" s="51">
        <v>0</v>
      </c>
      <c r="D1182" s="51">
        <v>0</v>
      </c>
      <c r="E1182" s="51">
        <v>914.78556034223766</v>
      </c>
      <c r="F1182" s="51">
        <v>911.22438266593053</v>
      </c>
      <c r="G1182" s="51">
        <v>912.90989302644994</v>
      </c>
      <c r="H1182" s="51">
        <v>914.54962380985125</v>
      </c>
      <c r="I1182" s="51">
        <v>916.14357013733752</v>
      </c>
      <c r="J1182" s="51">
        <f t="shared" ref="J1182:R1182" si="613">J1181-J1184</f>
        <v>953.25293546145804</v>
      </c>
      <c r="K1182" s="51">
        <f t="shared" si="613"/>
        <v>954.74370571512372</v>
      </c>
      <c r="L1182" s="51">
        <f t="shared" si="613"/>
        <v>956.18684532688349</v>
      </c>
      <c r="M1182" s="52">
        <f t="shared" si="613"/>
        <v>957.5883040218414</v>
      </c>
      <c r="N1182" s="52">
        <f t="shared" si="613"/>
        <v>958.99571737569386</v>
      </c>
      <c r="O1182" s="52">
        <f t="shared" si="613"/>
        <v>960.37335660759163</v>
      </c>
      <c r="P1182" s="52">
        <f t="shared" si="613"/>
        <v>961.77481534171966</v>
      </c>
      <c r="Q1182" s="52">
        <f t="shared" si="613"/>
        <v>963.22986364122335</v>
      </c>
      <c r="R1182" s="51">
        <f t="shared" si="613"/>
        <v>964.73849550316118</v>
      </c>
    </row>
    <row r="1183" spans="1:18" x14ac:dyDescent="0.25">
      <c r="A1183" s="26" t="s">
        <v>9</v>
      </c>
      <c r="B1183" s="27" t="s">
        <v>10</v>
      </c>
      <c r="C1183" s="53">
        <v>0</v>
      </c>
      <c r="D1183" s="53">
        <v>0</v>
      </c>
      <c r="E1183" s="53">
        <v>6.4198453427065205E-2</v>
      </c>
      <c r="F1183" s="53">
        <v>6.4198453427065205E-2</v>
      </c>
      <c r="G1183" s="53">
        <v>6.4198453427065205E-2</v>
      </c>
      <c r="H1183" s="53">
        <v>6.4198453427065205E-2</v>
      </c>
      <c r="I1183" s="53">
        <v>6.4198453427065205E-2</v>
      </c>
      <c r="J1183" s="53">
        <f>I1183</f>
        <v>6.4198453427065205E-2</v>
      </c>
      <c r="K1183" s="53">
        <f>J1183</f>
        <v>6.4198453427065205E-2</v>
      </c>
      <c r="L1183" s="53">
        <f t="shared" ref="L1183:R1183" si="614">K1183</f>
        <v>6.4198453427065205E-2</v>
      </c>
      <c r="M1183" s="54">
        <f t="shared" si="614"/>
        <v>6.4198453427065205E-2</v>
      </c>
      <c r="N1183" s="54">
        <f t="shared" si="614"/>
        <v>6.4198453427065205E-2</v>
      </c>
      <c r="O1183" s="54">
        <f t="shared" si="614"/>
        <v>6.4198453427065205E-2</v>
      </c>
      <c r="P1183" s="54">
        <f t="shared" si="614"/>
        <v>6.4198453427065205E-2</v>
      </c>
      <c r="Q1183" s="54">
        <f t="shared" si="614"/>
        <v>6.4198453427065205E-2</v>
      </c>
      <c r="R1183" s="53">
        <f t="shared" si="614"/>
        <v>6.4198453427065205E-2</v>
      </c>
    </row>
    <row r="1184" spans="1:18" x14ac:dyDescent="0.25">
      <c r="A1184" s="26" t="s">
        <v>11</v>
      </c>
      <c r="B1184" s="27" t="s">
        <v>6</v>
      </c>
      <c r="C1184" s="51">
        <v>12926.4</v>
      </c>
      <c r="D1184" s="51">
        <v>14601.635</v>
      </c>
      <c r="E1184" s="51">
        <v>13334.553972135924</v>
      </c>
      <c r="F1184" s="51">
        <v>13282.643756247377</v>
      </c>
      <c r="G1184" s="51">
        <v>13307.21293382001</v>
      </c>
      <c r="H1184" s="51">
        <v>13331.114796266191</v>
      </c>
      <c r="I1184" s="51">
        <v>13354.349272469122</v>
      </c>
      <c r="J1184" s="51">
        <f t="shared" ref="J1184:R1184" si="615">J1185+J1186</f>
        <v>13895.281329377687</v>
      </c>
      <c r="K1184" s="51">
        <f t="shared" si="615"/>
        <v>13917.011838984905</v>
      </c>
      <c r="L1184" s="51">
        <f t="shared" si="615"/>
        <v>13938.048051050979</v>
      </c>
      <c r="M1184" s="52">
        <f t="shared" si="615"/>
        <v>13958.476692929231</v>
      </c>
      <c r="N1184" s="52">
        <f t="shared" si="615"/>
        <v>13978.992134079208</v>
      </c>
      <c r="O1184" s="52">
        <f t="shared" si="615"/>
        <v>13999.073566808649</v>
      </c>
      <c r="P1184" s="52">
        <f t="shared" si="615"/>
        <v>14019.502209257878</v>
      </c>
      <c r="Q1184" s="52">
        <f t="shared" si="615"/>
        <v>14040.712010683415</v>
      </c>
      <c r="R1184" s="51">
        <f t="shared" si="615"/>
        <v>14062.702883582155</v>
      </c>
    </row>
    <row r="1185" spans="1:18" x14ac:dyDescent="0.25">
      <c r="A1185" s="26" t="s">
        <v>12</v>
      </c>
      <c r="B1185" s="27" t="s">
        <v>6</v>
      </c>
      <c r="C1185" s="51">
        <v>12484.4</v>
      </c>
      <c r="D1185" s="51">
        <v>14244.635</v>
      </c>
      <c r="E1185" s="51">
        <v>12977.553972135924</v>
      </c>
      <c r="F1185" s="51">
        <v>12925.643756247377</v>
      </c>
      <c r="G1185" s="51">
        <v>12950.21293382001</v>
      </c>
      <c r="H1185" s="51">
        <v>12974.114796266191</v>
      </c>
      <c r="I1185" s="51">
        <v>12997.349272469122</v>
      </c>
      <c r="J1185" s="51">
        <f>(J1187*J1189*365)/1000</f>
        <v>13538.281329377687</v>
      </c>
      <c r="K1185" s="51">
        <f>(K1187*K1189*365)/1000</f>
        <v>13560.011838984905</v>
      </c>
      <c r="L1185" s="51">
        <f t="shared" ref="L1185:R1185" si="616">(L1187*L1189*365)/1000</f>
        <v>13581.048051050979</v>
      </c>
      <c r="M1185" s="52">
        <f t="shared" si="616"/>
        <v>13601.476692929231</v>
      </c>
      <c r="N1185" s="52">
        <f t="shared" si="616"/>
        <v>13621.992134079208</v>
      </c>
      <c r="O1185" s="52">
        <f t="shared" si="616"/>
        <v>13642.073566808649</v>
      </c>
      <c r="P1185" s="52">
        <f t="shared" si="616"/>
        <v>13662.502209257878</v>
      </c>
      <c r="Q1185" s="52">
        <f t="shared" si="616"/>
        <v>13683.712010683415</v>
      </c>
      <c r="R1185" s="51">
        <f t="shared" si="616"/>
        <v>13705.702883582155</v>
      </c>
    </row>
    <row r="1186" spans="1:18" x14ac:dyDescent="0.25">
      <c r="A1186" s="26" t="s">
        <v>13</v>
      </c>
      <c r="B1186" s="27" t="s">
        <v>6</v>
      </c>
      <c r="C1186" s="27">
        <v>442</v>
      </c>
      <c r="D1186" s="27">
        <v>357</v>
      </c>
      <c r="E1186" s="27">
        <v>357</v>
      </c>
      <c r="F1186" s="27">
        <v>357</v>
      </c>
      <c r="G1186" s="27">
        <v>357</v>
      </c>
      <c r="H1186" s="27">
        <v>357</v>
      </c>
      <c r="I1186" s="27">
        <v>357</v>
      </c>
      <c r="J1186" s="27">
        <v>357</v>
      </c>
      <c r="K1186" s="27">
        <f t="shared" ref="K1186:R1186" si="617">J1186</f>
        <v>357</v>
      </c>
      <c r="L1186" s="27">
        <f t="shared" si="617"/>
        <v>357</v>
      </c>
      <c r="M1186" s="50">
        <f t="shared" si="617"/>
        <v>357</v>
      </c>
      <c r="N1186" s="50">
        <f t="shared" si="617"/>
        <v>357</v>
      </c>
      <c r="O1186" s="50">
        <f t="shared" si="617"/>
        <v>357</v>
      </c>
      <c r="P1186" s="50">
        <f t="shared" si="617"/>
        <v>357</v>
      </c>
      <c r="Q1186" s="50">
        <f t="shared" si="617"/>
        <v>357</v>
      </c>
      <c r="R1186" s="27">
        <f t="shared" si="617"/>
        <v>357</v>
      </c>
    </row>
    <row r="1187" spans="1:18" x14ac:dyDescent="0.25">
      <c r="A1187" s="39" t="s">
        <v>14</v>
      </c>
      <c r="B1187" s="40" t="s">
        <v>15</v>
      </c>
      <c r="C1187" s="41">
        <v>80.689195541230191</v>
      </c>
      <c r="D1187" s="41">
        <v>94.724265194839745</v>
      </c>
      <c r="E1187" s="41">
        <v>94.724265194839745</v>
      </c>
      <c r="F1187" s="41">
        <v>94.724265194839745</v>
      </c>
      <c r="G1187" s="41">
        <v>94.724265194839745</v>
      </c>
      <c r="H1187" s="41">
        <v>94.724265194839745</v>
      </c>
      <c r="I1187" s="41">
        <v>94.724265194839745</v>
      </c>
      <c r="J1187" s="41">
        <v>94.724265194839745</v>
      </c>
      <c r="K1187" s="41">
        <v>94.724265194839703</v>
      </c>
      <c r="L1187" s="41">
        <v>94.724265194839745</v>
      </c>
      <c r="M1187" s="42">
        <v>94.724265194839745</v>
      </c>
      <c r="N1187" s="42">
        <v>94.724265194839745</v>
      </c>
      <c r="O1187" s="42">
        <v>94.724265194839745</v>
      </c>
      <c r="P1187" s="42">
        <v>94.724265194839745</v>
      </c>
      <c r="Q1187" s="42">
        <v>94.724265194839745</v>
      </c>
      <c r="R1187" s="41">
        <v>94.724265194839745</v>
      </c>
    </row>
    <row r="1188" spans="1:18" x14ac:dyDescent="0.25">
      <c r="A1188" s="26" t="s">
        <v>16</v>
      </c>
      <c r="B1188" s="27" t="s">
        <v>17</v>
      </c>
      <c r="C1188" s="51">
        <v>480</v>
      </c>
      <c r="D1188" s="51">
        <v>462</v>
      </c>
      <c r="E1188" s="36">
        <v>421</v>
      </c>
      <c r="F1188" s="36">
        <v>419.31599999999997</v>
      </c>
      <c r="G1188" s="36">
        <v>420.1130395484609</v>
      </c>
      <c r="H1188" s="36">
        <v>420.88843097518486</v>
      </c>
      <c r="I1188" s="36">
        <v>421.64217197309836</v>
      </c>
      <c r="J1188" s="36">
        <v>422.36613989580559</v>
      </c>
      <c r="K1188" s="51">
        <f>J1188+(J1188*K$1175)</f>
        <v>423.04408647096324</v>
      </c>
      <c r="L1188" s="51">
        <f>K1188+(K1188*L$1175)</f>
        <v>423.70037241097356</v>
      </c>
      <c r="M1188" s="51">
        <f t="shared" ref="M1188:Q1188" si="618">L1188+(L1188*M$1175)</f>
        <v>424.3377034283684</v>
      </c>
      <c r="N1188" s="51">
        <f t="shared" si="618"/>
        <v>424.97774240199891</v>
      </c>
      <c r="O1188" s="51">
        <f t="shared" si="618"/>
        <v>425.60424121814521</v>
      </c>
      <c r="P1188" s="51">
        <f t="shared" si="618"/>
        <v>426.24157225335347</v>
      </c>
      <c r="Q1188" s="51">
        <f t="shared" si="618"/>
        <v>426.90327381931382</v>
      </c>
      <c r="R1188" s="51">
        <f>Q1188+(Q1188*R$1175)</f>
        <v>427.58934318611188</v>
      </c>
    </row>
    <row r="1189" spans="1:18" x14ac:dyDescent="0.25">
      <c r="A1189" s="26" t="s">
        <v>29</v>
      </c>
      <c r="B1189" s="27" t="s">
        <v>17</v>
      </c>
      <c r="C1189" s="51">
        <v>423.89610389610385</v>
      </c>
      <c r="D1189" s="51">
        <v>412</v>
      </c>
      <c r="E1189" s="36">
        <v>375.35199999999998</v>
      </c>
      <c r="F1189" s="36">
        <v>373.85059199999995</v>
      </c>
      <c r="G1189" s="36">
        <v>374.56121050022301</v>
      </c>
      <c r="H1189" s="36">
        <v>375.25252813158568</v>
      </c>
      <c r="I1189" s="36">
        <v>375.92454283716484</v>
      </c>
      <c r="J1189" s="36">
        <f>376.570012689241+'[16]Uued liitujad'!H7</f>
        <v>391.57001268924103</v>
      </c>
      <c r="K1189" s="51">
        <f>J1189+(J1189*K$1175)</f>
        <v>392.19852791326582</v>
      </c>
      <c r="L1189" s="51">
        <f t="shared" ref="L1189:Q1189" si="619">K1189+(K1189*L$1175)</f>
        <v>392.80696185146223</v>
      </c>
      <c r="M1189" s="51">
        <f t="shared" si="619"/>
        <v>393.39782293381631</v>
      </c>
      <c r="N1189" s="51">
        <f t="shared" si="619"/>
        <v>393.99119452626434</v>
      </c>
      <c r="O1189" s="51">
        <f t="shared" si="619"/>
        <v>394.57201321937436</v>
      </c>
      <c r="P1189" s="51">
        <f t="shared" si="619"/>
        <v>395.16287431824298</v>
      </c>
      <c r="Q1189" s="51">
        <f t="shared" si="619"/>
        <v>395.77632901099724</v>
      </c>
      <c r="R1189" s="51">
        <f>Q1189+(Q1189*R$1175)</f>
        <v>396.41237476676991</v>
      </c>
    </row>
    <row r="1190" spans="1:18" x14ac:dyDescent="0.25">
      <c r="A1190" s="39" t="s">
        <v>27</v>
      </c>
      <c r="B1190" s="40" t="s">
        <v>10</v>
      </c>
      <c r="C1190" s="43">
        <v>0.88311688311688308</v>
      </c>
      <c r="D1190" s="43">
        <v>0.89177489177489178</v>
      </c>
      <c r="E1190" s="43">
        <v>0.89157244655581946</v>
      </c>
      <c r="F1190" s="43">
        <v>0.89157244655581946</v>
      </c>
      <c r="G1190" s="43">
        <v>0.89157244655581946</v>
      </c>
      <c r="H1190" s="43">
        <v>0.89157244655581935</v>
      </c>
      <c r="I1190" s="43">
        <v>0.89157244655581935</v>
      </c>
      <c r="J1190" s="43">
        <f>J1189/J1188</f>
        <v>0.92708665705503357</v>
      </c>
      <c r="K1190" s="43">
        <f>K1189/K1188</f>
        <v>0.92708665705503346</v>
      </c>
      <c r="L1190" s="43">
        <f t="shared" ref="L1190:R1190" si="620">L1189/L1188</f>
        <v>0.92708665705503357</v>
      </c>
      <c r="M1190" s="47">
        <f t="shared" si="620"/>
        <v>0.92708665705503357</v>
      </c>
      <c r="N1190" s="47">
        <f t="shared" si="620"/>
        <v>0.92708665705503346</v>
      </c>
      <c r="O1190" s="47">
        <f t="shared" si="620"/>
        <v>0.92708665705503357</v>
      </c>
      <c r="P1190" s="47">
        <f t="shared" si="620"/>
        <v>0.92708665705503346</v>
      </c>
      <c r="Q1190" s="47">
        <f t="shared" si="620"/>
        <v>0.92708665705503346</v>
      </c>
      <c r="R1190" s="43">
        <f t="shared" si="620"/>
        <v>0.92708665705503346</v>
      </c>
    </row>
    <row r="1192" spans="1:18" x14ac:dyDescent="0.25">
      <c r="A1192" s="26" t="s">
        <v>2</v>
      </c>
      <c r="B1192" s="27" t="s">
        <v>3</v>
      </c>
      <c r="C1192" s="27">
        <v>2020</v>
      </c>
      <c r="D1192" s="27">
        <v>2021</v>
      </c>
      <c r="E1192" s="27">
        <v>2022</v>
      </c>
      <c r="F1192" s="27">
        <v>2023</v>
      </c>
      <c r="G1192" s="27">
        <v>2024</v>
      </c>
      <c r="H1192" s="27">
        <v>2025</v>
      </c>
      <c r="I1192" s="27">
        <v>2026</v>
      </c>
      <c r="J1192" s="27">
        <v>2027</v>
      </c>
      <c r="K1192" s="27">
        <v>2028</v>
      </c>
      <c r="L1192" s="27">
        <v>2029</v>
      </c>
      <c r="M1192" s="50">
        <v>2030</v>
      </c>
      <c r="N1192" s="27">
        <v>2031</v>
      </c>
      <c r="O1192" s="50">
        <v>2032</v>
      </c>
      <c r="P1192" s="27">
        <v>2033</v>
      </c>
      <c r="Q1192" s="50">
        <v>2034</v>
      </c>
      <c r="R1192" s="27">
        <v>2035</v>
      </c>
    </row>
    <row r="1193" spans="1:18" x14ac:dyDescent="0.25">
      <c r="A1193" s="80" t="s">
        <v>128</v>
      </c>
      <c r="B1193" s="81"/>
      <c r="C1193" s="81"/>
      <c r="D1193" s="81"/>
      <c r="E1193" s="81"/>
      <c r="F1193" s="81"/>
      <c r="G1193" s="81"/>
      <c r="H1193" s="81"/>
      <c r="I1193" s="81"/>
      <c r="J1193" s="81"/>
      <c r="K1193" s="81"/>
      <c r="L1193" s="81"/>
      <c r="M1193" s="81"/>
      <c r="N1193" s="81"/>
      <c r="O1193" s="81"/>
      <c r="P1193" s="81"/>
      <c r="Q1193" s="81"/>
      <c r="R1193" s="82"/>
    </row>
    <row r="1194" spans="1:18" x14ac:dyDescent="0.25">
      <c r="A1194" s="26" t="s">
        <v>5</v>
      </c>
      <c r="B1194" s="27" t="s">
        <v>6</v>
      </c>
      <c r="C1194" s="51">
        <v>3766.2280000000001</v>
      </c>
      <c r="D1194" s="51">
        <v>4388.1687151541646</v>
      </c>
      <c r="E1194" s="51">
        <v>5472.8880263092797</v>
      </c>
      <c r="F1194" s="51">
        <v>5460.3308128852786</v>
      </c>
      <c r="G1194" s="51">
        <v>5466.2741595108091</v>
      </c>
      <c r="H1194" s="51">
        <v>5472.0560809077879</v>
      </c>
      <c r="I1194" s="51">
        <v>5477.6765598728816</v>
      </c>
      <c r="J1194" s="51">
        <v>5483.075027638657</v>
      </c>
      <c r="K1194" s="51">
        <v>5488.1303244523879</v>
      </c>
      <c r="L1194" s="51">
        <v>5493.0241027278516</v>
      </c>
      <c r="M1194" s="52">
        <v>5497.7765383615588</v>
      </c>
      <c r="N1194" s="52">
        <v>5502.5491666225771</v>
      </c>
      <c r="O1194" s="52">
        <v>5507.2208289410055</v>
      </c>
      <c r="P1194" s="52">
        <v>5511.9732647075425</v>
      </c>
      <c r="Q1194" s="52">
        <v>5516.9074261011056</v>
      </c>
      <c r="R1194" s="51">
        <v>5522.0232927653287</v>
      </c>
    </row>
    <row r="1195" spans="1:18" x14ac:dyDescent="0.25">
      <c r="A1195" s="26" t="s">
        <v>7</v>
      </c>
      <c r="B1195" s="27" t="s">
        <v>6</v>
      </c>
      <c r="C1195" s="27">
        <v>0</v>
      </c>
      <c r="D1195" s="51">
        <v>460</v>
      </c>
      <c r="E1195" s="51">
        <v>1853.5846703092793</v>
      </c>
      <c r="F1195" s="51">
        <v>1853.5846703092793</v>
      </c>
      <c r="G1195" s="51">
        <v>1853.5846703092793</v>
      </c>
      <c r="H1195" s="51">
        <v>1853.5846703092793</v>
      </c>
      <c r="I1195" s="51">
        <v>1853.5846703092793</v>
      </c>
      <c r="J1195" s="51">
        <v>1853.5846703092793</v>
      </c>
      <c r="K1195" s="51">
        <v>1853.5846703092793</v>
      </c>
      <c r="L1195" s="51">
        <v>1853.5846703092793</v>
      </c>
      <c r="M1195" s="52">
        <v>1853.5846703092793</v>
      </c>
      <c r="N1195" s="52">
        <v>1853.5846703092793</v>
      </c>
      <c r="O1195" s="52">
        <v>1853.5846703092793</v>
      </c>
      <c r="P1195" s="52">
        <v>1853.5846703092793</v>
      </c>
      <c r="Q1195" s="52">
        <v>1853.5846703092793</v>
      </c>
      <c r="R1195" s="51">
        <v>1853.5846703092793</v>
      </c>
    </row>
    <row r="1196" spans="1:18" x14ac:dyDescent="0.25">
      <c r="A1196" s="26" t="s">
        <v>8</v>
      </c>
      <c r="B1196" s="27" t="s">
        <v>6</v>
      </c>
      <c r="C1196" s="51">
        <v>3766.2280000000001</v>
      </c>
      <c r="D1196" s="51">
        <v>3928.1687151541646</v>
      </c>
      <c r="E1196" s="51">
        <v>3619.3033559999999</v>
      </c>
      <c r="F1196" s="51">
        <v>3606.7461425759998</v>
      </c>
      <c r="G1196" s="51">
        <v>3612.6894892015293</v>
      </c>
      <c r="H1196" s="51">
        <v>3618.4714105985086</v>
      </c>
      <c r="I1196" s="51">
        <v>3624.0918895636023</v>
      </c>
      <c r="J1196" s="51">
        <v>3629.4903573293773</v>
      </c>
      <c r="K1196" s="51">
        <v>3634.545654143109</v>
      </c>
      <c r="L1196" s="51">
        <v>3639.4394324185728</v>
      </c>
      <c r="M1196" s="52">
        <v>3644.191868052279</v>
      </c>
      <c r="N1196" s="52">
        <v>3648.9644963132982</v>
      </c>
      <c r="O1196" s="52">
        <v>3653.6361586317262</v>
      </c>
      <c r="P1196" s="52">
        <v>3658.3885943982632</v>
      </c>
      <c r="Q1196" s="52">
        <v>3663.3227557918262</v>
      </c>
      <c r="R1196" s="51">
        <v>3668.438622456049</v>
      </c>
    </row>
    <row r="1197" spans="1:18" x14ac:dyDescent="0.25">
      <c r="A1197" s="26" t="s">
        <v>9</v>
      </c>
      <c r="B1197" s="27" t="s">
        <v>6</v>
      </c>
      <c r="C1197" s="51">
        <v>0</v>
      </c>
      <c r="D1197" s="51">
        <v>296.25771515416454</v>
      </c>
      <c r="E1197" s="51">
        <v>0</v>
      </c>
      <c r="F1197" s="51">
        <v>0</v>
      </c>
      <c r="G1197" s="51">
        <v>0</v>
      </c>
      <c r="H1197" s="51">
        <v>0</v>
      </c>
      <c r="I1197" s="51">
        <v>0</v>
      </c>
      <c r="J1197" s="51">
        <v>0</v>
      </c>
      <c r="K1197" s="51">
        <v>0</v>
      </c>
      <c r="L1197" s="51">
        <v>0</v>
      </c>
      <c r="M1197" s="52">
        <v>0</v>
      </c>
      <c r="N1197" s="52">
        <v>0</v>
      </c>
      <c r="O1197" s="52">
        <v>0</v>
      </c>
      <c r="P1197" s="52">
        <v>0</v>
      </c>
      <c r="Q1197" s="52">
        <v>0</v>
      </c>
      <c r="R1197" s="51">
        <v>0</v>
      </c>
    </row>
    <row r="1198" spans="1:18" x14ac:dyDescent="0.25">
      <c r="A1198" s="26" t="s">
        <v>9</v>
      </c>
      <c r="B1198" s="27" t="s">
        <v>10</v>
      </c>
      <c r="C1198" s="53">
        <v>0</v>
      </c>
      <c r="D1198" s="53">
        <v>7.5418785861018578E-2</v>
      </c>
      <c r="E1198" s="53">
        <v>0</v>
      </c>
      <c r="F1198" s="53">
        <v>0</v>
      </c>
      <c r="G1198" s="53">
        <v>0</v>
      </c>
      <c r="H1198" s="53">
        <v>0</v>
      </c>
      <c r="I1198" s="53">
        <v>0</v>
      </c>
      <c r="J1198" s="53">
        <v>0</v>
      </c>
      <c r="K1198" s="53">
        <v>0</v>
      </c>
      <c r="L1198" s="53">
        <v>0</v>
      </c>
      <c r="M1198" s="54">
        <v>0</v>
      </c>
      <c r="N1198" s="54">
        <v>0</v>
      </c>
      <c r="O1198" s="54">
        <v>0</v>
      </c>
      <c r="P1198" s="54">
        <v>0</v>
      </c>
      <c r="Q1198" s="54">
        <v>0</v>
      </c>
      <c r="R1198" s="53">
        <v>0</v>
      </c>
    </row>
    <row r="1199" spans="1:18" x14ac:dyDescent="0.25">
      <c r="A1199" s="26" t="s">
        <v>11</v>
      </c>
      <c r="B1199" s="27" t="s">
        <v>6</v>
      </c>
      <c r="C1199" s="51">
        <v>3766.2280000000001</v>
      </c>
      <c r="D1199" s="51">
        <v>3631.9110000000001</v>
      </c>
      <c r="E1199" s="51">
        <v>3619.3033559999999</v>
      </c>
      <c r="F1199" s="51">
        <v>3606.7461425759998</v>
      </c>
      <c r="G1199" s="51">
        <v>3612.6894892015293</v>
      </c>
      <c r="H1199" s="51">
        <v>3618.4714105985086</v>
      </c>
      <c r="I1199" s="51">
        <v>3624.0918895636023</v>
      </c>
      <c r="J1199" s="51">
        <v>3629.4903573293773</v>
      </c>
      <c r="K1199" s="51">
        <v>3634.545654143109</v>
      </c>
      <c r="L1199" s="51">
        <v>3639.4394324185728</v>
      </c>
      <c r="M1199" s="52">
        <v>3644.191868052279</v>
      </c>
      <c r="N1199" s="52">
        <v>3648.9644963132982</v>
      </c>
      <c r="O1199" s="52">
        <v>3653.6361586317262</v>
      </c>
      <c r="P1199" s="52">
        <v>3658.3885943982632</v>
      </c>
      <c r="Q1199" s="52">
        <v>3663.3227557918262</v>
      </c>
      <c r="R1199" s="51">
        <v>3668.438622456049</v>
      </c>
    </row>
    <row r="1200" spans="1:18" x14ac:dyDescent="0.25">
      <c r="A1200" s="26" t="s">
        <v>12</v>
      </c>
      <c r="B1200" s="27" t="s">
        <v>6</v>
      </c>
      <c r="C1200" s="51">
        <v>3431.2280000000001</v>
      </c>
      <c r="D1200" s="51">
        <v>3151.9110000000001</v>
      </c>
      <c r="E1200" s="51">
        <v>3139.3033559999999</v>
      </c>
      <c r="F1200" s="51">
        <v>3126.7461425759998</v>
      </c>
      <c r="G1200" s="51">
        <v>3132.6894892015293</v>
      </c>
      <c r="H1200" s="51">
        <v>3138.4714105985086</v>
      </c>
      <c r="I1200" s="51">
        <v>3144.0918895636023</v>
      </c>
      <c r="J1200" s="51">
        <v>3149.4903573293773</v>
      </c>
      <c r="K1200" s="51">
        <v>3154.545654143109</v>
      </c>
      <c r="L1200" s="51">
        <v>3159.4394324185728</v>
      </c>
      <c r="M1200" s="52">
        <v>3164.191868052279</v>
      </c>
      <c r="N1200" s="52">
        <v>3168.9644963132982</v>
      </c>
      <c r="O1200" s="52">
        <v>3173.6361586317262</v>
      </c>
      <c r="P1200" s="52">
        <v>3178.3885943982632</v>
      </c>
      <c r="Q1200" s="52">
        <v>3183.3227557918262</v>
      </c>
      <c r="R1200" s="51">
        <v>3188.438622456049</v>
      </c>
    </row>
    <row r="1201" spans="1:18" x14ac:dyDescent="0.25">
      <c r="A1201" s="26" t="s">
        <v>13</v>
      </c>
      <c r="B1201" s="27" t="s">
        <v>6</v>
      </c>
      <c r="C1201" s="27">
        <v>335</v>
      </c>
      <c r="D1201" s="27">
        <v>480</v>
      </c>
      <c r="E1201" s="27">
        <v>480</v>
      </c>
      <c r="F1201" s="27">
        <v>480</v>
      </c>
      <c r="G1201" s="27">
        <v>480</v>
      </c>
      <c r="H1201" s="27">
        <v>480</v>
      </c>
      <c r="I1201" s="27">
        <v>480</v>
      </c>
      <c r="J1201" s="27">
        <v>480</v>
      </c>
      <c r="K1201" s="27">
        <v>480</v>
      </c>
      <c r="L1201" s="27">
        <v>480</v>
      </c>
      <c r="M1201" s="50">
        <v>480</v>
      </c>
      <c r="N1201" s="50">
        <v>480</v>
      </c>
      <c r="O1201" s="50">
        <v>480</v>
      </c>
      <c r="P1201" s="50">
        <v>480</v>
      </c>
      <c r="Q1201" s="50">
        <v>480</v>
      </c>
      <c r="R1201" s="27">
        <v>480</v>
      </c>
    </row>
    <row r="1202" spans="1:18" x14ac:dyDescent="0.25">
      <c r="A1202" s="39" t="s">
        <v>14</v>
      </c>
      <c r="B1202" s="40" t="s">
        <v>15</v>
      </c>
      <c r="C1202" s="41">
        <v>49.807748435634885</v>
      </c>
      <c r="D1202" s="41">
        <v>49.915448570749859</v>
      </c>
      <c r="E1202" s="41">
        <v>49.915448570749859</v>
      </c>
      <c r="F1202" s="41">
        <v>49.915448570749859</v>
      </c>
      <c r="G1202" s="41">
        <v>49.915448570749859</v>
      </c>
      <c r="H1202" s="41">
        <v>49.915448570749859</v>
      </c>
      <c r="I1202" s="41">
        <v>49.915448570749859</v>
      </c>
      <c r="J1202" s="41">
        <v>49.915448570749859</v>
      </c>
      <c r="K1202" s="41">
        <v>49.915448570749859</v>
      </c>
      <c r="L1202" s="41">
        <v>49.915448570749859</v>
      </c>
      <c r="M1202" s="42">
        <v>49.915448570749859</v>
      </c>
      <c r="N1202" s="42">
        <v>49.915448570749859</v>
      </c>
      <c r="O1202" s="42">
        <v>49.915448570749859</v>
      </c>
      <c r="P1202" s="42">
        <v>49.915448570749859</v>
      </c>
      <c r="Q1202" s="42">
        <v>49.915448570749859</v>
      </c>
      <c r="R1202" s="41">
        <v>49.915448570749859</v>
      </c>
    </row>
    <row r="1203" spans="1:18" x14ac:dyDescent="0.25">
      <c r="A1203" s="26" t="s">
        <v>16</v>
      </c>
      <c r="B1203" s="27" t="s">
        <v>17</v>
      </c>
      <c r="C1203" s="51">
        <v>239</v>
      </c>
      <c r="D1203" s="51">
        <v>233</v>
      </c>
      <c r="E1203" s="36">
        <v>234</v>
      </c>
      <c r="F1203" s="51">
        <v>233.06399999999999</v>
      </c>
      <c r="G1203" s="51">
        <v>233.50701010532032</v>
      </c>
      <c r="H1203" s="51">
        <v>233.93798776292934</v>
      </c>
      <c r="I1203" s="51">
        <v>234.35693169051072</v>
      </c>
      <c r="J1203" s="51">
        <v>234.75932716298931</v>
      </c>
      <c r="K1203" s="51">
        <v>235.13614307412206</v>
      </c>
      <c r="L1203" s="51">
        <v>235.50091958234634</v>
      </c>
      <c r="M1203" s="51">
        <v>235.85516057538766</v>
      </c>
      <c r="N1203" s="51">
        <v>236.21090670324878</v>
      </c>
      <c r="O1203" s="51">
        <v>236.55912694785266</v>
      </c>
      <c r="P1203" s="51">
        <v>236.91336795079502</v>
      </c>
      <c r="Q1203" s="51">
        <v>237.2811545694048</v>
      </c>
      <c r="R1203" s="51">
        <v>237.66248528634245</v>
      </c>
    </row>
    <row r="1204" spans="1:18" x14ac:dyDescent="0.25">
      <c r="A1204" s="26" t="s">
        <v>29</v>
      </c>
      <c r="B1204" s="27" t="s">
        <v>17</v>
      </c>
      <c r="C1204" s="51">
        <v>188.73819742489269</v>
      </c>
      <c r="D1204" s="51">
        <v>173</v>
      </c>
      <c r="E1204" s="51">
        <v>172.30799999999999</v>
      </c>
      <c r="F1204" s="51">
        <v>171.61876799999999</v>
      </c>
      <c r="G1204" s="51">
        <v>171.94498246678432</v>
      </c>
      <c r="H1204" s="51">
        <v>172.26233673271295</v>
      </c>
      <c r="I1204" s="51">
        <v>172.57082985354069</v>
      </c>
      <c r="J1204" s="51">
        <v>172.86713737094172</v>
      </c>
      <c r="K1204" s="51">
        <v>173.14460914878558</v>
      </c>
      <c r="L1204" s="51">
        <v>173.41321560425186</v>
      </c>
      <c r="M1204" s="51">
        <v>173.67406413856366</v>
      </c>
      <c r="N1204" s="51">
        <v>173.93602099240766</v>
      </c>
      <c r="O1204" s="51">
        <v>174.19243609457521</v>
      </c>
      <c r="P1204" s="51">
        <v>174.45328463617773</v>
      </c>
      <c r="Q1204" s="51">
        <v>174.7241076134402</v>
      </c>
      <c r="R1204" s="51">
        <v>175.00490390905597</v>
      </c>
    </row>
    <row r="1205" spans="1:18" x14ac:dyDescent="0.25">
      <c r="A1205" s="39" t="s">
        <v>27</v>
      </c>
      <c r="B1205" s="40" t="s">
        <v>10</v>
      </c>
      <c r="C1205" s="43">
        <v>0.78969957081545061</v>
      </c>
      <c r="D1205" s="43">
        <v>0.74248927038626611</v>
      </c>
      <c r="E1205" s="43">
        <v>0.73635897435897435</v>
      </c>
      <c r="F1205" s="43">
        <v>0.73635897435897435</v>
      </c>
      <c r="G1205" s="43">
        <v>0.73635897435897435</v>
      </c>
      <c r="H1205" s="43">
        <v>0.73635897435897435</v>
      </c>
      <c r="I1205" s="43">
        <v>0.73635897435897435</v>
      </c>
      <c r="J1205" s="43">
        <v>0.73635897435897435</v>
      </c>
      <c r="K1205" s="43">
        <v>0.73635897435897435</v>
      </c>
      <c r="L1205" s="43">
        <v>0.73635897435897435</v>
      </c>
      <c r="M1205" s="47">
        <v>0.73635897435897435</v>
      </c>
      <c r="N1205" s="47">
        <v>0.73635897435897435</v>
      </c>
      <c r="O1205" s="47">
        <v>0.73635897435897446</v>
      </c>
      <c r="P1205" s="47">
        <v>0.73635897435897435</v>
      </c>
      <c r="Q1205" s="47">
        <v>0.73635897435897446</v>
      </c>
      <c r="R1205" s="43">
        <v>0.73635897435897446</v>
      </c>
    </row>
    <row r="1207" spans="1:18" x14ac:dyDescent="0.25">
      <c r="A1207" s="26" t="s">
        <v>2</v>
      </c>
      <c r="B1207" s="27" t="s">
        <v>3</v>
      </c>
      <c r="C1207" s="27">
        <v>2020</v>
      </c>
      <c r="D1207" s="27">
        <v>2021</v>
      </c>
      <c r="E1207" s="27">
        <v>2022</v>
      </c>
      <c r="F1207" s="27">
        <v>2023</v>
      </c>
      <c r="G1207" s="27">
        <v>2024</v>
      </c>
      <c r="H1207" s="27">
        <v>2025</v>
      </c>
      <c r="I1207" s="27">
        <v>2026</v>
      </c>
      <c r="J1207" s="27">
        <v>2027</v>
      </c>
      <c r="K1207" s="27">
        <v>2028</v>
      </c>
      <c r="L1207" s="27">
        <v>2029</v>
      </c>
      <c r="M1207" s="50">
        <v>2030</v>
      </c>
      <c r="N1207" s="27">
        <v>2031</v>
      </c>
      <c r="O1207" s="50">
        <v>2032</v>
      </c>
      <c r="P1207" s="27">
        <v>2033</v>
      </c>
      <c r="Q1207" s="50">
        <v>2034</v>
      </c>
      <c r="R1207" s="27">
        <v>2035</v>
      </c>
    </row>
    <row r="1208" spans="1:18" x14ac:dyDescent="0.25">
      <c r="A1208" s="80" t="s">
        <v>129</v>
      </c>
      <c r="B1208" s="81"/>
      <c r="C1208" s="81"/>
      <c r="D1208" s="81"/>
      <c r="E1208" s="81"/>
      <c r="F1208" s="81"/>
      <c r="G1208" s="81"/>
      <c r="H1208" s="81"/>
      <c r="I1208" s="81"/>
      <c r="J1208" s="81"/>
      <c r="K1208" s="81"/>
      <c r="L1208" s="81"/>
      <c r="M1208" s="81"/>
      <c r="N1208" s="81"/>
      <c r="O1208" s="81"/>
      <c r="P1208" s="81"/>
      <c r="Q1208" s="81"/>
      <c r="R1208" s="82"/>
    </row>
    <row r="1209" spans="1:18" x14ac:dyDescent="0.25">
      <c r="A1209" s="26" t="s">
        <v>5</v>
      </c>
      <c r="B1209" s="27" t="s">
        <v>6</v>
      </c>
      <c r="C1209" s="51">
        <v>8135.6040000000012</v>
      </c>
      <c r="D1209" s="51">
        <v>8726.0144123880582</v>
      </c>
      <c r="E1209" s="51">
        <v>8908.9738743092785</v>
      </c>
      <c r="F1209" s="51">
        <v>8876.2419788120424</v>
      </c>
      <c r="G1209" s="51">
        <v>8891.7340305979033</v>
      </c>
      <c r="H1209" s="51">
        <v>8906.8053080022855</v>
      </c>
      <c r="I1209" s="51">
        <v>8921.455766182622</v>
      </c>
      <c r="J1209" s="51">
        <v>8935.5275253212239</v>
      </c>
      <c r="K1209" s="51">
        <v>8948.704767869187</v>
      </c>
      <c r="L1209" s="51">
        <v>8961.4609928126101</v>
      </c>
      <c r="M1209" s="52">
        <v>8973.848791065886</v>
      </c>
      <c r="N1209" s="52">
        <v>8986.2892238444074</v>
      </c>
      <c r="O1209" s="52">
        <v>8998.466476682439</v>
      </c>
      <c r="P1209" s="52">
        <v>9010.854275281954</v>
      </c>
      <c r="Q1209" s="52">
        <v>9023.7157637067594</v>
      </c>
      <c r="R1209" s="51">
        <v>9037.0508888955319</v>
      </c>
    </row>
    <row r="1210" spans="1:18" x14ac:dyDescent="0.25">
      <c r="A1210" s="26" t="s">
        <v>7</v>
      </c>
      <c r="B1210" s="27" t="s">
        <v>6</v>
      </c>
      <c r="C1210" s="27">
        <v>0</v>
      </c>
      <c r="D1210" s="27">
        <v>0</v>
      </c>
      <c r="E1210" s="27">
        <v>0</v>
      </c>
      <c r="F1210" s="27">
        <v>0</v>
      </c>
      <c r="G1210" s="27">
        <v>0</v>
      </c>
      <c r="H1210" s="27">
        <v>0</v>
      </c>
      <c r="I1210" s="27">
        <v>0</v>
      </c>
      <c r="J1210" s="27">
        <v>0</v>
      </c>
      <c r="K1210" s="27">
        <v>0</v>
      </c>
      <c r="L1210" s="27">
        <v>0</v>
      </c>
      <c r="M1210" s="50">
        <v>0</v>
      </c>
      <c r="N1210" s="50">
        <v>0</v>
      </c>
      <c r="O1210" s="50">
        <v>0</v>
      </c>
      <c r="P1210" s="50">
        <v>0</v>
      </c>
      <c r="Q1210" s="50">
        <v>0</v>
      </c>
      <c r="R1210" s="27">
        <v>0</v>
      </c>
    </row>
    <row r="1211" spans="1:18" x14ac:dyDescent="0.25">
      <c r="A1211" s="26" t="s">
        <v>8</v>
      </c>
      <c r="B1211" s="27" t="s">
        <v>6</v>
      </c>
      <c r="C1211" s="51">
        <v>8135.6040000000012</v>
      </c>
      <c r="D1211" s="51">
        <v>8726.0144123880582</v>
      </c>
      <c r="E1211" s="51">
        <v>8908.9738743092785</v>
      </c>
      <c r="F1211" s="51">
        <v>8876.2419788120424</v>
      </c>
      <c r="G1211" s="51">
        <v>8891.7340305979033</v>
      </c>
      <c r="H1211" s="51">
        <v>8906.8053080022855</v>
      </c>
      <c r="I1211" s="51">
        <v>8921.455766182622</v>
      </c>
      <c r="J1211" s="51">
        <v>8935.5275253212239</v>
      </c>
      <c r="K1211" s="51">
        <v>8948.704767869187</v>
      </c>
      <c r="L1211" s="51">
        <v>8961.4609928126101</v>
      </c>
      <c r="M1211" s="52">
        <v>8973.848791065886</v>
      </c>
      <c r="N1211" s="52">
        <v>8986.2892238444074</v>
      </c>
      <c r="O1211" s="52">
        <v>8998.466476682439</v>
      </c>
      <c r="P1211" s="52">
        <v>9010.854275281954</v>
      </c>
      <c r="Q1211" s="52">
        <v>9023.7157637067594</v>
      </c>
      <c r="R1211" s="51">
        <v>9037.0508888955319</v>
      </c>
    </row>
    <row r="1212" spans="1:18" x14ac:dyDescent="0.25">
      <c r="A1212" s="26" t="s">
        <v>9</v>
      </c>
      <c r="B1212" s="27" t="s">
        <v>6</v>
      </c>
      <c r="C1212" s="51">
        <v>0</v>
      </c>
      <c r="D1212" s="51">
        <v>658.10541238805763</v>
      </c>
      <c r="E1212" s="51">
        <v>0</v>
      </c>
      <c r="F1212" s="51">
        <v>0</v>
      </c>
      <c r="G1212" s="51">
        <v>0</v>
      </c>
      <c r="H1212" s="51">
        <v>0</v>
      </c>
      <c r="I1212" s="51">
        <v>0</v>
      </c>
      <c r="J1212" s="51">
        <v>0</v>
      </c>
      <c r="K1212" s="51">
        <v>0</v>
      </c>
      <c r="L1212" s="51">
        <v>0</v>
      </c>
      <c r="M1212" s="52">
        <v>0</v>
      </c>
      <c r="N1212" s="52">
        <v>0</v>
      </c>
      <c r="O1212" s="52">
        <v>0</v>
      </c>
      <c r="P1212" s="52">
        <v>0</v>
      </c>
      <c r="Q1212" s="52">
        <v>0</v>
      </c>
      <c r="R1212" s="51">
        <v>0</v>
      </c>
    </row>
    <row r="1213" spans="1:18" x14ac:dyDescent="0.25">
      <c r="A1213" s="26" t="s">
        <v>9</v>
      </c>
      <c r="B1213" s="27" t="s">
        <v>10</v>
      </c>
      <c r="C1213" s="53">
        <v>0</v>
      </c>
      <c r="D1213" s="53">
        <v>7.5418785861018578E-2</v>
      </c>
      <c r="E1213" s="53">
        <v>0</v>
      </c>
      <c r="F1213" s="53">
        <v>0</v>
      </c>
      <c r="G1213" s="53">
        <v>0</v>
      </c>
      <c r="H1213" s="53">
        <v>0</v>
      </c>
      <c r="I1213" s="53">
        <v>0</v>
      </c>
      <c r="J1213" s="53">
        <v>0</v>
      </c>
      <c r="K1213" s="53">
        <v>0</v>
      </c>
      <c r="L1213" s="53">
        <v>0</v>
      </c>
      <c r="M1213" s="54">
        <v>0</v>
      </c>
      <c r="N1213" s="54">
        <v>0</v>
      </c>
      <c r="O1213" s="54">
        <v>0</v>
      </c>
      <c r="P1213" s="54">
        <v>0</v>
      </c>
      <c r="Q1213" s="54">
        <v>0</v>
      </c>
      <c r="R1213" s="53">
        <v>0</v>
      </c>
    </row>
    <row r="1214" spans="1:18" x14ac:dyDescent="0.25">
      <c r="A1214" s="26" t="s">
        <v>11</v>
      </c>
      <c r="B1214" s="27" t="s">
        <v>6</v>
      </c>
      <c r="C1214" s="51">
        <v>8135.6040000000012</v>
      </c>
      <c r="D1214" s="51">
        <v>8067.9090000000006</v>
      </c>
      <c r="E1214" s="51">
        <v>8908.9738743092785</v>
      </c>
      <c r="F1214" s="51">
        <v>8876.2419788120424</v>
      </c>
      <c r="G1214" s="51">
        <v>8891.7340305979033</v>
      </c>
      <c r="H1214" s="51">
        <v>8906.8053080022855</v>
      </c>
      <c r="I1214" s="51">
        <v>8921.455766182622</v>
      </c>
      <c r="J1214" s="51">
        <v>8935.5275253212239</v>
      </c>
      <c r="K1214" s="51">
        <v>8948.704767869187</v>
      </c>
      <c r="L1214" s="51">
        <v>8961.4609928126101</v>
      </c>
      <c r="M1214" s="52">
        <v>8973.848791065886</v>
      </c>
      <c r="N1214" s="52">
        <v>8986.2892238444074</v>
      </c>
      <c r="O1214" s="52">
        <v>8998.466476682439</v>
      </c>
      <c r="P1214" s="52">
        <v>9010.854275281954</v>
      </c>
      <c r="Q1214" s="52">
        <v>9023.7157637067594</v>
      </c>
      <c r="R1214" s="51">
        <v>9037.0508888955319</v>
      </c>
    </row>
    <row r="1215" spans="1:18" x14ac:dyDescent="0.25">
      <c r="A1215" s="26" t="s">
        <v>12</v>
      </c>
      <c r="B1215" s="27" t="s">
        <v>6</v>
      </c>
      <c r="C1215" s="51">
        <v>7418.6040000000012</v>
      </c>
      <c r="D1215" s="51">
        <v>7341.9090000000006</v>
      </c>
      <c r="E1215" s="51">
        <v>8182.9738743092794</v>
      </c>
      <c r="F1215" s="51">
        <v>8150.2419788120415</v>
      </c>
      <c r="G1215" s="51">
        <v>8165.7340305979033</v>
      </c>
      <c r="H1215" s="51">
        <v>8180.8053080022855</v>
      </c>
      <c r="I1215" s="51">
        <v>8195.455766182622</v>
      </c>
      <c r="J1215" s="51">
        <v>8209.5275253212239</v>
      </c>
      <c r="K1215" s="51">
        <v>8222.704767869187</v>
      </c>
      <c r="L1215" s="51">
        <v>8235.4609928126101</v>
      </c>
      <c r="M1215" s="52">
        <v>8247.848791065886</v>
      </c>
      <c r="N1215" s="52">
        <v>8260.2892238444074</v>
      </c>
      <c r="O1215" s="52">
        <v>8272.466476682439</v>
      </c>
      <c r="P1215" s="52">
        <v>8284.854275281954</v>
      </c>
      <c r="Q1215" s="52">
        <v>8297.7157637067594</v>
      </c>
      <c r="R1215" s="51">
        <v>8311.0508888955319</v>
      </c>
    </row>
    <row r="1216" spans="1:18" x14ac:dyDescent="0.25">
      <c r="A1216" s="26" t="s">
        <v>13</v>
      </c>
      <c r="B1216" s="27" t="s">
        <v>6</v>
      </c>
      <c r="C1216" s="27">
        <v>717</v>
      </c>
      <c r="D1216" s="27">
        <v>726</v>
      </c>
      <c r="E1216" s="27">
        <v>726</v>
      </c>
      <c r="F1216" s="27">
        <v>726</v>
      </c>
      <c r="G1216" s="27">
        <v>726</v>
      </c>
      <c r="H1216" s="27">
        <v>726</v>
      </c>
      <c r="I1216" s="27">
        <v>726</v>
      </c>
      <c r="J1216" s="27">
        <v>726</v>
      </c>
      <c r="K1216" s="27">
        <v>726</v>
      </c>
      <c r="L1216" s="27">
        <v>726</v>
      </c>
      <c r="M1216" s="50">
        <v>726</v>
      </c>
      <c r="N1216" s="50">
        <v>726</v>
      </c>
      <c r="O1216" s="50">
        <v>726</v>
      </c>
      <c r="P1216" s="50">
        <v>726</v>
      </c>
      <c r="Q1216" s="50">
        <v>726</v>
      </c>
      <c r="R1216" s="27">
        <v>726</v>
      </c>
    </row>
    <row r="1217" spans="1:18" x14ac:dyDescent="0.25">
      <c r="A1217" s="39" t="s">
        <v>14</v>
      </c>
      <c r="B1217" s="40" t="s">
        <v>15</v>
      </c>
      <c r="C1217" s="41">
        <v>118.50044540158167</v>
      </c>
      <c r="D1217" s="41">
        <v>103.68463493856801</v>
      </c>
      <c r="E1217" s="41">
        <v>103.68463493856801</v>
      </c>
      <c r="F1217" s="41">
        <v>103.68463493856801</v>
      </c>
      <c r="G1217" s="41">
        <v>103.68463493856801</v>
      </c>
      <c r="H1217" s="41">
        <v>103.68463493856801</v>
      </c>
      <c r="I1217" s="41">
        <v>103.68463493856801</v>
      </c>
      <c r="J1217" s="41">
        <v>103.68463493856801</v>
      </c>
      <c r="K1217" s="41">
        <v>103.68463493856801</v>
      </c>
      <c r="L1217" s="41">
        <v>103.68463493856801</v>
      </c>
      <c r="M1217" s="42">
        <v>103.68463493856801</v>
      </c>
      <c r="N1217" s="42">
        <v>103.68463493856801</v>
      </c>
      <c r="O1217" s="42">
        <v>103.68463493856801</v>
      </c>
      <c r="P1217" s="42">
        <v>103.68463493856801</v>
      </c>
      <c r="Q1217" s="42">
        <v>103.68463493856801</v>
      </c>
      <c r="R1217" s="41">
        <v>103.68463493856801</v>
      </c>
    </row>
    <row r="1218" spans="1:18" x14ac:dyDescent="0.25">
      <c r="A1218" s="26" t="s">
        <v>16</v>
      </c>
      <c r="B1218" s="27" t="s">
        <v>17</v>
      </c>
      <c r="C1218" s="51">
        <v>226</v>
      </c>
      <c r="D1218" s="51">
        <v>224</v>
      </c>
      <c r="E1218" s="36">
        <v>249</v>
      </c>
      <c r="F1218" s="51">
        <v>248.00399999999999</v>
      </c>
      <c r="G1218" s="51">
        <v>248.47540818899469</v>
      </c>
      <c r="H1218" s="51">
        <v>248.93401261952738</v>
      </c>
      <c r="I1218" s="51">
        <v>249.3798119270819</v>
      </c>
      <c r="J1218" s="51">
        <v>249.80800198112965</v>
      </c>
      <c r="K1218" s="51">
        <v>250.20897275836066</v>
      </c>
      <c r="L1218" s="51">
        <v>250.59713237608648</v>
      </c>
      <c r="M1218" s="51">
        <v>250.97408112509197</v>
      </c>
      <c r="N1218" s="51">
        <v>251.35263149191854</v>
      </c>
      <c r="O1218" s="51">
        <v>251.72317354707397</v>
      </c>
      <c r="P1218" s="51">
        <v>252.10012230661519</v>
      </c>
      <c r="Q1218" s="51">
        <v>252.49148499052049</v>
      </c>
      <c r="R1218" s="51">
        <v>252.8972599841849</v>
      </c>
    </row>
    <row r="1219" spans="1:18" x14ac:dyDescent="0.25">
      <c r="A1219" s="26" t="s">
        <v>29</v>
      </c>
      <c r="B1219" s="27" t="s">
        <v>17</v>
      </c>
      <c r="C1219" s="51">
        <v>171.51785714285714</v>
      </c>
      <c r="D1219" s="51">
        <v>194</v>
      </c>
      <c r="E1219" s="51">
        <v>216.22399999999999</v>
      </c>
      <c r="F1219" s="51">
        <v>215.359104</v>
      </c>
      <c r="G1219" s="51">
        <v>215.76846048296062</v>
      </c>
      <c r="H1219" s="51">
        <v>216.16669857287025</v>
      </c>
      <c r="I1219" s="51">
        <v>216.55381708482474</v>
      </c>
      <c r="J1219" s="51">
        <v>216.92564425850514</v>
      </c>
      <c r="K1219" s="51">
        <v>217.27383504298706</v>
      </c>
      <c r="L1219" s="51">
        <v>217.61090100757804</v>
      </c>
      <c r="M1219" s="51">
        <v>217.9382317959514</v>
      </c>
      <c r="N1219" s="51">
        <v>218.26695338035586</v>
      </c>
      <c r="O1219" s="51">
        <v>218.58872079133548</v>
      </c>
      <c r="P1219" s="51">
        <v>218.91605158885773</v>
      </c>
      <c r="Q1219" s="51">
        <v>219.25589899835467</v>
      </c>
      <c r="R1219" s="51">
        <v>219.60826161775265</v>
      </c>
    </row>
    <row r="1220" spans="1:18" x14ac:dyDescent="0.25">
      <c r="A1220" s="39" t="s">
        <v>27</v>
      </c>
      <c r="B1220" s="40" t="s">
        <v>10</v>
      </c>
      <c r="C1220" s="43">
        <v>0.7589285714285714</v>
      </c>
      <c r="D1220" s="43">
        <v>0.8660714285714286</v>
      </c>
      <c r="E1220" s="43">
        <v>0.86836947791164654</v>
      </c>
      <c r="F1220" s="43">
        <v>0.86836947791164665</v>
      </c>
      <c r="G1220" s="43">
        <v>0.86836947791164665</v>
      </c>
      <c r="H1220" s="43">
        <v>0.86836947791164665</v>
      </c>
      <c r="I1220" s="43">
        <v>0.86836947791164665</v>
      </c>
      <c r="J1220" s="43">
        <v>0.86836947791164665</v>
      </c>
      <c r="K1220" s="43">
        <v>0.86836947791164665</v>
      </c>
      <c r="L1220" s="43">
        <v>0.86836947791164676</v>
      </c>
      <c r="M1220" s="47">
        <v>0.86836947791164676</v>
      </c>
      <c r="N1220" s="47">
        <v>0.86836947791164676</v>
      </c>
      <c r="O1220" s="47">
        <v>0.86836947791164676</v>
      </c>
      <c r="P1220" s="47">
        <v>0.86836947791164676</v>
      </c>
      <c r="Q1220" s="47">
        <v>0.86836947791164676</v>
      </c>
      <c r="R1220" s="43">
        <v>0.86836947791164676</v>
      </c>
    </row>
    <row r="1222" spans="1:18" x14ac:dyDescent="0.25">
      <c r="A1222" s="26" t="s">
        <v>2</v>
      </c>
      <c r="B1222" s="27" t="s">
        <v>3</v>
      </c>
      <c r="C1222" s="27">
        <v>2020</v>
      </c>
      <c r="D1222" s="27">
        <v>2021</v>
      </c>
      <c r="E1222" s="27">
        <v>2022</v>
      </c>
      <c r="F1222" s="27">
        <v>2023</v>
      </c>
      <c r="G1222" s="27">
        <v>2024</v>
      </c>
      <c r="H1222" s="27">
        <v>2025</v>
      </c>
      <c r="I1222" s="27">
        <v>2026</v>
      </c>
      <c r="J1222" s="27">
        <v>2027</v>
      </c>
      <c r="K1222" s="27">
        <v>2028</v>
      </c>
      <c r="L1222" s="27">
        <v>2029</v>
      </c>
      <c r="M1222" s="50">
        <v>2030</v>
      </c>
      <c r="N1222" s="27">
        <v>2031</v>
      </c>
      <c r="O1222" s="50">
        <v>2032</v>
      </c>
      <c r="P1222" s="27">
        <v>2033</v>
      </c>
      <c r="Q1222" s="50">
        <v>2034</v>
      </c>
      <c r="R1222" s="27">
        <v>2035</v>
      </c>
    </row>
    <row r="1223" spans="1:18" x14ac:dyDescent="0.25">
      <c r="A1223" s="80" t="s">
        <v>130</v>
      </c>
      <c r="B1223" s="81"/>
      <c r="C1223" s="81"/>
      <c r="D1223" s="81"/>
      <c r="E1223" s="81"/>
      <c r="F1223" s="81"/>
      <c r="G1223" s="81"/>
      <c r="H1223" s="81"/>
      <c r="I1223" s="81"/>
      <c r="J1223" s="81"/>
      <c r="K1223" s="81"/>
      <c r="L1223" s="81"/>
      <c r="M1223" s="81"/>
      <c r="N1223" s="81"/>
      <c r="O1223" s="81"/>
      <c r="P1223" s="81"/>
      <c r="Q1223" s="81"/>
      <c r="R1223" s="82"/>
    </row>
    <row r="1224" spans="1:18" x14ac:dyDescent="0.25">
      <c r="A1224" s="26" t="s">
        <v>5</v>
      </c>
      <c r="B1224" s="27" t="s">
        <v>6</v>
      </c>
      <c r="C1224" s="51">
        <v>499</v>
      </c>
      <c r="D1224" s="51">
        <v>1073.99875</v>
      </c>
      <c r="E1224" s="51">
        <v>946</v>
      </c>
      <c r="F1224" s="51">
        <v>944.63548498</v>
      </c>
      <c r="G1224" s="51">
        <v>945.2813118418818</v>
      </c>
      <c r="H1224" s="51">
        <v>945.90959761868942</v>
      </c>
      <c r="I1224" s="51">
        <v>946.52034044104266</v>
      </c>
      <c r="J1224" s="51">
        <v>947.10695867413779</v>
      </c>
      <c r="K1224" s="51">
        <v>947.65628663409029</v>
      </c>
      <c r="L1224" s="51">
        <v>948.18806336957664</v>
      </c>
      <c r="M1224" s="52">
        <v>948.7044812709704</v>
      </c>
      <c r="N1224" s="52">
        <v>949.22309338077105</v>
      </c>
      <c r="O1224" s="52">
        <v>949.73073414362375</v>
      </c>
      <c r="P1224" s="52">
        <v>950.24715205945131</v>
      </c>
      <c r="Q1224" s="52">
        <v>950.78331697958834</v>
      </c>
      <c r="R1224" s="51">
        <v>951.33922669203344</v>
      </c>
    </row>
    <row r="1225" spans="1:18" x14ac:dyDescent="0.25">
      <c r="A1225" s="26" t="s">
        <v>7</v>
      </c>
      <c r="B1225" s="27" t="s">
        <v>6</v>
      </c>
      <c r="C1225" s="27">
        <v>0</v>
      </c>
      <c r="D1225" s="27">
        <v>624</v>
      </c>
      <c r="E1225" s="51">
        <v>497.37124499999999</v>
      </c>
      <c r="F1225" s="51">
        <v>497.37124499999999</v>
      </c>
      <c r="G1225" s="51">
        <v>497.37124499999999</v>
      </c>
      <c r="H1225" s="51">
        <v>497.37124499999999</v>
      </c>
      <c r="I1225" s="51">
        <v>497.37124499999999</v>
      </c>
      <c r="J1225" s="51">
        <v>497.37124499999999</v>
      </c>
      <c r="K1225" s="51">
        <v>497.37124499999999</v>
      </c>
      <c r="L1225" s="51">
        <v>497.37124499999999</v>
      </c>
      <c r="M1225" s="52">
        <v>497.37124499999999</v>
      </c>
      <c r="N1225" s="52">
        <v>497.37124499999999</v>
      </c>
      <c r="O1225" s="52">
        <v>497.37124499999999</v>
      </c>
      <c r="P1225" s="52">
        <v>497.37124499999999</v>
      </c>
      <c r="Q1225" s="52">
        <v>497.37124499999999</v>
      </c>
      <c r="R1225" s="51">
        <v>497.37124499999999</v>
      </c>
    </row>
    <row r="1226" spans="1:18" x14ac:dyDescent="0.25">
      <c r="A1226" s="26" t="s">
        <v>8</v>
      </c>
      <c r="B1226" s="27" t="s">
        <v>6</v>
      </c>
      <c r="C1226" s="51">
        <v>499</v>
      </c>
      <c r="D1226" s="51">
        <v>449.99875000000003</v>
      </c>
      <c r="E1226" s="51">
        <v>448.62875500000001</v>
      </c>
      <c r="F1226" s="51">
        <v>447.26423998000001</v>
      </c>
      <c r="G1226" s="51">
        <v>447.91006684188181</v>
      </c>
      <c r="H1226" s="51">
        <v>448.53835261868943</v>
      </c>
      <c r="I1226" s="51">
        <v>449.14909544104268</v>
      </c>
      <c r="J1226" s="51">
        <v>449.7357136741378</v>
      </c>
      <c r="K1226" s="51">
        <v>450.28504163409036</v>
      </c>
      <c r="L1226" s="51">
        <v>450.81681836957659</v>
      </c>
      <c r="M1226" s="52">
        <v>451.33323627097042</v>
      </c>
      <c r="N1226" s="52">
        <v>451.85184838077106</v>
      </c>
      <c r="O1226" s="52">
        <v>452.3594891436237</v>
      </c>
      <c r="P1226" s="52">
        <v>452.87590705945138</v>
      </c>
      <c r="Q1226" s="52">
        <v>453.41207197958829</v>
      </c>
      <c r="R1226" s="51">
        <v>453.9679816920335</v>
      </c>
    </row>
    <row r="1227" spans="1:18" x14ac:dyDescent="0.25">
      <c r="A1227" s="26" t="s">
        <v>9</v>
      </c>
      <c r="B1227" s="27" t="s">
        <v>6</v>
      </c>
      <c r="C1227" s="51">
        <v>0</v>
      </c>
      <c r="D1227" s="51">
        <v>89.999750000000006</v>
      </c>
      <c r="E1227" s="51">
        <v>89.725751000000002</v>
      </c>
      <c r="F1227" s="51">
        <v>89.452847996000003</v>
      </c>
      <c r="G1227" s="51">
        <v>89.582013368376352</v>
      </c>
      <c r="H1227" s="51">
        <v>89.707670523737875</v>
      </c>
      <c r="I1227" s="51">
        <v>89.829819088208524</v>
      </c>
      <c r="J1227" s="51">
        <v>89.947142734827537</v>
      </c>
      <c r="K1227" s="51">
        <v>90.05700832681805</v>
      </c>
      <c r="L1227" s="51">
        <v>90.163363673915285</v>
      </c>
      <c r="M1227" s="52">
        <v>90.266647254194083</v>
      </c>
      <c r="N1227" s="52">
        <v>90.370369676154212</v>
      </c>
      <c r="O1227" s="52">
        <v>90.471897828724707</v>
      </c>
      <c r="P1227" s="52">
        <v>90.575181411890242</v>
      </c>
      <c r="Q1227" s="52">
        <v>90.682414395917647</v>
      </c>
      <c r="R1227" s="51">
        <v>90.793596338406701</v>
      </c>
    </row>
    <row r="1228" spans="1:18" x14ac:dyDescent="0.25">
      <c r="A1228" s="26" t="s">
        <v>9</v>
      </c>
      <c r="B1228" s="27" t="s">
        <v>10</v>
      </c>
      <c r="C1228" s="53">
        <v>0</v>
      </c>
      <c r="D1228" s="53">
        <v>0.2</v>
      </c>
      <c r="E1228" s="53">
        <v>0.2</v>
      </c>
      <c r="F1228" s="53">
        <v>0.2</v>
      </c>
      <c r="G1228" s="53">
        <v>0.2</v>
      </c>
      <c r="H1228" s="53">
        <v>0.2</v>
      </c>
      <c r="I1228" s="53">
        <v>0.2</v>
      </c>
      <c r="J1228" s="53">
        <v>0.2</v>
      </c>
      <c r="K1228" s="53">
        <v>0.2</v>
      </c>
      <c r="L1228" s="53">
        <v>0.2</v>
      </c>
      <c r="M1228" s="54">
        <v>0.2</v>
      </c>
      <c r="N1228" s="54">
        <v>0.2</v>
      </c>
      <c r="O1228" s="54">
        <v>0.2</v>
      </c>
      <c r="P1228" s="54">
        <v>0.2</v>
      </c>
      <c r="Q1228" s="54">
        <v>0.2</v>
      </c>
      <c r="R1228" s="53">
        <v>0.2</v>
      </c>
    </row>
    <row r="1229" spans="1:18" x14ac:dyDescent="0.25">
      <c r="A1229" s="26" t="s">
        <v>11</v>
      </c>
      <c r="B1229" s="27" t="s">
        <v>6</v>
      </c>
      <c r="C1229" s="51">
        <v>499</v>
      </c>
      <c r="D1229" s="51">
        <v>359.99900000000002</v>
      </c>
      <c r="E1229" s="51">
        <v>358.90300400000001</v>
      </c>
      <c r="F1229" s="51">
        <v>357.81139198400001</v>
      </c>
      <c r="G1229" s="51">
        <v>358.32805347350546</v>
      </c>
      <c r="H1229" s="51">
        <v>358.83068209495156</v>
      </c>
      <c r="I1229" s="51">
        <v>359.31927635283415</v>
      </c>
      <c r="J1229" s="51">
        <v>359.78857093931026</v>
      </c>
      <c r="K1229" s="51">
        <v>360.22803330727231</v>
      </c>
      <c r="L1229" s="51">
        <v>360.65345469566131</v>
      </c>
      <c r="M1229" s="52">
        <v>361.06658901677633</v>
      </c>
      <c r="N1229" s="52">
        <v>361.48147870461685</v>
      </c>
      <c r="O1229" s="52">
        <v>361.887591314899</v>
      </c>
      <c r="P1229" s="52">
        <v>362.30072564756114</v>
      </c>
      <c r="Q1229" s="52">
        <v>362.72965758367064</v>
      </c>
      <c r="R1229" s="51">
        <v>363.1743853536268</v>
      </c>
    </row>
    <row r="1230" spans="1:18" x14ac:dyDescent="0.25">
      <c r="A1230" s="26" t="s">
        <v>12</v>
      </c>
      <c r="B1230" s="27" t="s">
        <v>6</v>
      </c>
      <c r="C1230" s="51">
        <v>302</v>
      </c>
      <c r="D1230" s="51">
        <v>273.99900000000002</v>
      </c>
      <c r="E1230" s="51">
        <v>272.90300400000001</v>
      </c>
      <c r="F1230" s="51">
        <v>271.81139198400001</v>
      </c>
      <c r="G1230" s="51">
        <v>272.32805347350546</v>
      </c>
      <c r="H1230" s="51">
        <v>272.83068209495156</v>
      </c>
      <c r="I1230" s="51">
        <v>273.31927635283415</v>
      </c>
      <c r="J1230" s="51">
        <v>273.78857093931026</v>
      </c>
      <c r="K1230" s="51">
        <v>274.22803330727231</v>
      </c>
      <c r="L1230" s="51">
        <v>274.65345469566131</v>
      </c>
      <c r="M1230" s="52">
        <v>275.06658901677633</v>
      </c>
      <c r="N1230" s="52">
        <v>275.48147870461685</v>
      </c>
      <c r="O1230" s="52">
        <v>275.887591314899</v>
      </c>
      <c r="P1230" s="52">
        <v>276.30072564756114</v>
      </c>
      <c r="Q1230" s="52">
        <v>276.72965758367064</v>
      </c>
      <c r="R1230" s="51">
        <v>277.1743853536268</v>
      </c>
    </row>
    <row r="1231" spans="1:18" x14ac:dyDescent="0.25">
      <c r="A1231" s="26" t="s">
        <v>13</v>
      </c>
      <c r="B1231" s="27" t="s">
        <v>6</v>
      </c>
      <c r="C1231" s="27">
        <v>197</v>
      </c>
      <c r="D1231" s="27">
        <v>86</v>
      </c>
      <c r="E1231" s="27">
        <v>86</v>
      </c>
      <c r="F1231" s="27">
        <v>86</v>
      </c>
      <c r="G1231" s="27">
        <v>86</v>
      </c>
      <c r="H1231" s="27">
        <v>86</v>
      </c>
      <c r="I1231" s="27">
        <v>86</v>
      </c>
      <c r="J1231" s="27">
        <v>86</v>
      </c>
      <c r="K1231" s="27">
        <v>86</v>
      </c>
      <c r="L1231" s="27">
        <v>86</v>
      </c>
      <c r="M1231" s="50">
        <v>86</v>
      </c>
      <c r="N1231" s="50">
        <v>86</v>
      </c>
      <c r="O1231" s="50">
        <v>86</v>
      </c>
      <c r="P1231" s="50">
        <v>86</v>
      </c>
      <c r="Q1231" s="50">
        <v>86</v>
      </c>
      <c r="R1231" s="27">
        <v>86</v>
      </c>
    </row>
    <row r="1232" spans="1:18" x14ac:dyDescent="0.25">
      <c r="A1232" s="39" t="s">
        <v>14</v>
      </c>
      <c r="B1232" s="40" t="s">
        <v>15</v>
      </c>
      <c r="C1232" s="41">
        <v>24.582092515386144</v>
      </c>
      <c r="D1232" s="41">
        <v>62.556849315068497</v>
      </c>
      <c r="E1232" s="41">
        <v>62.556849315068497</v>
      </c>
      <c r="F1232" s="41">
        <v>62.556849315068497</v>
      </c>
      <c r="G1232" s="41">
        <v>62.556849315068497</v>
      </c>
      <c r="H1232" s="41">
        <v>62.556849315068497</v>
      </c>
      <c r="I1232" s="41">
        <v>62.556849315068497</v>
      </c>
      <c r="J1232" s="41">
        <v>62.556849315068497</v>
      </c>
      <c r="K1232" s="41">
        <v>62.556849315068497</v>
      </c>
      <c r="L1232" s="41">
        <v>62.556849315068497</v>
      </c>
      <c r="M1232" s="42">
        <v>62.556849315068497</v>
      </c>
      <c r="N1232" s="42">
        <v>62.556849315068497</v>
      </c>
      <c r="O1232" s="42">
        <v>62.556849315068497</v>
      </c>
      <c r="P1232" s="42">
        <v>62.556849315068497</v>
      </c>
      <c r="Q1232" s="42">
        <v>62.556849315068497</v>
      </c>
      <c r="R1232" s="41">
        <v>62.556849315068497</v>
      </c>
    </row>
    <row r="1233" spans="1:18" x14ac:dyDescent="0.25">
      <c r="A1233" s="26" t="s">
        <v>16</v>
      </c>
      <c r="B1233" s="27" t="s">
        <v>17</v>
      </c>
      <c r="C1233" s="51">
        <v>46</v>
      </c>
      <c r="D1233" s="51">
        <v>41</v>
      </c>
      <c r="E1233" s="36">
        <v>38</v>
      </c>
      <c r="F1233" s="51">
        <v>37.847999999999999</v>
      </c>
      <c r="G1233" s="51">
        <v>37.919941811975093</v>
      </c>
      <c r="H1233" s="51">
        <v>37.989929636715019</v>
      </c>
      <c r="I1233" s="51">
        <v>38.057963265980369</v>
      </c>
      <c r="J1233" s="51">
        <v>38.123309539288861</v>
      </c>
      <c r="K1233" s="51">
        <v>38.184501866737769</v>
      </c>
      <c r="L1233" s="51">
        <v>38.243739077475041</v>
      </c>
      <c r="M1233" s="51">
        <v>38.301265392584313</v>
      </c>
      <c r="N1233" s="51">
        <v>38.359036131296804</v>
      </c>
      <c r="O1233" s="51">
        <v>38.415584718027347</v>
      </c>
      <c r="P1233" s="51">
        <v>38.473111034744477</v>
      </c>
      <c r="Q1233" s="51">
        <v>38.53283706682641</v>
      </c>
      <c r="R1233" s="51">
        <v>38.594762567867569</v>
      </c>
    </row>
    <row r="1234" spans="1:18" x14ac:dyDescent="0.25">
      <c r="A1234" s="26" t="s">
        <v>29</v>
      </c>
      <c r="B1234" s="27" t="s">
        <v>17</v>
      </c>
      <c r="C1234" s="51">
        <v>33.658536585365852</v>
      </c>
      <c r="D1234" s="51">
        <v>12</v>
      </c>
      <c r="E1234" s="51">
        <v>11.952</v>
      </c>
      <c r="F1234" s="51">
        <v>11.904192</v>
      </c>
      <c r="G1234" s="51">
        <v>11.926819593071746</v>
      </c>
      <c r="H1234" s="51">
        <v>11.948832605737316</v>
      </c>
      <c r="I1234" s="51">
        <v>11.970230972499934</v>
      </c>
      <c r="J1234" s="51">
        <v>11.990784095094225</v>
      </c>
      <c r="K1234" s="51">
        <v>12.010030692401314</v>
      </c>
      <c r="L1234" s="51">
        <v>12.028662354052154</v>
      </c>
      <c r="M1234" s="51">
        <v>12.046755894004418</v>
      </c>
      <c r="N1234" s="51">
        <v>12.064926311612094</v>
      </c>
      <c r="O1234" s="51">
        <v>12.082712330259554</v>
      </c>
      <c r="P1234" s="51">
        <v>12.100805870717533</v>
      </c>
      <c r="Q1234" s="51">
        <v>12.119591279544988</v>
      </c>
      <c r="R1234" s="51">
        <v>12.13906847924088</v>
      </c>
    </row>
    <row r="1235" spans="1:18" x14ac:dyDescent="0.25">
      <c r="A1235" s="39" t="s">
        <v>27</v>
      </c>
      <c r="B1235" s="40" t="s">
        <v>10</v>
      </c>
      <c r="C1235" s="43">
        <v>0.73170731707317072</v>
      </c>
      <c r="D1235" s="43">
        <v>0.29268292682926828</v>
      </c>
      <c r="E1235" s="43">
        <v>0.31452631578947371</v>
      </c>
      <c r="F1235" s="43">
        <v>0.31452631578947371</v>
      </c>
      <c r="G1235" s="43">
        <v>0.31452631578947371</v>
      </c>
      <c r="H1235" s="43">
        <v>0.31452631578947376</v>
      </c>
      <c r="I1235" s="43">
        <v>0.31452631578947376</v>
      </c>
      <c r="J1235" s="43">
        <v>0.31452631578947376</v>
      </c>
      <c r="K1235" s="43">
        <v>0.31452631578947376</v>
      </c>
      <c r="L1235" s="43">
        <v>0.31452631578947376</v>
      </c>
      <c r="M1235" s="47">
        <v>0.31452631578947382</v>
      </c>
      <c r="N1235" s="47">
        <v>0.31452631578947382</v>
      </c>
      <c r="O1235" s="47">
        <v>0.31452631578947382</v>
      </c>
      <c r="P1235" s="47">
        <v>0.31452631578947388</v>
      </c>
      <c r="Q1235" s="47">
        <v>0.31452631578947388</v>
      </c>
      <c r="R1235" s="43">
        <v>0.31452631578947388</v>
      </c>
    </row>
    <row r="1237" spans="1:18" x14ac:dyDescent="0.25">
      <c r="A1237" s="26" t="s">
        <v>2</v>
      </c>
      <c r="B1237" s="27" t="s">
        <v>3</v>
      </c>
      <c r="C1237" s="27">
        <v>2020</v>
      </c>
      <c r="D1237" s="27">
        <v>2021</v>
      </c>
      <c r="E1237" s="27">
        <v>2022</v>
      </c>
      <c r="F1237" s="27">
        <v>2023</v>
      </c>
      <c r="G1237" s="27">
        <v>2024</v>
      </c>
      <c r="H1237" s="27">
        <v>2025</v>
      </c>
      <c r="I1237" s="27">
        <v>2026</v>
      </c>
      <c r="J1237" s="27">
        <v>2027</v>
      </c>
      <c r="K1237" s="27">
        <v>2028</v>
      </c>
      <c r="L1237" s="27">
        <v>2029</v>
      </c>
      <c r="M1237" s="50">
        <v>2030</v>
      </c>
      <c r="N1237" s="27">
        <v>2031</v>
      </c>
      <c r="O1237" s="50">
        <v>2032</v>
      </c>
      <c r="P1237" s="27">
        <v>2033</v>
      </c>
      <c r="Q1237" s="50">
        <v>2034</v>
      </c>
      <c r="R1237" s="27">
        <v>2035</v>
      </c>
    </row>
    <row r="1238" spans="1:18" x14ac:dyDescent="0.25">
      <c r="A1238" s="80" t="s">
        <v>131</v>
      </c>
      <c r="B1238" s="81"/>
      <c r="C1238" s="81"/>
      <c r="D1238" s="81"/>
      <c r="E1238" s="81"/>
      <c r="F1238" s="81"/>
      <c r="G1238" s="81"/>
      <c r="H1238" s="81"/>
      <c r="I1238" s="81"/>
      <c r="J1238" s="81"/>
      <c r="K1238" s="81"/>
      <c r="L1238" s="81"/>
      <c r="M1238" s="81"/>
      <c r="N1238" s="81"/>
      <c r="O1238" s="81"/>
      <c r="P1238" s="81"/>
      <c r="Q1238" s="81"/>
      <c r="R1238" s="82"/>
    </row>
    <row r="1239" spans="1:18" x14ac:dyDescent="0.25">
      <c r="A1239" s="26" t="s">
        <v>5</v>
      </c>
      <c r="B1239" s="27" t="s">
        <v>6</v>
      </c>
      <c r="C1239" s="51">
        <v>8197</v>
      </c>
      <c r="D1239" s="51">
        <v>12209</v>
      </c>
      <c r="E1239" s="51">
        <v>11205</v>
      </c>
      <c r="F1239" s="51">
        <v>11170.930717444533</v>
      </c>
      <c r="G1239" s="51">
        <v>11187.055756390137</v>
      </c>
      <c r="H1239" s="51">
        <v>11202.742828603999</v>
      </c>
      <c r="I1239" s="51">
        <v>11217.991887411334</v>
      </c>
      <c r="J1239" s="51">
        <v>11232.638602209319</v>
      </c>
      <c r="K1239" s="51">
        <f t="shared" ref="K1239:R1239" si="621">K1240+K1241</f>
        <v>10859.283594615586</v>
      </c>
      <c r="L1239" s="51">
        <f t="shared" si="621"/>
        <v>10871.969079621993</v>
      </c>
      <c r="M1239" s="52">
        <f t="shared" si="621"/>
        <v>10884.288181056885</v>
      </c>
      <c r="N1239" s="52">
        <f t="shared" si="621"/>
        <v>10896.659625131062</v>
      </c>
      <c r="O1239" s="52">
        <f t="shared" si="621"/>
        <v>10908.769348735123</v>
      </c>
      <c r="P1239" s="52">
        <f t="shared" si="621"/>
        <v>10921.088450514333</v>
      </c>
      <c r="Q1239" s="52">
        <f t="shared" si="621"/>
        <v>10933.878615261081</v>
      </c>
      <c r="R1239" s="51">
        <f t="shared" si="621"/>
        <v>10947.139790208292</v>
      </c>
    </row>
    <row r="1240" spans="1:18" x14ac:dyDescent="0.25">
      <c r="A1240" s="26" t="s">
        <v>7</v>
      </c>
      <c r="B1240" s="27" t="s">
        <v>6</v>
      </c>
      <c r="C1240" s="27">
        <v>0</v>
      </c>
      <c r="D1240" s="51">
        <v>3088</v>
      </c>
      <c r="E1240" s="51">
        <v>2564.2832871553364</v>
      </c>
      <c r="F1240" s="51">
        <v>2564.2832871553364</v>
      </c>
      <c r="G1240" s="51">
        <v>2564.2832871553364</v>
      </c>
      <c r="H1240" s="51">
        <v>2564.2832871553364</v>
      </c>
      <c r="I1240" s="51">
        <v>2564.2832871553364</v>
      </c>
      <c r="J1240" s="51">
        <v>2564.2832871553364</v>
      </c>
      <c r="K1240" s="51">
        <f t="shared" ref="K1240:R1240" si="622">J1240</f>
        <v>2564.2832871553364</v>
      </c>
      <c r="L1240" s="51">
        <f t="shared" si="622"/>
        <v>2564.2832871553364</v>
      </c>
      <c r="M1240" s="52">
        <f t="shared" si="622"/>
        <v>2564.2832871553364</v>
      </c>
      <c r="N1240" s="52">
        <f t="shared" si="622"/>
        <v>2564.2832871553364</v>
      </c>
      <c r="O1240" s="52">
        <f t="shared" si="622"/>
        <v>2564.2832871553364</v>
      </c>
      <c r="P1240" s="52">
        <f t="shared" si="622"/>
        <v>2564.2832871553364</v>
      </c>
      <c r="Q1240" s="52">
        <f t="shared" si="622"/>
        <v>2564.2832871553364</v>
      </c>
      <c r="R1240" s="51">
        <f t="shared" si="622"/>
        <v>2564.2832871553364</v>
      </c>
    </row>
    <row r="1241" spans="1:18" x14ac:dyDescent="0.25">
      <c r="A1241" s="26" t="s">
        <v>8</v>
      </c>
      <c r="B1241" s="27" t="s">
        <v>6</v>
      </c>
      <c r="C1241" s="51">
        <v>8197</v>
      </c>
      <c r="D1241" s="51">
        <v>9121</v>
      </c>
      <c r="E1241" s="51">
        <v>8640.7167128446636</v>
      </c>
      <c r="F1241" s="51">
        <v>8606.6474302891966</v>
      </c>
      <c r="G1241" s="51">
        <v>8622.7724692348002</v>
      </c>
      <c r="H1241" s="51">
        <v>8638.459541448663</v>
      </c>
      <c r="I1241" s="51">
        <v>8653.7086002559972</v>
      </c>
      <c r="J1241" s="51">
        <v>8668.3553150539828</v>
      </c>
      <c r="K1241" s="51">
        <f t="shared" ref="K1241:R1241" si="623">K1244/(1-K1243)</f>
        <v>8295.00030746025</v>
      </c>
      <c r="L1241" s="51">
        <f>L1244/(1-L1243)</f>
        <v>8307.6857924666565</v>
      </c>
      <c r="M1241" s="52">
        <f t="shared" si="623"/>
        <v>8320.0048939015487</v>
      </c>
      <c r="N1241" s="52">
        <f t="shared" si="623"/>
        <v>8332.3763379757256</v>
      </c>
      <c r="O1241" s="52">
        <f t="shared" si="623"/>
        <v>8344.4860615797861</v>
      </c>
      <c r="P1241" s="52">
        <f t="shared" si="623"/>
        <v>8356.8051633589967</v>
      </c>
      <c r="Q1241" s="52">
        <f t="shared" si="623"/>
        <v>8369.5953281057446</v>
      </c>
      <c r="R1241" s="51">
        <f t="shared" si="623"/>
        <v>8382.8565030529553</v>
      </c>
    </row>
    <row r="1242" spans="1:18" x14ac:dyDescent="0.25">
      <c r="A1242" s="26" t="s">
        <v>9</v>
      </c>
      <c r="B1242" s="27" t="s">
        <v>6</v>
      </c>
      <c r="C1242" s="51">
        <v>0</v>
      </c>
      <c r="D1242" s="51">
        <v>2051.9589999999998</v>
      </c>
      <c r="E1242" s="51">
        <v>798.00145748982413</v>
      </c>
      <c r="F1242" s="51">
        <v>794.85503595577666</v>
      </c>
      <c r="G1242" s="51">
        <v>796.34424165575547</v>
      </c>
      <c r="H1242" s="51">
        <v>797.7929995431432</v>
      </c>
      <c r="I1242" s="51">
        <v>799.2013053073515</v>
      </c>
      <c r="J1242" s="51">
        <v>800.55398242253341</v>
      </c>
      <c r="K1242" s="51">
        <f t="shared" ref="K1242:R1242" si="624">K1241-K1244</f>
        <v>414.75001537301341</v>
      </c>
      <c r="L1242" s="51">
        <f t="shared" si="624"/>
        <v>415.38428962333273</v>
      </c>
      <c r="M1242" s="52">
        <f t="shared" si="624"/>
        <v>416.00024469507753</v>
      </c>
      <c r="N1242" s="52">
        <f t="shared" si="624"/>
        <v>416.61881689878646</v>
      </c>
      <c r="O1242" s="52">
        <f t="shared" si="624"/>
        <v>417.22430307898958</v>
      </c>
      <c r="P1242" s="52">
        <f t="shared" si="624"/>
        <v>417.8402581679502</v>
      </c>
      <c r="Q1242" s="52">
        <f t="shared" si="624"/>
        <v>418.47976640528759</v>
      </c>
      <c r="R1242" s="51">
        <f t="shared" si="624"/>
        <v>419.14282515264767</v>
      </c>
    </row>
    <row r="1243" spans="1:18" x14ac:dyDescent="0.25">
      <c r="A1243" s="26" t="s">
        <v>9</v>
      </c>
      <c r="B1243" s="27" t="s">
        <v>10</v>
      </c>
      <c r="C1243" s="53">
        <v>0</v>
      </c>
      <c r="D1243" s="53">
        <v>0.22497083653108207</v>
      </c>
      <c r="E1243" s="53">
        <v>9.2353618803816651E-2</v>
      </c>
      <c r="F1243" s="53">
        <v>9.2353618803816651E-2</v>
      </c>
      <c r="G1243" s="53">
        <v>9.2353618803816651E-2</v>
      </c>
      <c r="H1243" s="53">
        <v>9.2353618803816651E-2</v>
      </c>
      <c r="I1243" s="53">
        <v>9.2353618803816651E-2</v>
      </c>
      <c r="J1243" s="38">
        <v>9.2353618803816651E-2</v>
      </c>
      <c r="K1243" s="38">
        <v>0.05</v>
      </c>
      <c r="L1243" s="38">
        <f t="shared" ref="L1243:R1243" si="625">K1243</f>
        <v>0.05</v>
      </c>
      <c r="M1243" s="46">
        <f t="shared" si="625"/>
        <v>0.05</v>
      </c>
      <c r="N1243" s="46">
        <f t="shared" si="625"/>
        <v>0.05</v>
      </c>
      <c r="O1243" s="46">
        <f t="shared" si="625"/>
        <v>0.05</v>
      </c>
      <c r="P1243" s="46">
        <f t="shared" si="625"/>
        <v>0.05</v>
      </c>
      <c r="Q1243" s="46">
        <f t="shared" si="625"/>
        <v>0.05</v>
      </c>
      <c r="R1243" s="38">
        <f t="shared" si="625"/>
        <v>0.05</v>
      </c>
    </row>
    <row r="1244" spans="1:18" x14ac:dyDescent="0.25">
      <c r="A1244" s="26" t="s">
        <v>11</v>
      </c>
      <c r="B1244" s="27" t="s">
        <v>6</v>
      </c>
      <c r="C1244" s="51">
        <v>8197</v>
      </c>
      <c r="D1244" s="51">
        <v>7069.0410000000002</v>
      </c>
      <c r="E1244" s="51">
        <v>7842.7152553548394</v>
      </c>
      <c r="F1244" s="51">
        <v>7811.7923943334199</v>
      </c>
      <c r="G1244" s="51">
        <v>7826.4282275790447</v>
      </c>
      <c r="H1244" s="51">
        <v>7840.6665419055198</v>
      </c>
      <c r="I1244" s="51">
        <v>7854.5072949486457</v>
      </c>
      <c r="J1244" s="51">
        <v>7867.8013326314494</v>
      </c>
      <c r="K1244" s="51">
        <f t="shared" ref="K1244:R1244" si="626">K1245+K1246</f>
        <v>7880.2502920872366</v>
      </c>
      <c r="L1244" s="51">
        <f t="shared" si="626"/>
        <v>7892.3015028433238</v>
      </c>
      <c r="M1244" s="52">
        <f t="shared" si="626"/>
        <v>7904.0046492064712</v>
      </c>
      <c r="N1244" s="52">
        <f t="shared" si="626"/>
        <v>7915.7575210769392</v>
      </c>
      <c r="O1244" s="52">
        <f t="shared" si="626"/>
        <v>7927.2617585007965</v>
      </c>
      <c r="P1244" s="52">
        <f t="shared" si="626"/>
        <v>7938.9649051910465</v>
      </c>
      <c r="Q1244" s="52">
        <f t="shared" si="626"/>
        <v>7951.115561700457</v>
      </c>
      <c r="R1244" s="51">
        <f t="shared" si="626"/>
        <v>7963.7136779003076</v>
      </c>
    </row>
    <row r="1245" spans="1:18" x14ac:dyDescent="0.25">
      <c r="A1245" s="26" t="s">
        <v>12</v>
      </c>
      <c r="B1245" s="27" t="s">
        <v>6</v>
      </c>
      <c r="C1245" s="51">
        <v>7789</v>
      </c>
      <c r="D1245" s="51">
        <v>6957.0410000000002</v>
      </c>
      <c r="E1245" s="51">
        <v>7730.7152553548394</v>
      </c>
      <c r="F1245" s="51">
        <v>7699.7923943334199</v>
      </c>
      <c r="G1245" s="51">
        <v>7714.4282275790447</v>
      </c>
      <c r="H1245" s="51">
        <v>7728.6665419055198</v>
      </c>
      <c r="I1245" s="51">
        <v>7742.5072949486457</v>
      </c>
      <c r="J1245" s="51">
        <v>7755.8013326314494</v>
      </c>
      <c r="K1245" s="51">
        <f>(K1247*K1249*365)/1000</f>
        <v>7768.2502920872366</v>
      </c>
      <c r="L1245" s="51">
        <f t="shared" ref="L1245:R1245" si="627">(L1247*L1249*365)/1000</f>
        <v>7780.3015028433238</v>
      </c>
      <c r="M1245" s="52">
        <f t="shared" si="627"/>
        <v>7792.0046492064712</v>
      </c>
      <c r="N1245" s="52">
        <f t="shared" si="627"/>
        <v>7803.7575210769392</v>
      </c>
      <c r="O1245" s="52">
        <f t="shared" si="627"/>
        <v>7815.2617585007965</v>
      </c>
      <c r="P1245" s="52">
        <f t="shared" si="627"/>
        <v>7826.9649051910465</v>
      </c>
      <c r="Q1245" s="52">
        <f t="shared" si="627"/>
        <v>7839.115561700457</v>
      </c>
      <c r="R1245" s="51">
        <f t="shared" si="627"/>
        <v>7851.7136779003076</v>
      </c>
    </row>
    <row r="1246" spans="1:18" x14ac:dyDescent="0.25">
      <c r="A1246" s="26" t="s">
        <v>13</v>
      </c>
      <c r="B1246" s="27" t="s">
        <v>6</v>
      </c>
      <c r="C1246" s="27">
        <v>408</v>
      </c>
      <c r="D1246" s="27">
        <v>112</v>
      </c>
      <c r="E1246" s="27">
        <v>112</v>
      </c>
      <c r="F1246" s="27">
        <v>112</v>
      </c>
      <c r="G1246" s="27">
        <v>112</v>
      </c>
      <c r="H1246" s="27">
        <v>112</v>
      </c>
      <c r="I1246" s="27">
        <v>112</v>
      </c>
      <c r="J1246" s="27">
        <v>112</v>
      </c>
      <c r="K1246" s="27">
        <f t="shared" ref="K1246:R1246" si="628">J1246</f>
        <v>112</v>
      </c>
      <c r="L1246" s="27">
        <f t="shared" si="628"/>
        <v>112</v>
      </c>
      <c r="M1246" s="50">
        <f t="shared" si="628"/>
        <v>112</v>
      </c>
      <c r="N1246" s="50">
        <f t="shared" si="628"/>
        <v>112</v>
      </c>
      <c r="O1246" s="50">
        <f t="shared" si="628"/>
        <v>112</v>
      </c>
      <c r="P1246" s="50">
        <f t="shared" si="628"/>
        <v>112</v>
      </c>
      <c r="Q1246" s="50">
        <f t="shared" si="628"/>
        <v>112</v>
      </c>
      <c r="R1246" s="27">
        <f t="shared" si="628"/>
        <v>112</v>
      </c>
    </row>
    <row r="1247" spans="1:18" x14ac:dyDescent="0.25">
      <c r="A1247" s="39" t="s">
        <v>14</v>
      </c>
      <c r="B1247" s="40" t="s">
        <v>15</v>
      </c>
      <c r="C1247" s="41">
        <v>62.917689914077478</v>
      </c>
      <c r="D1247" s="41">
        <v>87.835881573133008</v>
      </c>
      <c r="E1247" s="41">
        <v>87.835881573133008</v>
      </c>
      <c r="F1247" s="41">
        <v>87.835881573133008</v>
      </c>
      <c r="G1247" s="41">
        <v>87.835881573133008</v>
      </c>
      <c r="H1247" s="41">
        <v>87.835881573133008</v>
      </c>
      <c r="I1247" s="41">
        <v>87.835881573133008</v>
      </c>
      <c r="J1247" s="41">
        <v>87.835881573133008</v>
      </c>
      <c r="K1247" s="41">
        <v>87.835881573133008</v>
      </c>
      <c r="L1247" s="41">
        <v>87.835881573133008</v>
      </c>
      <c r="M1247" s="42">
        <v>87.835881573133008</v>
      </c>
      <c r="N1247" s="42">
        <v>87.835881573133008</v>
      </c>
      <c r="O1247" s="42">
        <v>87.835881573133008</v>
      </c>
      <c r="P1247" s="42">
        <v>87.835881573133008</v>
      </c>
      <c r="Q1247" s="42">
        <v>87.835881573133008</v>
      </c>
      <c r="R1247" s="41">
        <v>87.835881573133008</v>
      </c>
    </row>
    <row r="1248" spans="1:18" x14ac:dyDescent="0.25">
      <c r="A1248" s="26" t="s">
        <v>16</v>
      </c>
      <c r="B1248" s="27" t="s">
        <v>17</v>
      </c>
      <c r="C1248" s="51">
        <v>383</v>
      </c>
      <c r="D1248" s="51">
        <v>367</v>
      </c>
      <c r="E1248" s="36">
        <v>416</v>
      </c>
      <c r="F1248" s="51">
        <v>414.33600000000001</v>
      </c>
      <c r="G1248" s="51">
        <v>415.12357352056949</v>
      </c>
      <c r="H1248" s="51">
        <v>415.88975602298552</v>
      </c>
      <c r="I1248" s="51">
        <v>416.63454522757462</v>
      </c>
      <c r="J1248" s="51">
        <v>417.34991495642544</v>
      </c>
      <c r="K1248" s="51">
        <v>418.0198099095503</v>
      </c>
      <c r="L1248" s="51">
        <v>418.66830147972678</v>
      </c>
      <c r="M1248" s="51">
        <v>419.29806324513356</v>
      </c>
      <c r="N1248" s="51">
        <v>419.93050080577558</v>
      </c>
      <c r="O1248" s="51">
        <v>420.54955901840469</v>
      </c>
      <c r="P1248" s="51">
        <v>421.17932080141333</v>
      </c>
      <c r="Q1248" s="51">
        <v>421.83316367894184</v>
      </c>
      <c r="R1248" s="51">
        <v>422.51108495349763</v>
      </c>
    </row>
    <row r="1249" spans="1:18" x14ac:dyDescent="0.25">
      <c r="A1249" s="26" t="s">
        <v>29</v>
      </c>
      <c r="B1249" s="27" t="s">
        <v>17</v>
      </c>
      <c r="C1249" s="51">
        <v>339.16893732970027</v>
      </c>
      <c r="D1249" s="51">
        <v>217</v>
      </c>
      <c r="E1249" s="51">
        <v>241.13200000000001</v>
      </c>
      <c r="F1249" s="51">
        <v>240.167472</v>
      </c>
      <c r="G1249" s="51">
        <v>240.62398444750471</v>
      </c>
      <c r="H1249" s="51">
        <v>241.0680977147465</v>
      </c>
      <c r="I1249" s="51">
        <v>241.49981048032578</v>
      </c>
      <c r="J1249" s="51">
        <v>241.91447041652111</v>
      </c>
      <c r="K1249" s="51">
        <v>242.30277116132137</v>
      </c>
      <c r="L1249" s="51">
        <v>242.67866555867664</v>
      </c>
      <c r="M1249" s="51">
        <v>243.04370333275372</v>
      </c>
      <c r="N1249" s="51">
        <v>243.41029211610163</v>
      </c>
      <c r="O1249" s="51">
        <v>243.76912563756241</v>
      </c>
      <c r="P1249" s="51">
        <v>244.13416342184229</v>
      </c>
      <c r="Q1249" s="51">
        <v>244.51315967363124</v>
      </c>
      <c r="R1249" s="51">
        <v>244.90611282934324</v>
      </c>
    </row>
    <row r="1250" spans="1:18" x14ac:dyDescent="0.25">
      <c r="A1250" s="39" t="s">
        <v>27</v>
      </c>
      <c r="B1250" s="40" t="s">
        <v>10</v>
      </c>
      <c r="C1250" s="43">
        <v>0.88555858310626701</v>
      </c>
      <c r="D1250" s="43">
        <v>0.59128065395095364</v>
      </c>
      <c r="E1250" s="43">
        <v>0.57964423076923077</v>
      </c>
      <c r="F1250" s="43">
        <v>0.57964423076923077</v>
      </c>
      <c r="G1250" s="43">
        <v>0.57964423076923077</v>
      </c>
      <c r="H1250" s="43">
        <v>0.57964423076923077</v>
      </c>
      <c r="I1250" s="43">
        <v>0.57964423076923077</v>
      </c>
      <c r="J1250" s="43">
        <v>0.57964423076923077</v>
      </c>
      <c r="K1250" s="43">
        <v>0.57964423076923077</v>
      </c>
      <c r="L1250" s="43">
        <v>0.57964423076923077</v>
      </c>
      <c r="M1250" s="47">
        <v>0.57964423076923077</v>
      </c>
      <c r="N1250" s="47">
        <v>0.57964423076923077</v>
      </c>
      <c r="O1250" s="47">
        <v>0.57964423076923077</v>
      </c>
      <c r="P1250" s="47">
        <v>0.57964423076923077</v>
      </c>
      <c r="Q1250" s="47">
        <v>0.57964423076923066</v>
      </c>
      <c r="R1250" s="43">
        <v>0.57964423076923077</v>
      </c>
    </row>
    <row r="1252" spans="1:18" x14ac:dyDescent="0.25">
      <c r="A1252" s="26" t="s">
        <v>2</v>
      </c>
      <c r="B1252" s="27" t="s">
        <v>3</v>
      </c>
      <c r="C1252" s="27">
        <v>2020</v>
      </c>
      <c r="D1252" s="27">
        <v>2021</v>
      </c>
      <c r="E1252" s="27">
        <v>2022</v>
      </c>
      <c r="F1252" s="27">
        <v>2023</v>
      </c>
      <c r="G1252" s="27">
        <v>2024</v>
      </c>
      <c r="H1252" s="27">
        <v>2025</v>
      </c>
      <c r="I1252" s="27">
        <v>2026</v>
      </c>
      <c r="J1252" s="27">
        <v>2027</v>
      </c>
      <c r="K1252" s="27">
        <v>2028</v>
      </c>
      <c r="L1252" s="27">
        <v>2029</v>
      </c>
      <c r="M1252" s="50">
        <v>2030</v>
      </c>
      <c r="N1252" s="27">
        <v>2031</v>
      </c>
      <c r="O1252" s="50">
        <v>2032</v>
      </c>
      <c r="P1252" s="27">
        <v>2033</v>
      </c>
      <c r="Q1252" s="50">
        <v>2034</v>
      </c>
      <c r="R1252" s="27">
        <v>2035</v>
      </c>
    </row>
    <row r="1253" spans="1:18" x14ac:dyDescent="0.25">
      <c r="A1253" s="80" t="s">
        <v>132</v>
      </c>
      <c r="B1253" s="81"/>
      <c r="C1253" s="81"/>
      <c r="D1253" s="81"/>
      <c r="E1253" s="81"/>
      <c r="F1253" s="81"/>
      <c r="G1253" s="81"/>
      <c r="H1253" s="81"/>
      <c r="I1253" s="81"/>
      <c r="J1253" s="81"/>
      <c r="K1253" s="81"/>
      <c r="L1253" s="81"/>
      <c r="M1253" s="81"/>
      <c r="N1253" s="81"/>
      <c r="O1253" s="81"/>
      <c r="P1253" s="81"/>
      <c r="Q1253" s="81"/>
      <c r="R1253" s="82"/>
    </row>
    <row r="1254" spans="1:18" x14ac:dyDescent="0.25">
      <c r="A1254" s="26" t="s">
        <v>5</v>
      </c>
      <c r="B1254" s="27" t="s">
        <v>6</v>
      </c>
      <c r="C1254" s="51">
        <v>17339</v>
      </c>
      <c r="D1254" s="51">
        <v>22343</v>
      </c>
      <c r="E1254" s="51">
        <v>21675</v>
      </c>
      <c r="F1254" s="51">
        <v>21599.024192897657</v>
      </c>
      <c r="G1254" s="51">
        <v>21634.983648353005</v>
      </c>
      <c r="H1254" s="51">
        <v>21669.9664211948</v>
      </c>
      <c r="I1254" s="51">
        <v>21703.972407336489</v>
      </c>
      <c r="J1254" s="51">
        <v>21736.635143229534</v>
      </c>
      <c r="K1254" s="51">
        <v>21767.221567350593</v>
      </c>
      <c r="L1254" s="51">
        <v>21796.830744299645</v>
      </c>
      <c r="M1254" s="52">
        <v>21825.584745747346</v>
      </c>
      <c r="N1254" s="52">
        <v>21854.460920093265</v>
      </c>
      <c r="O1254" s="52">
        <v>21882.72621297057</v>
      </c>
      <c r="P1254" s="52">
        <v>21911.480215221942</v>
      </c>
      <c r="Q1254" s="52">
        <v>21941.333725040662</v>
      </c>
      <c r="R1254" s="51">
        <v>21972.286619263152</v>
      </c>
    </row>
    <row r="1255" spans="1:18" x14ac:dyDescent="0.25">
      <c r="A1255" s="26" t="s">
        <v>7</v>
      </c>
      <c r="B1255" s="27" t="s">
        <v>6</v>
      </c>
      <c r="C1255" s="27">
        <v>0</v>
      </c>
      <c r="D1255" s="51">
        <v>3973</v>
      </c>
      <c r="E1255" s="51">
        <v>1642.9023688279121</v>
      </c>
      <c r="F1255" s="51">
        <v>1642.9023688279121</v>
      </c>
      <c r="G1255" s="51">
        <v>1642.9023688279121</v>
      </c>
      <c r="H1255" s="51">
        <v>1642.9023688279121</v>
      </c>
      <c r="I1255" s="51">
        <v>1642.9023688279121</v>
      </c>
      <c r="J1255" s="51">
        <v>1642.9023688279121</v>
      </c>
      <c r="K1255" s="51">
        <v>1642.9023688279121</v>
      </c>
      <c r="L1255" s="51">
        <v>1642.9023688279121</v>
      </c>
      <c r="M1255" s="52">
        <v>1642.9023688279121</v>
      </c>
      <c r="N1255" s="52">
        <v>1642.9023688279121</v>
      </c>
      <c r="O1255" s="52">
        <v>1642.9023688279121</v>
      </c>
      <c r="P1255" s="52">
        <v>1642.9023688279121</v>
      </c>
      <c r="Q1255" s="52">
        <v>1642.9023688279121</v>
      </c>
      <c r="R1255" s="51">
        <v>1642.9023688279121</v>
      </c>
    </row>
    <row r="1256" spans="1:18" x14ac:dyDescent="0.25">
      <c r="A1256" s="26" t="s">
        <v>8</v>
      </c>
      <c r="B1256" s="27" t="s">
        <v>6</v>
      </c>
      <c r="C1256" s="51">
        <v>17339</v>
      </c>
      <c r="D1256" s="51">
        <v>18370</v>
      </c>
      <c r="E1256" s="51">
        <v>20032.097631172088</v>
      </c>
      <c r="F1256" s="51">
        <v>19956.121824069745</v>
      </c>
      <c r="G1256" s="51">
        <v>19992.081279525093</v>
      </c>
      <c r="H1256" s="51">
        <v>20027.064052366888</v>
      </c>
      <c r="I1256" s="51">
        <v>20061.070038508577</v>
      </c>
      <c r="J1256" s="51">
        <v>20093.732774401622</v>
      </c>
      <c r="K1256" s="51">
        <v>20124.31919852268</v>
      </c>
      <c r="L1256" s="51">
        <v>20153.928375471733</v>
      </c>
      <c r="M1256" s="52">
        <v>20182.682376919434</v>
      </c>
      <c r="N1256" s="52">
        <v>20211.558551265352</v>
      </c>
      <c r="O1256" s="52">
        <v>20239.823844142658</v>
      </c>
      <c r="P1256" s="52">
        <v>20268.57784639403</v>
      </c>
      <c r="Q1256" s="52">
        <v>20298.43135621275</v>
      </c>
      <c r="R1256" s="51">
        <v>20329.38425043524</v>
      </c>
    </row>
    <row r="1257" spans="1:18" x14ac:dyDescent="0.25">
      <c r="A1257" s="26" t="s">
        <v>9</v>
      </c>
      <c r="B1257" s="27" t="s">
        <v>6</v>
      </c>
      <c r="C1257" s="51">
        <v>0</v>
      </c>
      <c r="D1257" s="51">
        <v>1047.9000000000015</v>
      </c>
      <c r="E1257" s="51">
        <v>2028.8979947256157</v>
      </c>
      <c r="F1257" s="51">
        <v>2021.2029861690608</v>
      </c>
      <c r="G1257" s="51">
        <v>2024.8450444501286</v>
      </c>
      <c r="H1257" s="51">
        <v>2028.3881820174211</v>
      </c>
      <c r="I1257" s="51">
        <v>2031.8323883288031</v>
      </c>
      <c r="J1257" s="51">
        <v>2035.1405470935933</v>
      </c>
      <c r="K1257" s="51">
        <v>2038.2384121153991</v>
      </c>
      <c r="L1257" s="51">
        <v>2041.2372992436212</v>
      </c>
      <c r="M1257" s="52">
        <v>2044.1495721843639</v>
      </c>
      <c r="N1257" s="52">
        <v>2047.0742190837773</v>
      </c>
      <c r="O1257" s="52">
        <v>2049.9369944703103</v>
      </c>
      <c r="P1257" s="52">
        <v>2052.8492674924491</v>
      </c>
      <c r="Q1257" s="52">
        <v>2055.8729012287622</v>
      </c>
      <c r="R1257" s="51">
        <v>2059.0078832049512</v>
      </c>
    </row>
    <row r="1258" spans="1:18" x14ac:dyDescent="0.25">
      <c r="A1258" s="26" t="s">
        <v>9</v>
      </c>
      <c r="B1258" s="27" t="s">
        <v>10</v>
      </c>
      <c r="C1258" s="53">
        <v>0</v>
      </c>
      <c r="D1258" s="53">
        <v>5.7044093630920112E-2</v>
      </c>
      <c r="E1258" s="53">
        <v>0.10128235355484849</v>
      </c>
      <c r="F1258" s="53">
        <v>0.10128235355484849</v>
      </c>
      <c r="G1258" s="53">
        <v>0.10128235355484849</v>
      </c>
      <c r="H1258" s="53">
        <v>0.10128235355484849</v>
      </c>
      <c r="I1258" s="53">
        <v>0.10128235355484849</v>
      </c>
      <c r="J1258" s="53">
        <v>0.10128235355484849</v>
      </c>
      <c r="K1258" s="53">
        <v>0.10128235355484849</v>
      </c>
      <c r="L1258" s="53">
        <v>0.10128235355484849</v>
      </c>
      <c r="M1258" s="54">
        <v>0.10128235355484849</v>
      </c>
      <c r="N1258" s="54">
        <v>0.10128235355484849</v>
      </c>
      <c r="O1258" s="54">
        <v>0.10128235355484849</v>
      </c>
      <c r="P1258" s="54">
        <v>0.10128235355484849</v>
      </c>
      <c r="Q1258" s="54">
        <v>0.10128235355484849</v>
      </c>
      <c r="R1258" s="53">
        <v>0.10128235355484849</v>
      </c>
    </row>
    <row r="1259" spans="1:18" x14ac:dyDescent="0.25">
      <c r="A1259" s="26" t="s">
        <v>11</v>
      </c>
      <c r="B1259" s="27" t="s">
        <v>6</v>
      </c>
      <c r="C1259" s="51">
        <v>17339</v>
      </c>
      <c r="D1259" s="51">
        <v>17322.099999999999</v>
      </c>
      <c r="E1259" s="51">
        <v>18003.199636446472</v>
      </c>
      <c r="F1259" s="51">
        <v>17934.918837900685</v>
      </c>
      <c r="G1259" s="51">
        <v>17967.236235074964</v>
      </c>
      <c r="H1259" s="51">
        <v>17998.675870349467</v>
      </c>
      <c r="I1259" s="51">
        <v>18029.237650179773</v>
      </c>
      <c r="J1259" s="51">
        <v>18058.592227308029</v>
      </c>
      <c r="K1259" s="51">
        <v>18086.080786407281</v>
      </c>
      <c r="L1259" s="51">
        <v>18112.691076228111</v>
      </c>
      <c r="M1259" s="52">
        <v>18138.53280473507</v>
      </c>
      <c r="N1259" s="52">
        <v>18164.484332181575</v>
      </c>
      <c r="O1259" s="52">
        <v>18189.886849672348</v>
      </c>
      <c r="P1259" s="52">
        <v>18215.72857890158</v>
      </c>
      <c r="Q1259" s="52">
        <v>18242.558454983988</v>
      </c>
      <c r="R1259" s="51">
        <v>18270.376367230288</v>
      </c>
    </row>
    <row r="1260" spans="1:18" x14ac:dyDescent="0.25">
      <c r="A1260" s="26" t="s">
        <v>12</v>
      </c>
      <c r="B1260" s="27" t="s">
        <v>6</v>
      </c>
      <c r="C1260" s="51">
        <v>16403</v>
      </c>
      <c r="D1260" s="51">
        <v>16389.099999999999</v>
      </c>
      <c r="E1260" s="51">
        <v>17070.199636446472</v>
      </c>
      <c r="F1260" s="51">
        <v>17001.918837900685</v>
      </c>
      <c r="G1260" s="51">
        <v>17034.236235074964</v>
      </c>
      <c r="H1260" s="51">
        <v>17065.675870349467</v>
      </c>
      <c r="I1260" s="51">
        <v>17096.237650179773</v>
      </c>
      <c r="J1260" s="51">
        <v>17125.592227308029</v>
      </c>
      <c r="K1260" s="51">
        <v>17153.080786407281</v>
      </c>
      <c r="L1260" s="51">
        <v>17179.691076228111</v>
      </c>
      <c r="M1260" s="52">
        <v>17205.53280473507</v>
      </c>
      <c r="N1260" s="52">
        <v>17231.484332181575</v>
      </c>
      <c r="O1260" s="52">
        <v>17256.886849672348</v>
      </c>
      <c r="P1260" s="52">
        <v>17282.72857890158</v>
      </c>
      <c r="Q1260" s="52">
        <v>17309.558454983988</v>
      </c>
      <c r="R1260" s="51">
        <v>17337.376367230288</v>
      </c>
    </row>
    <row r="1261" spans="1:18" x14ac:dyDescent="0.25">
      <c r="A1261" s="26" t="s">
        <v>13</v>
      </c>
      <c r="B1261" s="27" t="s">
        <v>6</v>
      </c>
      <c r="C1261" s="27">
        <v>936</v>
      </c>
      <c r="D1261" s="27">
        <v>933</v>
      </c>
      <c r="E1261" s="27">
        <v>933</v>
      </c>
      <c r="F1261" s="27">
        <v>933</v>
      </c>
      <c r="G1261" s="27">
        <v>933</v>
      </c>
      <c r="H1261" s="27">
        <v>933</v>
      </c>
      <c r="I1261" s="27">
        <v>933</v>
      </c>
      <c r="J1261" s="27">
        <v>933</v>
      </c>
      <c r="K1261" s="27">
        <v>933</v>
      </c>
      <c r="L1261" s="27">
        <v>933</v>
      </c>
      <c r="M1261" s="50">
        <v>933</v>
      </c>
      <c r="N1261" s="50">
        <v>933</v>
      </c>
      <c r="O1261" s="50">
        <v>933</v>
      </c>
      <c r="P1261" s="50">
        <v>933</v>
      </c>
      <c r="Q1261" s="50">
        <v>933</v>
      </c>
      <c r="R1261" s="27">
        <v>933</v>
      </c>
    </row>
    <row r="1262" spans="1:18" x14ac:dyDescent="0.25">
      <c r="A1262" s="39" t="s">
        <v>14</v>
      </c>
      <c r="B1262" s="40" t="s">
        <v>15</v>
      </c>
      <c r="C1262" s="41">
        <v>102.35326306220992</v>
      </c>
      <c r="D1262" s="41">
        <v>102.28164882828347</v>
      </c>
      <c r="E1262" s="41">
        <v>102.28164882828347</v>
      </c>
      <c r="F1262" s="41">
        <v>102.28164882828347</v>
      </c>
      <c r="G1262" s="41">
        <v>102.28164882828347</v>
      </c>
      <c r="H1262" s="41">
        <v>102.28164882828347</v>
      </c>
      <c r="I1262" s="41">
        <v>102.28164882828347</v>
      </c>
      <c r="J1262" s="41">
        <v>102.28164882828347</v>
      </c>
      <c r="K1262" s="41">
        <v>102.28164882828347</v>
      </c>
      <c r="L1262" s="41">
        <v>102.28164882828347</v>
      </c>
      <c r="M1262" s="42">
        <v>102.28164882828347</v>
      </c>
      <c r="N1262" s="42">
        <v>102.28164882828347</v>
      </c>
      <c r="O1262" s="42">
        <v>102.28164882828347</v>
      </c>
      <c r="P1262" s="42">
        <v>102.28164882828347</v>
      </c>
      <c r="Q1262" s="42">
        <v>102.28164882828347</v>
      </c>
      <c r="R1262" s="41">
        <v>102.28164882828347</v>
      </c>
    </row>
    <row r="1263" spans="1:18" x14ac:dyDescent="0.25">
      <c r="A1263" s="26" t="s">
        <v>16</v>
      </c>
      <c r="B1263" s="27" t="s">
        <v>17</v>
      </c>
      <c r="C1263" s="51">
        <v>498</v>
      </c>
      <c r="D1263" s="51">
        <v>489</v>
      </c>
      <c r="E1263" s="36">
        <v>517</v>
      </c>
      <c r="F1263" s="51">
        <v>514.93200000000002</v>
      </c>
      <c r="G1263" s="51">
        <v>515.91078728397702</v>
      </c>
      <c r="H1263" s="51">
        <v>516.86299005741239</v>
      </c>
      <c r="I1263" s="51">
        <v>517.78860548715409</v>
      </c>
      <c r="J1263" s="51">
        <v>518.67765873190376</v>
      </c>
      <c r="K1263" s="51">
        <v>519.51019645009023</v>
      </c>
      <c r="L1263" s="51">
        <v>520.31613429091055</v>
      </c>
      <c r="M1263" s="51">
        <v>521.09879494647623</v>
      </c>
      <c r="N1263" s="51">
        <v>521.8847810494857</v>
      </c>
      <c r="O1263" s="51">
        <v>522.65413945316175</v>
      </c>
      <c r="P1263" s="51">
        <v>523.43680013060271</v>
      </c>
      <c r="Q1263" s="51">
        <v>524.24938851445427</v>
      </c>
      <c r="R1263" s="51">
        <v>525.09190125230373</v>
      </c>
    </row>
    <row r="1264" spans="1:18" x14ac:dyDescent="0.25">
      <c r="A1264" s="26" t="s">
        <v>29</v>
      </c>
      <c r="B1264" s="27" t="s">
        <v>17</v>
      </c>
      <c r="C1264" s="51">
        <v>439.06490797546013</v>
      </c>
      <c r="D1264" s="51">
        <v>439</v>
      </c>
      <c r="E1264" s="51">
        <v>457.24400000000003</v>
      </c>
      <c r="F1264" s="51">
        <v>455.41502400000002</v>
      </c>
      <c r="G1264" s="51">
        <v>456.28068089144057</v>
      </c>
      <c r="H1264" s="51">
        <v>457.12282596868749</v>
      </c>
      <c r="I1264" s="51">
        <v>457.94145672605083</v>
      </c>
      <c r="J1264" s="51">
        <v>458.72775123638417</v>
      </c>
      <c r="K1264" s="51">
        <v>459.46406240933283</v>
      </c>
      <c r="L1264" s="51">
        <v>460.17684817739479</v>
      </c>
      <c r="M1264" s="51">
        <v>460.86904718860069</v>
      </c>
      <c r="N1264" s="51">
        <v>461.56418728470214</v>
      </c>
      <c r="O1264" s="51">
        <v>462.24462154762375</v>
      </c>
      <c r="P1264" s="51">
        <v>462.93682057817659</v>
      </c>
      <c r="Q1264" s="51">
        <v>463.65548820484162</v>
      </c>
      <c r="R1264" s="51">
        <v>464.40062146268536</v>
      </c>
    </row>
    <row r="1265" spans="1:18" x14ac:dyDescent="0.25">
      <c r="A1265" s="39" t="s">
        <v>27</v>
      </c>
      <c r="B1265" s="40" t="s">
        <v>10</v>
      </c>
      <c r="C1265" s="43">
        <v>0.88165644171779145</v>
      </c>
      <c r="D1265" s="43">
        <v>0.89775051124744376</v>
      </c>
      <c r="E1265" s="43">
        <v>0.88441779497098649</v>
      </c>
      <c r="F1265" s="43">
        <v>0.88441779497098649</v>
      </c>
      <c r="G1265" s="43">
        <v>0.88441779497098638</v>
      </c>
      <c r="H1265" s="43">
        <v>0.88441779497098627</v>
      </c>
      <c r="I1265" s="43">
        <v>0.88441779497098649</v>
      </c>
      <c r="J1265" s="43">
        <v>0.88441779497098649</v>
      </c>
      <c r="K1265" s="43">
        <v>0.88441779497098649</v>
      </c>
      <c r="L1265" s="43">
        <v>0.88441779497098649</v>
      </c>
      <c r="M1265" s="47">
        <v>0.88441779497098638</v>
      </c>
      <c r="N1265" s="47">
        <v>0.88441779497098638</v>
      </c>
      <c r="O1265" s="47">
        <v>0.88441779497098638</v>
      </c>
      <c r="P1265" s="47">
        <v>0.88441779497098649</v>
      </c>
      <c r="Q1265" s="47">
        <v>0.88441779497098638</v>
      </c>
      <c r="R1265" s="43">
        <v>0.88441779497098638</v>
      </c>
    </row>
    <row r="1267" spans="1:18" x14ac:dyDescent="0.25">
      <c r="A1267" s="26" t="s">
        <v>2</v>
      </c>
      <c r="B1267" s="27" t="s">
        <v>3</v>
      </c>
      <c r="C1267" s="27">
        <v>2020</v>
      </c>
      <c r="D1267" s="27">
        <v>2021</v>
      </c>
      <c r="E1267" s="27">
        <v>2022</v>
      </c>
      <c r="F1267" s="27">
        <v>2023</v>
      </c>
      <c r="G1267" s="27">
        <v>2024</v>
      </c>
      <c r="H1267" s="27">
        <v>2025</v>
      </c>
      <c r="I1267" s="27">
        <v>2026</v>
      </c>
      <c r="J1267" s="27">
        <v>2027</v>
      </c>
      <c r="K1267" s="27">
        <v>2028</v>
      </c>
      <c r="L1267" s="27">
        <v>2029</v>
      </c>
      <c r="M1267" s="50">
        <v>2030</v>
      </c>
      <c r="N1267" s="27">
        <v>2031</v>
      </c>
      <c r="O1267" s="50">
        <v>2032</v>
      </c>
      <c r="P1267" s="27">
        <v>2033</v>
      </c>
      <c r="Q1267" s="50">
        <v>2034</v>
      </c>
      <c r="R1267" s="27">
        <v>2035</v>
      </c>
    </row>
    <row r="1268" spans="1:18" x14ac:dyDescent="0.25">
      <c r="A1268" s="80" t="s">
        <v>133</v>
      </c>
      <c r="B1268" s="81"/>
      <c r="C1268" s="81"/>
      <c r="D1268" s="81"/>
      <c r="E1268" s="81"/>
      <c r="F1268" s="81"/>
      <c r="G1268" s="81"/>
      <c r="H1268" s="81"/>
      <c r="I1268" s="81"/>
      <c r="J1268" s="81"/>
      <c r="K1268" s="81"/>
      <c r="L1268" s="81"/>
      <c r="M1268" s="81"/>
      <c r="N1268" s="81"/>
      <c r="O1268" s="81"/>
      <c r="P1268" s="81"/>
      <c r="Q1268" s="81"/>
      <c r="R1268" s="82"/>
    </row>
    <row r="1269" spans="1:18" x14ac:dyDescent="0.25">
      <c r="A1269" s="26" t="s">
        <v>5</v>
      </c>
      <c r="B1269" s="27" t="s">
        <v>6</v>
      </c>
      <c r="C1269" s="51">
        <v>5474</v>
      </c>
      <c r="D1269" s="51">
        <v>6049</v>
      </c>
      <c r="E1269" s="51">
        <v>6395.8261055510911</v>
      </c>
      <c r="F1269" s="51">
        <v>6372.0394553024253</v>
      </c>
      <c r="G1269" s="51">
        <v>6383.2977100373382</v>
      </c>
      <c r="H1269" s="51">
        <f t="shared" ref="H1269:R1269" si="629">H1270+H1271</f>
        <v>7266.972868765698</v>
      </c>
      <c r="I1269" s="51">
        <f t="shared" si="629"/>
        <v>7279.1824284169097</v>
      </c>
      <c r="J1269" s="51">
        <f t="shared" si="629"/>
        <v>7290.9097055085458</v>
      </c>
      <c r="K1269" s="51">
        <f t="shared" si="629"/>
        <v>7301.8915005450854</v>
      </c>
      <c r="L1269" s="51">
        <f t="shared" si="629"/>
        <v>7312.5224233089912</v>
      </c>
      <c r="M1269" s="52">
        <f t="shared" si="629"/>
        <v>7322.8463025937726</v>
      </c>
      <c r="N1269" s="52">
        <f t="shared" si="629"/>
        <v>7333.2140470169561</v>
      </c>
      <c r="O1269" s="52">
        <f t="shared" si="629"/>
        <v>7343.3624596524996</v>
      </c>
      <c r="P1269" s="52">
        <f t="shared" si="629"/>
        <v>7353.6863392258347</v>
      </c>
      <c r="Q1269" s="52">
        <f t="shared" si="629"/>
        <v>7364.404987625293</v>
      </c>
      <c r="R1269" s="51">
        <f t="shared" si="629"/>
        <v>7375.5183606300507</v>
      </c>
    </row>
    <row r="1270" spans="1:18" x14ac:dyDescent="0.25">
      <c r="A1270" s="26" t="s">
        <v>7</v>
      </c>
      <c r="B1270" s="27" t="s">
        <v>6</v>
      </c>
      <c r="C1270" s="27">
        <v>0</v>
      </c>
      <c r="D1270" s="51">
        <v>117</v>
      </c>
      <c r="E1270" s="27">
        <v>117</v>
      </c>
      <c r="F1270" s="27">
        <v>117</v>
      </c>
      <c r="G1270" s="27">
        <v>117</v>
      </c>
      <c r="H1270" s="27">
        <f t="shared" ref="H1270:R1270" si="630">G1270</f>
        <v>117</v>
      </c>
      <c r="I1270" s="27">
        <f t="shared" si="630"/>
        <v>117</v>
      </c>
      <c r="J1270" s="27">
        <f t="shared" si="630"/>
        <v>117</v>
      </c>
      <c r="K1270" s="27">
        <f t="shared" si="630"/>
        <v>117</v>
      </c>
      <c r="L1270" s="27">
        <f t="shared" si="630"/>
        <v>117</v>
      </c>
      <c r="M1270" s="50">
        <f t="shared" si="630"/>
        <v>117</v>
      </c>
      <c r="N1270" s="50">
        <f t="shared" si="630"/>
        <v>117</v>
      </c>
      <c r="O1270" s="50">
        <f t="shared" si="630"/>
        <v>117</v>
      </c>
      <c r="P1270" s="50">
        <f t="shared" si="630"/>
        <v>117</v>
      </c>
      <c r="Q1270" s="50">
        <f t="shared" si="630"/>
        <v>117</v>
      </c>
      <c r="R1270" s="27">
        <f t="shared" si="630"/>
        <v>117</v>
      </c>
    </row>
    <row r="1271" spans="1:18" x14ac:dyDescent="0.25">
      <c r="A1271" s="26" t="s">
        <v>8</v>
      </c>
      <c r="B1271" s="27" t="s">
        <v>6</v>
      </c>
      <c r="C1271" s="51">
        <v>5474</v>
      </c>
      <c r="D1271" s="51">
        <v>5932</v>
      </c>
      <c r="E1271" s="51">
        <v>6278.8261055510911</v>
      </c>
      <c r="F1271" s="51">
        <v>6255.0394553024253</v>
      </c>
      <c r="G1271" s="51">
        <v>6266.2977100373382</v>
      </c>
      <c r="H1271" s="51">
        <f t="shared" ref="H1271:R1271" si="631">H1274/(1-H1273)</f>
        <v>7149.972868765698</v>
      </c>
      <c r="I1271" s="51">
        <f t="shared" si="631"/>
        <v>7162.1824284169097</v>
      </c>
      <c r="J1271" s="51">
        <f t="shared" si="631"/>
        <v>7173.9097055085458</v>
      </c>
      <c r="K1271" s="51">
        <f t="shared" si="631"/>
        <v>7184.8915005450854</v>
      </c>
      <c r="L1271" s="51">
        <f t="shared" si="631"/>
        <v>7195.5224233089912</v>
      </c>
      <c r="M1271" s="52">
        <f t="shared" si="631"/>
        <v>7205.8463025937726</v>
      </c>
      <c r="N1271" s="52">
        <f t="shared" si="631"/>
        <v>7216.2140470169561</v>
      </c>
      <c r="O1271" s="52">
        <f t="shared" si="631"/>
        <v>7226.3624596524996</v>
      </c>
      <c r="P1271" s="52">
        <f t="shared" si="631"/>
        <v>7236.6863392258347</v>
      </c>
      <c r="Q1271" s="52">
        <f t="shared" si="631"/>
        <v>7247.404987625293</v>
      </c>
      <c r="R1271" s="51">
        <f t="shared" si="631"/>
        <v>7258.5183606300507</v>
      </c>
    </row>
    <row r="1272" spans="1:18" x14ac:dyDescent="0.25">
      <c r="A1272" s="26" t="s">
        <v>9</v>
      </c>
      <c r="B1272" s="27" t="s">
        <v>6</v>
      </c>
      <c r="C1272" s="51">
        <v>0</v>
      </c>
      <c r="D1272" s="51">
        <v>239</v>
      </c>
      <c r="E1272" s="51">
        <v>343.34210555108984</v>
      </c>
      <c r="F1272" s="51">
        <v>342.04139130242402</v>
      </c>
      <c r="G1272" s="51">
        <v>342.6570211702583</v>
      </c>
      <c r="H1272" s="51">
        <f t="shared" ref="H1272:R1272" si="632">H1271-H1274</f>
        <v>390.97861576781452</v>
      </c>
      <c r="I1272" s="51">
        <f t="shared" si="632"/>
        <v>391.64626539658639</v>
      </c>
      <c r="J1272" s="51">
        <f t="shared" si="632"/>
        <v>392.2875425941611</v>
      </c>
      <c r="K1272" s="51">
        <f t="shared" si="632"/>
        <v>392.88805494586359</v>
      </c>
      <c r="L1272" s="51">
        <f t="shared" si="632"/>
        <v>393.46938071350723</v>
      </c>
      <c r="M1272" s="52">
        <f t="shared" si="632"/>
        <v>394.03391656646818</v>
      </c>
      <c r="N1272" s="52">
        <f t="shared" si="632"/>
        <v>394.60085107623672</v>
      </c>
      <c r="O1272" s="52">
        <f t="shared" si="632"/>
        <v>395.15579196864473</v>
      </c>
      <c r="P1272" s="52">
        <f t="shared" si="632"/>
        <v>395.7203278373845</v>
      </c>
      <c r="Q1272" s="52">
        <f t="shared" si="632"/>
        <v>396.30645066484703</v>
      </c>
      <c r="R1272" s="51">
        <f t="shared" si="632"/>
        <v>396.91415803292603</v>
      </c>
    </row>
    <row r="1273" spans="1:18" x14ac:dyDescent="0.25">
      <c r="A1273" s="26" t="s">
        <v>9</v>
      </c>
      <c r="B1273" s="27" t="s">
        <v>10</v>
      </c>
      <c r="C1273" s="53">
        <v>0</v>
      </c>
      <c r="D1273" s="53">
        <v>4.0289952798381656E-2</v>
      </c>
      <c r="E1273" s="53">
        <v>5.4682531380753185E-2</v>
      </c>
      <c r="F1273" s="53">
        <v>5.4682531380753185E-2</v>
      </c>
      <c r="G1273" s="53">
        <v>5.4682531380753185E-2</v>
      </c>
      <c r="H1273" s="53">
        <f t="shared" ref="H1273:R1273" si="633">G1273</f>
        <v>5.4682531380753185E-2</v>
      </c>
      <c r="I1273" s="53">
        <f t="shared" si="633"/>
        <v>5.4682531380753185E-2</v>
      </c>
      <c r="J1273" s="53">
        <f t="shared" si="633"/>
        <v>5.4682531380753185E-2</v>
      </c>
      <c r="K1273" s="53">
        <f t="shared" si="633"/>
        <v>5.4682531380753185E-2</v>
      </c>
      <c r="L1273" s="53">
        <f t="shared" si="633"/>
        <v>5.4682531380753185E-2</v>
      </c>
      <c r="M1273" s="54">
        <f t="shared" si="633"/>
        <v>5.4682531380753185E-2</v>
      </c>
      <c r="N1273" s="54">
        <f t="shared" si="633"/>
        <v>5.4682531380753185E-2</v>
      </c>
      <c r="O1273" s="54">
        <f t="shared" si="633"/>
        <v>5.4682531380753185E-2</v>
      </c>
      <c r="P1273" s="54">
        <f t="shared" si="633"/>
        <v>5.4682531380753185E-2</v>
      </c>
      <c r="Q1273" s="54">
        <f t="shared" si="633"/>
        <v>5.4682531380753185E-2</v>
      </c>
      <c r="R1273" s="53">
        <f t="shared" si="633"/>
        <v>5.4682531380753185E-2</v>
      </c>
    </row>
    <row r="1274" spans="1:18" x14ac:dyDescent="0.25">
      <c r="A1274" s="26" t="s">
        <v>11</v>
      </c>
      <c r="B1274" s="27" t="s">
        <v>6</v>
      </c>
      <c r="C1274" s="51">
        <v>5474</v>
      </c>
      <c r="D1274" s="51">
        <v>5693</v>
      </c>
      <c r="E1274" s="51">
        <v>5935.4840000000013</v>
      </c>
      <c r="F1274" s="51">
        <v>5912.9980640000012</v>
      </c>
      <c r="G1274" s="51">
        <v>5923.6406888670799</v>
      </c>
      <c r="H1274" s="51">
        <f t="shared" ref="H1274:R1274" si="634">H1275+H1276</f>
        <v>6758.9942529978835</v>
      </c>
      <c r="I1274" s="51">
        <f t="shared" si="634"/>
        <v>6770.5361630203233</v>
      </c>
      <c r="J1274" s="51">
        <f t="shared" si="634"/>
        <v>6781.6221629143847</v>
      </c>
      <c r="K1274" s="51">
        <f t="shared" si="634"/>
        <v>6792.0034455992218</v>
      </c>
      <c r="L1274" s="51">
        <f t="shared" si="634"/>
        <v>6802.0530425954839</v>
      </c>
      <c r="M1274" s="52">
        <f t="shared" si="634"/>
        <v>6811.8123860273045</v>
      </c>
      <c r="N1274" s="52">
        <f t="shared" si="634"/>
        <v>6821.6131959407194</v>
      </c>
      <c r="O1274" s="52">
        <f t="shared" si="634"/>
        <v>6831.2066676838549</v>
      </c>
      <c r="P1274" s="52">
        <f t="shared" si="634"/>
        <v>6840.9660113884502</v>
      </c>
      <c r="Q1274" s="52">
        <f t="shared" si="634"/>
        <v>6851.0985369604459</v>
      </c>
      <c r="R1274" s="51">
        <f t="shared" si="634"/>
        <v>6861.6042025971246</v>
      </c>
    </row>
    <row r="1275" spans="1:18" x14ac:dyDescent="0.25">
      <c r="A1275" s="26" t="s">
        <v>12</v>
      </c>
      <c r="B1275" s="27" t="s">
        <v>6</v>
      </c>
      <c r="C1275" s="51">
        <v>5176</v>
      </c>
      <c r="D1275" s="51">
        <v>5379</v>
      </c>
      <c r="E1275" s="51">
        <v>5621.4840000000013</v>
      </c>
      <c r="F1275" s="51">
        <v>5598.9980640000012</v>
      </c>
      <c r="G1275" s="51">
        <v>5609.6406888670799</v>
      </c>
      <c r="H1275" s="51">
        <f>(H1277*H1279*365)/1000</f>
        <v>6444.9942529978835</v>
      </c>
      <c r="I1275" s="51">
        <f t="shared" ref="I1275:J1275" si="635">(I1277*I1279*365)/1000</f>
        <v>6456.5361630203233</v>
      </c>
      <c r="J1275" s="51">
        <f t="shared" si="635"/>
        <v>6467.6221629143847</v>
      </c>
      <c r="K1275" s="51">
        <f>(K1277*K1279*365)/1000</f>
        <v>6478.0034455992218</v>
      </c>
      <c r="L1275" s="51">
        <f t="shared" ref="L1275:R1275" si="636">(L1277*L1279*365)/1000</f>
        <v>6488.0530425954839</v>
      </c>
      <c r="M1275" s="52">
        <f t="shared" si="636"/>
        <v>6497.8123860273045</v>
      </c>
      <c r="N1275" s="52">
        <f t="shared" si="636"/>
        <v>6507.6131959407194</v>
      </c>
      <c r="O1275" s="52">
        <f t="shared" si="636"/>
        <v>6517.2066676838549</v>
      </c>
      <c r="P1275" s="52">
        <f t="shared" si="636"/>
        <v>6526.9660113884502</v>
      </c>
      <c r="Q1275" s="52">
        <f t="shared" si="636"/>
        <v>6537.0985369604459</v>
      </c>
      <c r="R1275" s="51">
        <f t="shared" si="636"/>
        <v>6547.6042025971246</v>
      </c>
    </row>
    <row r="1276" spans="1:18" x14ac:dyDescent="0.25">
      <c r="A1276" s="26" t="s">
        <v>13</v>
      </c>
      <c r="B1276" s="27" t="s">
        <v>6</v>
      </c>
      <c r="C1276" s="27">
        <v>298</v>
      </c>
      <c r="D1276" s="27">
        <v>314</v>
      </c>
      <c r="E1276" s="27">
        <v>314</v>
      </c>
      <c r="F1276" s="27">
        <v>314</v>
      </c>
      <c r="G1276" s="27">
        <v>314</v>
      </c>
      <c r="H1276" s="27">
        <f t="shared" ref="H1276:R1276" si="637">G1276</f>
        <v>314</v>
      </c>
      <c r="I1276" s="27">
        <f t="shared" si="637"/>
        <v>314</v>
      </c>
      <c r="J1276" s="27">
        <f t="shared" si="637"/>
        <v>314</v>
      </c>
      <c r="K1276" s="27">
        <f t="shared" si="637"/>
        <v>314</v>
      </c>
      <c r="L1276" s="27">
        <f t="shared" si="637"/>
        <v>314</v>
      </c>
      <c r="M1276" s="50">
        <f t="shared" si="637"/>
        <v>314</v>
      </c>
      <c r="N1276" s="50">
        <f t="shared" si="637"/>
        <v>314</v>
      </c>
      <c r="O1276" s="50">
        <f t="shared" si="637"/>
        <v>314</v>
      </c>
      <c r="P1276" s="50">
        <f t="shared" si="637"/>
        <v>314</v>
      </c>
      <c r="Q1276" s="50">
        <f t="shared" si="637"/>
        <v>314</v>
      </c>
      <c r="R1276" s="27">
        <f t="shared" si="637"/>
        <v>314</v>
      </c>
    </row>
    <row r="1277" spans="1:18" x14ac:dyDescent="0.25">
      <c r="A1277" s="39" t="s">
        <v>14</v>
      </c>
      <c r="B1277" s="40" t="s">
        <v>15</v>
      </c>
      <c r="C1277" s="41">
        <v>85.667735702660337</v>
      </c>
      <c r="D1277" s="41">
        <v>90.410958904109592</v>
      </c>
      <c r="E1277" s="41">
        <v>90.410958904109592</v>
      </c>
      <c r="F1277" s="41">
        <v>90.410958904109592</v>
      </c>
      <c r="G1277" s="41">
        <v>90.410958904109592</v>
      </c>
      <c r="H1277" s="41">
        <v>90.410958904109592</v>
      </c>
      <c r="I1277" s="41">
        <v>90.410958904109592</v>
      </c>
      <c r="J1277" s="41">
        <v>90.410958904109592</v>
      </c>
      <c r="K1277" s="41">
        <v>90.410958904109592</v>
      </c>
      <c r="L1277" s="41">
        <v>90.410958904109592</v>
      </c>
      <c r="M1277" s="42">
        <v>90.410958904109592</v>
      </c>
      <c r="N1277" s="42">
        <v>90.410958904109592</v>
      </c>
      <c r="O1277" s="42">
        <v>90.410958904109592</v>
      </c>
      <c r="P1277" s="42">
        <v>90.410958904109592</v>
      </c>
      <c r="Q1277" s="42">
        <v>90.410958904109592</v>
      </c>
      <c r="R1277" s="41">
        <v>90.410958904109592</v>
      </c>
    </row>
    <row r="1278" spans="1:18" x14ac:dyDescent="0.25">
      <c r="A1278" s="26" t="s">
        <v>16</v>
      </c>
      <c r="B1278" s="27" t="s">
        <v>17</v>
      </c>
      <c r="C1278" s="51">
        <v>236</v>
      </c>
      <c r="D1278" s="51">
        <v>234</v>
      </c>
      <c r="E1278" s="36">
        <v>243</v>
      </c>
      <c r="F1278" s="36">
        <v>242.02799999999999</v>
      </c>
      <c r="G1278" s="36">
        <v>242.48804895552493</v>
      </c>
      <c r="H1278" s="36">
        <v>242.93560267688815</v>
      </c>
      <c r="I1278" s="36">
        <f>H1278+(H1278*I$1175)</f>
        <v>243.37065983245341</v>
      </c>
      <c r="J1278" s="36">
        <f t="shared" ref="J1278:R1279" si="638">I1278+(I1278*J$1175)</f>
        <v>243.7885320538735</v>
      </c>
      <c r="K1278" s="51">
        <f t="shared" si="638"/>
        <v>244.1798408846652</v>
      </c>
      <c r="L1278" s="51">
        <f t="shared" si="638"/>
        <v>244.55864725859041</v>
      </c>
      <c r="M1278" s="51">
        <f t="shared" si="638"/>
        <v>244.92651290521025</v>
      </c>
      <c r="N1278" s="51">
        <f t="shared" si="638"/>
        <v>245.29594157645064</v>
      </c>
      <c r="O1278" s="51">
        <f t="shared" si="638"/>
        <v>245.65755490738545</v>
      </c>
      <c r="P1278" s="51">
        <f t="shared" si="638"/>
        <v>246.02542056428712</v>
      </c>
      <c r="Q1278" s="51">
        <f t="shared" si="638"/>
        <v>246.40735282207422</v>
      </c>
      <c r="R1278" s="51">
        <f t="shared" si="638"/>
        <v>246.80335010504791</v>
      </c>
    </row>
    <row r="1279" spans="1:18" x14ac:dyDescent="0.25">
      <c r="A1279" s="26" t="s">
        <v>29</v>
      </c>
      <c r="B1279" s="27" t="s">
        <v>17</v>
      </c>
      <c r="C1279" s="51">
        <v>165.53282051282051</v>
      </c>
      <c r="D1279" s="51">
        <v>163</v>
      </c>
      <c r="E1279" s="36">
        <v>170.34800000000001</v>
      </c>
      <c r="F1279" s="36">
        <v>169.66660800000002</v>
      </c>
      <c r="G1279" s="36">
        <v>169.98911178385092</v>
      </c>
      <c r="H1279" s="36">
        <f>170.302856151451+'[16]Uued liitujad'!H14</f>
        <v>195.30285615145101</v>
      </c>
      <c r="I1279" s="36">
        <f>H1279+(H1279*I$1175)</f>
        <v>195.65261100061585</v>
      </c>
      <c r="J1279" s="36">
        <f t="shared" si="638"/>
        <v>195.988550391345</v>
      </c>
      <c r="K1279" s="51">
        <f t="shared" si="638"/>
        <v>196.30313471512792</v>
      </c>
      <c r="L1279" s="51">
        <f t="shared" si="638"/>
        <v>196.60766795743891</v>
      </c>
      <c r="M1279" s="51">
        <f t="shared" si="638"/>
        <v>196.90340563719104</v>
      </c>
      <c r="N1279" s="51">
        <f t="shared" si="638"/>
        <v>197.2003998769915</v>
      </c>
      <c r="O1279" s="51">
        <f t="shared" si="638"/>
        <v>197.49111114193499</v>
      </c>
      <c r="P1279" s="51">
        <f t="shared" si="638"/>
        <v>197.78684882995302</v>
      </c>
      <c r="Q1279" s="51">
        <f t="shared" si="638"/>
        <v>198.09389505940749</v>
      </c>
      <c r="R1279" s="51">
        <f t="shared" si="638"/>
        <v>198.41224856354924</v>
      </c>
    </row>
    <row r="1280" spans="1:18" x14ac:dyDescent="0.25">
      <c r="A1280" s="39" t="s">
        <v>27</v>
      </c>
      <c r="B1280" s="40" t="s">
        <v>10</v>
      </c>
      <c r="C1280" s="43">
        <v>0.70141025641025634</v>
      </c>
      <c r="D1280" s="43">
        <v>0.69658119658119655</v>
      </c>
      <c r="E1280" s="43">
        <v>0.70102057613168733</v>
      </c>
      <c r="F1280" s="43">
        <v>0.70102057613168733</v>
      </c>
      <c r="G1280" s="43">
        <v>0.70102057613168745</v>
      </c>
      <c r="H1280" s="43">
        <f>H1279/H1278</f>
        <v>0.80392850615317113</v>
      </c>
      <c r="I1280" s="43">
        <f>I1279/I1278</f>
        <v>0.80392850615317113</v>
      </c>
      <c r="J1280" s="43">
        <v>0.70102057613168756</v>
      </c>
      <c r="K1280" s="43">
        <v>0.70102057613168745</v>
      </c>
      <c r="L1280" s="43">
        <v>0.70102057613168745</v>
      </c>
      <c r="M1280" s="47">
        <v>0.70102057613168733</v>
      </c>
      <c r="N1280" s="47">
        <v>0.70102057613168745</v>
      </c>
      <c r="O1280" s="47">
        <v>0.70102057613168745</v>
      </c>
      <c r="P1280" s="47">
        <v>0.70102057613168745</v>
      </c>
      <c r="Q1280" s="47">
        <v>0.70102057613168745</v>
      </c>
      <c r="R1280" s="43">
        <v>0.70102057613168756</v>
      </c>
    </row>
    <row r="1282" spans="1:18" x14ac:dyDescent="0.25">
      <c r="A1282" s="26" t="s">
        <v>2</v>
      </c>
      <c r="B1282" s="27" t="s">
        <v>3</v>
      </c>
      <c r="C1282" s="27">
        <v>2020</v>
      </c>
      <c r="D1282" s="27">
        <v>2021</v>
      </c>
      <c r="E1282" s="27">
        <v>2022</v>
      </c>
      <c r="F1282" s="27">
        <v>2023</v>
      </c>
      <c r="G1282" s="27">
        <v>2024</v>
      </c>
      <c r="H1282" s="27">
        <v>2025</v>
      </c>
      <c r="I1282" s="27">
        <v>2026</v>
      </c>
      <c r="J1282" s="27">
        <v>2027</v>
      </c>
      <c r="K1282" s="27">
        <v>2028</v>
      </c>
      <c r="L1282" s="27">
        <v>2029</v>
      </c>
      <c r="M1282" s="50">
        <v>2030</v>
      </c>
      <c r="N1282" s="27">
        <v>2031</v>
      </c>
      <c r="O1282" s="50">
        <v>2032</v>
      </c>
      <c r="P1282" s="27">
        <v>2033</v>
      </c>
      <c r="Q1282" s="50">
        <v>2034</v>
      </c>
      <c r="R1282" s="27">
        <v>2035</v>
      </c>
    </row>
    <row r="1283" spans="1:18" x14ac:dyDescent="0.25">
      <c r="A1283" s="80" t="s">
        <v>134</v>
      </c>
      <c r="B1283" s="81"/>
      <c r="C1283" s="81"/>
      <c r="D1283" s="81"/>
      <c r="E1283" s="81"/>
      <c r="F1283" s="81"/>
      <c r="G1283" s="81"/>
      <c r="H1283" s="81"/>
      <c r="I1283" s="81"/>
      <c r="J1283" s="81"/>
      <c r="K1283" s="81"/>
      <c r="L1283" s="81"/>
      <c r="M1283" s="81"/>
      <c r="N1283" s="81"/>
      <c r="O1283" s="81"/>
      <c r="P1283" s="81"/>
      <c r="Q1283" s="81"/>
      <c r="R1283" s="82"/>
    </row>
    <row r="1284" spans="1:18" x14ac:dyDescent="0.25">
      <c r="A1284" s="26" t="s">
        <v>5</v>
      </c>
      <c r="B1284" s="27" t="s">
        <v>6</v>
      </c>
      <c r="C1284" s="51">
        <v>2276</v>
      </c>
      <c r="D1284" s="51">
        <v>3382.6385154711325</v>
      </c>
      <c r="E1284" s="51">
        <v>3056.9551219058512</v>
      </c>
      <c r="F1284" s="51">
        <v>3045.6761076045345</v>
      </c>
      <c r="G1284" s="51">
        <v>3051.0144808027567</v>
      </c>
      <c r="H1284" s="51">
        <v>3056.2078602511751</v>
      </c>
      <c r="I1284" s="51">
        <v>3061.2562304975863</v>
      </c>
      <c r="J1284" s="51">
        <v>3066.1051880711657</v>
      </c>
      <c r="K1284" s="51">
        <v>3070.6459060739758</v>
      </c>
      <c r="L1284" s="51">
        <v>3075.0415465152646</v>
      </c>
      <c r="M1284" s="52">
        <v>3079.3102315864453</v>
      </c>
      <c r="N1284" s="52">
        <v>3083.5970538768129</v>
      </c>
      <c r="O1284" s="52">
        <v>3087.7931875508466</v>
      </c>
      <c r="P1284" s="52">
        <v>3092.0618727413375</v>
      </c>
      <c r="Q1284" s="52">
        <v>3096.493785701949</v>
      </c>
      <c r="R1284" s="51">
        <v>3101.0889081483924</v>
      </c>
    </row>
    <row r="1285" spans="1:18" x14ac:dyDescent="0.25">
      <c r="A1285" s="26" t="s">
        <v>7</v>
      </c>
      <c r="B1285" s="27" t="s">
        <v>6</v>
      </c>
      <c r="C1285" s="27">
        <v>0</v>
      </c>
      <c r="D1285" s="27">
        <v>0</v>
      </c>
      <c r="E1285" s="27">
        <v>0</v>
      </c>
      <c r="F1285" s="27">
        <v>0</v>
      </c>
      <c r="G1285" s="27">
        <v>0</v>
      </c>
      <c r="H1285" s="27">
        <v>0</v>
      </c>
      <c r="I1285" s="27">
        <v>0</v>
      </c>
      <c r="J1285" s="27">
        <v>0</v>
      </c>
      <c r="K1285" s="27">
        <v>0</v>
      </c>
      <c r="L1285" s="27">
        <v>0</v>
      </c>
      <c r="M1285" s="50">
        <v>0</v>
      </c>
      <c r="N1285" s="50">
        <v>0</v>
      </c>
      <c r="O1285" s="50">
        <v>0</v>
      </c>
      <c r="P1285" s="50">
        <v>0</v>
      </c>
      <c r="Q1285" s="50">
        <v>0</v>
      </c>
      <c r="R1285" s="27">
        <v>0</v>
      </c>
    </row>
    <row r="1286" spans="1:18" x14ac:dyDescent="0.25">
      <c r="A1286" s="26" t="s">
        <v>8</v>
      </c>
      <c r="B1286" s="27" t="s">
        <v>6</v>
      </c>
      <c r="C1286" s="51">
        <v>2276</v>
      </c>
      <c r="D1286" s="51">
        <v>3382.6385154711325</v>
      </c>
      <c r="E1286" s="51">
        <v>3056.9551219058512</v>
      </c>
      <c r="F1286" s="51">
        <v>3045.6761076045345</v>
      </c>
      <c r="G1286" s="51">
        <v>3051.0144808027567</v>
      </c>
      <c r="H1286" s="51">
        <v>3056.2078602511751</v>
      </c>
      <c r="I1286" s="51">
        <v>3061.2562304975863</v>
      </c>
      <c r="J1286" s="51">
        <v>3066.1051880711657</v>
      </c>
      <c r="K1286" s="51">
        <v>3070.6459060739758</v>
      </c>
      <c r="L1286" s="51">
        <v>3075.0415465152646</v>
      </c>
      <c r="M1286" s="52">
        <v>3079.3102315864453</v>
      </c>
      <c r="N1286" s="52">
        <v>3083.5970538768129</v>
      </c>
      <c r="O1286" s="52">
        <v>3087.7931875508466</v>
      </c>
      <c r="P1286" s="52">
        <v>3092.0618727413375</v>
      </c>
      <c r="Q1286" s="52">
        <v>3096.493785701949</v>
      </c>
      <c r="R1286" s="51">
        <v>3101.0889081483924</v>
      </c>
    </row>
    <row r="1287" spans="1:18" x14ac:dyDescent="0.25">
      <c r="A1287" s="26" t="s">
        <v>9</v>
      </c>
      <c r="B1287" s="27" t="s">
        <v>6</v>
      </c>
      <c r="C1287" s="51">
        <v>0</v>
      </c>
      <c r="D1287" s="51">
        <v>886.12051547113242</v>
      </c>
      <c r="E1287" s="51">
        <v>569.6511939058505</v>
      </c>
      <c r="F1287" s="51">
        <v>567.54939531653372</v>
      </c>
      <c r="G1287" s="51">
        <v>568.54417951996902</v>
      </c>
      <c r="H1287" s="51">
        <v>569.51194472594079</v>
      </c>
      <c r="I1287" s="51">
        <v>570.45268805499381</v>
      </c>
      <c r="J1287" s="51">
        <v>571.35627164089419</v>
      </c>
      <c r="K1287" s="51">
        <v>572.20241603240129</v>
      </c>
      <c r="L1287" s="51">
        <v>573.02152580847178</v>
      </c>
      <c r="M1287" s="52">
        <v>573.81697796600611</v>
      </c>
      <c r="N1287" s="52">
        <v>574.6158099208069</v>
      </c>
      <c r="O1287" s="52">
        <v>575.39774241961049</v>
      </c>
      <c r="P1287" s="52">
        <v>576.19319459937788</v>
      </c>
      <c r="Q1287" s="52">
        <v>577.01906361237297</v>
      </c>
      <c r="R1287" s="51">
        <v>577.87534605139308</v>
      </c>
    </row>
    <row r="1288" spans="1:18" x14ac:dyDescent="0.25">
      <c r="A1288" s="26" t="s">
        <v>9</v>
      </c>
      <c r="B1288" s="27" t="s">
        <v>10</v>
      </c>
      <c r="C1288" s="53">
        <v>0</v>
      </c>
      <c r="D1288" s="53">
        <v>0.2619613391789557</v>
      </c>
      <c r="E1288" s="53">
        <v>0.186345945945946</v>
      </c>
      <c r="F1288" s="53">
        <v>0.186345945945946</v>
      </c>
      <c r="G1288" s="53">
        <v>0.186345945945946</v>
      </c>
      <c r="H1288" s="53">
        <v>0.186345945945946</v>
      </c>
      <c r="I1288" s="53">
        <v>0.186345945945946</v>
      </c>
      <c r="J1288" s="53">
        <v>0.186345945945946</v>
      </c>
      <c r="K1288" s="53">
        <v>0.186345945945946</v>
      </c>
      <c r="L1288" s="53">
        <v>0.186345945945946</v>
      </c>
      <c r="M1288" s="54">
        <v>0.186345945945946</v>
      </c>
      <c r="N1288" s="54">
        <v>0.186345945945946</v>
      </c>
      <c r="O1288" s="54">
        <v>0.186345945945946</v>
      </c>
      <c r="P1288" s="54">
        <v>0.186345945945946</v>
      </c>
      <c r="Q1288" s="54">
        <v>0.186345945945946</v>
      </c>
      <c r="R1288" s="53">
        <v>0.186345945945946</v>
      </c>
    </row>
    <row r="1289" spans="1:18" x14ac:dyDescent="0.25">
      <c r="A1289" s="26" t="s">
        <v>11</v>
      </c>
      <c r="B1289" s="27" t="s">
        <v>6</v>
      </c>
      <c r="C1289" s="51">
        <v>2276</v>
      </c>
      <c r="D1289" s="51">
        <v>2496.518</v>
      </c>
      <c r="E1289" s="51">
        <v>2487.3039280000007</v>
      </c>
      <c r="F1289" s="51">
        <v>2478.1267122880008</v>
      </c>
      <c r="G1289" s="51">
        <v>2482.4703012827877</v>
      </c>
      <c r="H1289" s="51">
        <v>2486.6959155252343</v>
      </c>
      <c r="I1289" s="51">
        <v>2490.8035424425925</v>
      </c>
      <c r="J1289" s="51">
        <v>2494.7489164302715</v>
      </c>
      <c r="K1289" s="51">
        <v>2498.4434900415745</v>
      </c>
      <c r="L1289" s="51">
        <v>2502.0200207067928</v>
      </c>
      <c r="M1289" s="52">
        <v>2505.4932536204392</v>
      </c>
      <c r="N1289" s="52">
        <v>2508.981243956006</v>
      </c>
      <c r="O1289" s="52">
        <v>2512.3954451312361</v>
      </c>
      <c r="P1289" s="52">
        <v>2515.8686781419597</v>
      </c>
      <c r="Q1289" s="52">
        <v>2519.4747220895761</v>
      </c>
      <c r="R1289" s="51">
        <v>2523.2135620969993</v>
      </c>
    </row>
    <row r="1290" spans="1:18" x14ac:dyDescent="0.25">
      <c r="A1290" s="26" t="s">
        <v>12</v>
      </c>
      <c r="B1290" s="27" t="s">
        <v>6</v>
      </c>
      <c r="C1290" s="51">
        <v>1881</v>
      </c>
      <c r="D1290" s="51">
        <v>2303.518</v>
      </c>
      <c r="E1290" s="51">
        <v>2294.3039280000007</v>
      </c>
      <c r="F1290" s="51">
        <v>2285.1267122880008</v>
      </c>
      <c r="G1290" s="51">
        <v>2289.4703012827877</v>
      </c>
      <c r="H1290" s="51">
        <v>2293.6959155252343</v>
      </c>
      <c r="I1290" s="51">
        <v>2297.8035424425925</v>
      </c>
      <c r="J1290" s="51">
        <v>2301.7489164302715</v>
      </c>
      <c r="K1290" s="51">
        <v>2305.4434900415745</v>
      </c>
      <c r="L1290" s="51">
        <v>2309.0200207067928</v>
      </c>
      <c r="M1290" s="52">
        <v>2312.4932536204392</v>
      </c>
      <c r="N1290" s="52">
        <v>2315.981243956006</v>
      </c>
      <c r="O1290" s="52">
        <v>2319.3954451312361</v>
      </c>
      <c r="P1290" s="52">
        <v>2322.8686781419597</v>
      </c>
      <c r="Q1290" s="52">
        <v>2326.4747220895761</v>
      </c>
      <c r="R1290" s="51">
        <v>2330.2135620969993</v>
      </c>
    </row>
    <row r="1291" spans="1:18" x14ac:dyDescent="0.25">
      <c r="A1291" s="26" t="s">
        <v>13</v>
      </c>
      <c r="B1291" s="27" t="s">
        <v>6</v>
      </c>
      <c r="C1291" s="27">
        <v>395</v>
      </c>
      <c r="D1291" s="27">
        <v>193</v>
      </c>
      <c r="E1291" s="27">
        <v>193</v>
      </c>
      <c r="F1291" s="27">
        <v>193</v>
      </c>
      <c r="G1291" s="27">
        <v>193</v>
      </c>
      <c r="H1291" s="27">
        <v>193</v>
      </c>
      <c r="I1291" s="27">
        <v>193</v>
      </c>
      <c r="J1291" s="27">
        <v>193</v>
      </c>
      <c r="K1291" s="27">
        <v>193</v>
      </c>
      <c r="L1291" s="27">
        <v>193</v>
      </c>
      <c r="M1291" s="50">
        <v>193</v>
      </c>
      <c r="N1291" s="50">
        <v>193</v>
      </c>
      <c r="O1291" s="50">
        <v>193</v>
      </c>
      <c r="P1291" s="50">
        <v>193</v>
      </c>
      <c r="Q1291" s="50">
        <v>193</v>
      </c>
      <c r="R1291" s="27">
        <v>193</v>
      </c>
    </row>
    <row r="1292" spans="1:18" x14ac:dyDescent="0.25">
      <c r="A1292" s="39" t="s">
        <v>14</v>
      </c>
      <c r="B1292" s="40" t="s">
        <v>15</v>
      </c>
      <c r="C1292" s="41">
        <v>89.182164586089158</v>
      </c>
      <c r="D1292" s="41">
        <v>70.910204709866107</v>
      </c>
      <c r="E1292" s="41">
        <v>70.910204709866107</v>
      </c>
      <c r="F1292" s="41">
        <v>70.910204709866107</v>
      </c>
      <c r="G1292" s="41">
        <v>70.910204709866107</v>
      </c>
      <c r="H1292" s="41">
        <v>70.910204709866107</v>
      </c>
      <c r="I1292" s="41">
        <v>70.910204709866107</v>
      </c>
      <c r="J1292" s="41">
        <v>70.910204709866107</v>
      </c>
      <c r="K1292" s="41">
        <v>70.910204709866107</v>
      </c>
      <c r="L1292" s="41">
        <v>70.910204709866107</v>
      </c>
      <c r="M1292" s="42">
        <v>70.910204709866107</v>
      </c>
      <c r="N1292" s="42">
        <v>70.910204709866107</v>
      </c>
      <c r="O1292" s="42">
        <v>70.910204709866107</v>
      </c>
      <c r="P1292" s="42">
        <v>70.910204709866107</v>
      </c>
      <c r="Q1292" s="42">
        <v>70.910204709866107</v>
      </c>
      <c r="R1292" s="41">
        <v>70.910204709866107</v>
      </c>
    </row>
    <row r="1293" spans="1:18" x14ac:dyDescent="0.25">
      <c r="A1293" s="26" t="s">
        <v>16</v>
      </c>
      <c r="B1293" s="27" t="s">
        <v>17</v>
      </c>
      <c r="C1293" s="51">
        <v>137</v>
      </c>
      <c r="D1293" s="51">
        <v>134</v>
      </c>
      <c r="E1293" s="36">
        <v>130</v>
      </c>
      <c r="F1293" s="51">
        <v>129.47999999999999</v>
      </c>
      <c r="G1293" s="51">
        <v>129.72611672517795</v>
      </c>
      <c r="H1293" s="51">
        <v>129.96554875718297</v>
      </c>
      <c r="I1293" s="51">
        <v>130.19829538361708</v>
      </c>
      <c r="J1293" s="51">
        <v>130.42184842388298</v>
      </c>
      <c r="K1293" s="51">
        <v>130.63119059673451</v>
      </c>
      <c r="L1293" s="51">
        <v>130.83384421241468</v>
      </c>
      <c r="M1293" s="51">
        <v>131.0306447641043</v>
      </c>
      <c r="N1293" s="51">
        <v>131.22828150180493</v>
      </c>
      <c r="O1293" s="51">
        <v>131.42173719325154</v>
      </c>
      <c r="P1293" s="51">
        <v>131.61853775044173</v>
      </c>
      <c r="Q1293" s="51">
        <v>131.82286364966939</v>
      </c>
      <c r="R1293" s="51">
        <v>132.03471404796807</v>
      </c>
    </row>
    <row r="1294" spans="1:18" x14ac:dyDescent="0.25">
      <c r="A1294" s="26" t="s">
        <v>29</v>
      </c>
      <c r="B1294" s="27" t="s">
        <v>17</v>
      </c>
      <c r="C1294" s="51">
        <v>57.78537313432836</v>
      </c>
      <c r="D1294" s="51">
        <v>89</v>
      </c>
      <c r="E1294" s="51">
        <v>88.644000000000005</v>
      </c>
      <c r="F1294" s="51">
        <v>88.289424000000011</v>
      </c>
      <c r="G1294" s="51">
        <v>88.457245315282123</v>
      </c>
      <c r="H1294" s="51">
        <v>88.62050849255175</v>
      </c>
      <c r="I1294" s="51">
        <v>88.779213046041164</v>
      </c>
      <c r="J1294" s="51">
        <v>88.931648705282157</v>
      </c>
      <c r="K1294" s="51">
        <v>89.074394301976398</v>
      </c>
      <c r="L1294" s="51">
        <v>89.212579125886791</v>
      </c>
      <c r="M1294" s="51">
        <v>89.346772880532754</v>
      </c>
      <c r="N1294" s="51">
        <v>89.481536811123021</v>
      </c>
      <c r="O1294" s="51">
        <v>89.613449782758352</v>
      </c>
      <c r="P1294" s="51">
        <v>89.747643541155028</v>
      </c>
      <c r="Q1294" s="51">
        <v>89.886968656625314</v>
      </c>
      <c r="R1294" s="51">
        <v>90.031424554369849</v>
      </c>
    </row>
    <row r="1295" spans="1:18" x14ac:dyDescent="0.25">
      <c r="A1295" s="39" t="s">
        <v>27</v>
      </c>
      <c r="B1295" s="40" t="s">
        <v>10</v>
      </c>
      <c r="C1295" s="43">
        <v>0.42179104477611939</v>
      </c>
      <c r="D1295" s="43">
        <v>0.66417910447761197</v>
      </c>
      <c r="E1295" s="43">
        <v>0.68187692307692316</v>
      </c>
      <c r="F1295" s="43">
        <v>0.68187692307692327</v>
      </c>
      <c r="G1295" s="43">
        <v>0.68187692307692316</v>
      </c>
      <c r="H1295" s="43">
        <v>0.68187692307692305</v>
      </c>
      <c r="I1295" s="43">
        <v>0.68187692307692305</v>
      </c>
      <c r="J1295" s="43">
        <v>0.68187692307692294</v>
      </c>
      <c r="K1295" s="43">
        <v>0.68187692307692294</v>
      </c>
      <c r="L1295" s="43">
        <v>0.68187692307692283</v>
      </c>
      <c r="M1295" s="47">
        <v>0.68187692307692294</v>
      </c>
      <c r="N1295" s="47">
        <v>0.68187692307692283</v>
      </c>
      <c r="O1295" s="47">
        <v>0.68187692307692283</v>
      </c>
      <c r="P1295" s="47">
        <v>0.68187692307692294</v>
      </c>
      <c r="Q1295" s="47">
        <v>0.68187692307692294</v>
      </c>
      <c r="R1295" s="43">
        <v>0.68187692307692305</v>
      </c>
    </row>
    <row r="1297" spans="1:18" x14ac:dyDescent="0.25">
      <c r="A1297" s="26" t="s">
        <v>2</v>
      </c>
      <c r="B1297" s="27" t="s">
        <v>3</v>
      </c>
      <c r="C1297" s="27">
        <v>2020</v>
      </c>
      <c r="D1297" s="27">
        <v>2021</v>
      </c>
      <c r="E1297" s="27">
        <v>2022</v>
      </c>
      <c r="F1297" s="27">
        <v>2023</v>
      </c>
      <c r="G1297" s="27">
        <v>2024</v>
      </c>
      <c r="H1297" s="27">
        <v>2025</v>
      </c>
      <c r="I1297" s="27">
        <v>2026</v>
      </c>
      <c r="J1297" s="27">
        <v>2027</v>
      </c>
      <c r="K1297" s="27">
        <v>2028</v>
      </c>
      <c r="L1297" s="27">
        <v>2029</v>
      </c>
      <c r="M1297" s="50">
        <v>2030</v>
      </c>
      <c r="N1297" s="27">
        <v>2031</v>
      </c>
      <c r="O1297" s="50">
        <v>2032</v>
      </c>
      <c r="P1297" s="27">
        <v>2033</v>
      </c>
      <c r="Q1297" s="50">
        <v>2034</v>
      </c>
      <c r="R1297" s="27">
        <v>2035</v>
      </c>
    </row>
    <row r="1298" spans="1:18" x14ac:dyDescent="0.25">
      <c r="A1298" s="80" t="s">
        <v>135</v>
      </c>
      <c r="B1298" s="81"/>
      <c r="C1298" s="81"/>
      <c r="D1298" s="81"/>
      <c r="E1298" s="81"/>
      <c r="F1298" s="81"/>
      <c r="G1298" s="81"/>
      <c r="H1298" s="81"/>
      <c r="I1298" s="81"/>
      <c r="J1298" s="81"/>
      <c r="K1298" s="81"/>
      <c r="L1298" s="81"/>
      <c r="M1298" s="81"/>
      <c r="N1298" s="81"/>
      <c r="O1298" s="81"/>
      <c r="P1298" s="81"/>
      <c r="Q1298" s="81"/>
      <c r="R1298" s="82"/>
    </row>
    <row r="1299" spans="1:18" x14ac:dyDescent="0.25">
      <c r="A1299" s="26" t="s">
        <v>5</v>
      </c>
      <c r="B1299" s="27" t="s">
        <v>6</v>
      </c>
      <c r="C1299" s="51">
        <v>1213</v>
      </c>
      <c r="D1299" s="51">
        <v>2264.835452512476</v>
      </c>
      <c r="E1299" s="51">
        <v>1784.3941378898</v>
      </c>
      <c r="F1299" s="51">
        <v>1778.4645613382409</v>
      </c>
      <c r="G1299" s="51">
        <v>1781.271038189321</v>
      </c>
      <c r="H1299" s="51">
        <v>1784.0012892713771</v>
      </c>
      <c r="I1299" s="51">
        <v>1786.6553064609116</v>
      </c>
      <c r="J1299" s="51">
        <v>1789.2044888947391</v>
      </c>
      <c r="K1299" s="51">
        <v>1791.5916243551101</v>
      </c>
      <c r="L1299" s="51">
        <v>1793.9024899851597</v>
      </c>
      <c r="M1299" s="52">
        <v>1796.1466129402222</v>
      </c>
      <c r="N1299" s="52">
        <v>1798.4002709509848</v>
      </c>
      <c r="O1299" s="52">
        <v>1800.6062523582293</v>
      </c>
      <c r="P1299" s="52">
        <v>1802.8503753760156</v>
      </c>
      <c r="Q1299" s="52">
        <v>1805.1803101085859</v>
      </c>
      <c r="R1299" s="51">
        <v>1807.5960469435674</v>
      </c>
    </row>
    <row r="1300" spans="1:18" x14ac:dyDescent="0.25">
      <c r="A1300" s="26" t="s">
        <v>7</v>
      </c>
      <c r="B1300" s="27" t="s">
        <v>6</v>
      </c>
      <c r="C1300" s="27">
        <v>0</v>
      </c>
      <c r="D1300" s="27">
        <v>624</v>
      </c>
      <c r="E1300" s="27">
        <v>302</v>
      </c>
      <c r="F1300" s="27">
        <v>302</v>
      </c>
      <c r="G1300" s="27">
        <v>302</v>
      </c>
      <c r="H1300" s="27">
        <v>302</v>
      </c>
      <c r="I1300" s="27">
        <v>302</v>
      </c>
      <c r="J1300" s="27">
        <v>302</v>
      </c>
      <c r="K1300" s="27">
        <v>302</v>
      </c>
      <c r="L1300" s="27">
        <v>302</v>
      </c>
      <c r="M1300" s="50">
        <v>302</v>
      </c>
      <c r="N1300" s="50">
        <v>302</v>
      </c>
      <c r="O1300" s="50">
        <v>302</v>
      </c>
      <c r="P1300" s="50">
        <v>302</v>
      </c>
      <c r="Q1300" s="50">
        <v>302</v>
      </c>
      <c r="R1300" s="27">
        <v>302</v>
      </c>
    </row>
    <row r="1301" spans="1:18" x14ac:dyDescent="0.25">
      <c r="A1301" s="26" t="s">
        <v>8</v>
      </c>
      <c r="B1301" s="27" t="s">
        <v>6</v>
      </c>
      <c r="C1301" s="51">
        <v>1213</v>
      </c>
      <c r="D1301" s="51">
        <v>1640.835452512476</v>
      </c>
      <c r="E1301" s="51">
        <v>1482.3941378898</v>
      </c>
      <c r="F1301" s="51">
        <v>1476.4645613382409</v>
      </c>
      <c r="G1301" s="51">
        <v>1479.271038189321</v>
      </c>
      <c r="H1301" s="51">
        <v>1482.0012892713771</v>
      </c>
      <c r="I1301" s="51">
        <v>1484.6553064609116</v>
      </c>
      <c r="J1301" s="51">
        <v>1487.2044888947391</v>
      </c>
      <c r="K1301" s="51">
        <v>1489.5916243551101</v>
      </c>
      <c r="L1301" s="51">
        <v>1491.9024899851597</v>
      </c>
      <c r="M1301" s="52">
        <v>1494.1466129402222</v>
      </c>
      <c r="N1301" s="52">
        <v>1496.4002709509848</v>
      </c>
      <c r="O1301" s="52">
        <v>1498.6062523582293</v>
      </c>
      <c r="P1301" s="52">
        <v>1500.8503753760156</v>
      </c>
      <c r="Q1301" s="52">
        <v>1503.1803101085859</v>
      </c>
      <c r="R1301" s="51">
        <v>1505.5960469435674</v>
      </c>
    </row>
    <row r="1302" spans="1:18" x14ac:dyDescent="0.25">
      <c r="A1302" s="26" t="s">
        <v>9</v>
      </c>
      <c r="B1302" s="27" t="s">
        <v>6</v>
      </c>
      <c r="C1302" s="51">
        <v>0</v>
      </c>
      <c r="D1302" s="51">
        <v>429.83545251247597</v>
      </c>
      <c r="E1302" s="51">
        <v>276.23813788979987</v>
      </c>
      <c r="F1302" s="51">
        <v>275.13318533824076</v>
      </c>
      <c r="G1302" s="51">
        <v>275.65616092183063</v>
      </c>
      <c r="H1302" s="51">
        <v>276.16493214238631</v>
      </c>
      <c r="I1302" s="51">
        <v>276.65949748612684</v>
      </c>
      <c r="J1302" s="51">
        <v>277.1345272981473</v>
      </c>
      <c r="K1302" s="51">
        <v>277.57936031361123</v>
      </c>
      <c r="L1302" s="51">
        <v>278.00998075539678</v>
      </c>
      <c r="M1302" s="52">
        <v>278.42816397027696</v>
      </c>
      <c r="N1302" s="52">
        <v>278.84812400413125</v>
      </c>
      <c r="O1302" s="52">
        <v>279.25919969620327</v>
      </c>
      <c r="P1302" s="52">
        <v>279.67738292277181</v>
      </c>
      <c r="Q1302" s="52">
        <v>280.11155681450487</v>
      </c>
      <c r="R1302" s="51">
        <v>280.56171958017603</v>
      </c>
    </row>
    <row r="1303" spans="1:18" x14ac:dyDescent="0.25">
      <c r="A1303" s="26" t="s">
        <v>9</v>
      </c>
      <c r="B1303" s="27" t="s">
        <v>10</v>
      </c>
      <c r="C1303" s="53">
        <v>0</v>
      </c>
      <c r="D1303" s="53">
        <v>0.2619613391789557</v>
      </c>
      <c r="E1303" s="53">
        <v>0.186345945945946</v>
      </c>
      <c r="F1303" s="53">
        <v>0.186345945945946</v>
      </c>
      <c r="G1303" s="53">
        <v>0.186345945945946</v>
      </c>
      <c r="H1303" s="53">
        <v>0.186345945945946</v>
      </c>
      <c r="I1303" s="53">
        <v>0.186345945945946</v>
      </c>
      <c r="J1303" s="53">
        <v>0.186345945945946</v>
      </c>
      <c r="K1303" s="53">
        <v>0.186345945945946</v>
      </c>
      <c r="L1303" s="53">
        <v>0.186345945945946</v>
      </c>
      <c r="M1303" s="54">
        <v>0.186345945945946</v>
      </c>
      <c r="N1303" s="54">
        <v>0.186345945945946</v>
      </c>
      <c r="O1303" s="54">
        <v>0.186345945945946</v>
      </c>
      <c r="P1303" s="54">
        <v>0.186345945945946</v>
      </c>
      <c r="Q1303" s="54">
        <v>0.186345945945946</v>
      </c>
      <c r="R1303" s="53">
        <v>0.186345945945946</v>
      </c>
    </row>
    <row r="1304" spans="1:18" x14ac:dyDescent="0.25">
      <c r="A1304" s="26" t="s">
        <v>11</v>
      </c>
      <c r="B1304" s="27" t="s">
        <v>6</v>
      </c>
      <c r="C1304" s="51">
        <v>1213</v>
      </c>
      <c r="D1304" s="51">
        <v>1211</v>
      </c>
      <c r="E1304" s="51">
        <v>1206.1560000000002</v>
      </c>
      <c r="F1304" s="51">
        <v>1201.3313760000001</v>
      </c>
      <c r="G1304" s="51">
        <v>1203.6148772674903</v>
      </c>
      <c r="H1304" s="51">
        <v>1205.8363571289908</v>
      </c>
      <c r="I1304" s="51">
        <v>1207.9958089747847</v>
      </c>
      <c r="J1304" s="51">
        <v>1210.0699615965918</v>
      </c>
      <c r="K1304" s="51">
        <v>1212.0122640414988</v>
      </c>
      <c r="L1304" s="51">
        <v>1213.8925092297629</v>
      </c>
      <c r="M1304" s="52">
        <v>1215.7184489699453</v>
      </c>
      <c r="N1304" s="52">
        <v>1217.5521469468536</v>
      </c>
      <c r="O1304" s="52">
        <v>1219.347052662026</v>
      </c>
      <c r="P1304" s="52">
        <v>1221.1729924532438</v>
      </c>
      <c r="Q1304" s="52">
        <v>1223.068753294081</v>
      </c>
      <c r="R1304" s="51">
        <v>1225.0343273633914</v>
      </c>
    </row>
    <row r="1305" spans="1:18" x14ac:dyDescent="0.25">
      <c r="A1305" s="26" t="s">
        <v>12</v>
      </c>
      <c r="B1305" s="27" t="s">
        <v>6</v>
      </c>
      <c r="C1305" s="51">
        <v>1213</v>
      </c>
      <c r="D1305" s="51">
        <v>1211</v>
      </c>
      <c r="E1305" s="51">
        <v>1206.1560000000002</v>
      </c>
      <c r="F1305" s="51">
        <v>1201.3313760000001</v>
      </c>
      <c r="G1305" s="51">
        <v>1203.6148772674903</v>
      </c>
      <c r="H1305" s="51">
        <v>1205.8363571289908</v>
      </c>
      <c r="I1305" s="51">
        <v>1207.9958089747847</v>
      </c>
      <c r="J1305" s="51">
        <v>1210.0699615965918</v>
      </c>
      <c r="K1305" s="51">
        <v>1212.0122640414988</v>
      </c>
      <c r="L1305" s="51">
        <v>1213.8925092297629</v>
      </c>
      <c r="M1305" s="52">
        <v>1215.7184489699453</v>
      </c>
      <c r="N1305" s="52">
        <v>1217.5521469468536</v>
      </c>
      <c r="O1305" s="52">
        <v>1219.347052662026</v>
      </c>
      <c r="P1305" s="52">
        <v>1221.1729924532438</v>
      </c>
      <c r="Q1305" s="52">
        <v>1223.068753294081</v>
      </c>
      <c r="R1305" s="51">
        <v>1225.0343273633914</v>
      </c>
    </row>
    <row r="1306" spans="1:18" x14ac:dyDescent="0.25">
      <c r="A1306" s="26" t="s">
        <v>13</v>
      </c>
      <c r="B1306" s="27" t="s">
        <v>6</v>
      </c>
      <c r="C1306" s="27">
        <v>0</v>
      </c>
      <c r="D1306" s="27">
        <v>0</v>
      </c>
      <c r="E1306" s="27">
        <v>0</v>
      </c>
      <c r="F1306" s="27">
        <v>0</v>
      </c>
      <c r="G1306" s="27">
        <v>0</v>
      </c>
      <c r="H1306" s="27">
        <v>0</v>
      </c>
      <c r="I1306" s="27">
        <v>0</v>
      </c>
      <c r="J1306" s="27">
        <v>0</v>
      </c>
      <c r="K1306" s="27">
        <v>0</v>
      </c>
      <c r="L1306" s="27">
        <v>0</v>
      </c>
      <c r="M1306" s="50">
        <v>0</v>
      </c>
      <c r="N1306" s="50">
        <v>0</v>
      </c>
      <c r="O1306" s="50">
        <v>0</v>
      </c>
      <c r="P1306" s="50">
        <v>0</v>
      </c>
      <c r="Q1306" s="50">
        <v>0</v>
      </c>
      <c r="R1306" s="27">
        <v>0</v>
      </c>
    </row>
    <row r="1307" spans="1:18" x14ac:dyDescent="0.25">
      <c r="A1307" s="39" t="s">
        <v>14</v>
      </c>
      <c r="B1307" s="40" t="s">
        <v>15</v>
      </c>
      <c r="C1307" s="41">
        <v>110.5195651049382</v>
      </c>
      <c r="D1307" s="41">
        <v>94.794520547945211</v>
      </c>
      <c r="E1307" s="41">
        <v>94.794520547945211</v>
      </c>
      <c r="F1307" s="41">
        <v>94.794520547945211</v>
      </c>
      <c r="G1307" s="41">
        <v>94.794520547945211</v>
      </c>
      <c r="H1307" s="41">
        <v>94.794520547945211</v>
      </c>
      <c r="I1307" s="41">
        <v>94.794520547945211</v>
      </c>
      <c r="J1307" s="41">
        <v>94.794520547945211</v>
      </c>
      <c r="K1307" s="41">
        <v>94.794520547945211</v>
      </c>
      <c r="L1307" s="41">
        <v>94.794520547945211</v>
      </c>
      <c r="M1307" s="42">
        <v>94.794520547945211</v>
      </c>
      <c r="N1307" s="42">
        <v>94.794520547945211</v>
      </c>
      <c r="O1307" s="42">
        <v>94.794520547945211</v>
      </c>
      <c r="P1307" s="42">
        <v>94.794520547945211</v>
      </c>
      <c r="Q1307" s="42">
        <v>94.794520547945211</v>
      </c>
      <c r="R1307" s="41">
        <v>94.794520547945211</v>
      </c>
    </row>
    <row r="1308" spans="1:18" x14ac:dyDescent="0.25">
      <c r="A1308" s="26" t="s">
        <v>16</v>
      </c>
      <c r="B1308" s="27" t="s">
        <v>17</v>
      </c>
      <c r="C1308" s="51">
        <v>64</v>
      </c>
      <c r="D1308" s="51">
        <v>62</v>
      </c>
      <c r="E1308" s="36">
        <v>44</v>
      </c>
      <c r="F1308" s="51">
        <v>43.823999999999998</v>
      </c>
      <c r="G1308" s="51">
        <v>43.907301045444846</v>
      </c>
      <c r="H1308" s="51">
        <v>43.988339579354239</v>
      </c>
      <c r="I1308" s="51">
        <v>44.067115360608859</v>
      </c>
      <c r="J1308" s="51">
        <v>44.142779466545008</v>
      </c>
      <c r="K1308" s="51">
        <v>44.213633740433217</v>
      </c>
      <c r="L1308" s="51">
        <v>44.282224194971114</v>
      </c>
      <c r="M1308" s="51">
        <v>44.348833612466059</v>
      </c>
      <c r="N1308" s="51">
        <v>44.415726046764732</v>
      </c>
      <c r="O1308" s="51">
        <v>44.481203357715891</v>
      </c>
      <c r="P1308" s="51">
        <v>44.547812777072572</v>
      </c>
      <c r="Q1308" s="51">
        <v>44.616969235272705</v>
      </c>
      <c r="R1308" s="51">
        <v>44.688672447004571</v>
      </c>
    </row>
    <row r="1309" spans="1:18" x14ac:dyDescent="0.25">
      <c r="A1309" s="26" t="s">
        <v>29</v>
      </c>
      <c r="B1309" s="27" t="s">
        <v>17</v>
      </c>
      <c r="C1309" s="51">
        <v>30.069677419354839</v>
      </c>
      <c r="D1309" s="51">
        <v>35</v>
      </c>
      <c r="E1309" s="51">
        <v>34.86</v>
      </c>
      <c r="F1309" s="51">
        <v>34.720559999999999</v>
      </c>
      <c r="G1309" s="51">
        <v>34.786557146459259</v>
      </c>
      <c r="H1309" s="51">
        <v>34.850761766733832</v>
      </c>
      <c r="I1309" s="51">
        <v>34.913173669791469</v>
      </c>
      <c r="J1309" s="51">
        <v>34.973120277358149</v>
      </c>
      <c r="K1309" s="51">
        <v>35.029256186170485</v>
      </c>
      <c r="L1309" s="51">
        <v>35.083598532652104</v>
      </c>
      <c r="M1309" s="51">
        <v>35.136371357512871</v>
      </c>
      <c r="N1309" s="51">
        <v>35.189368408868596</v>
      </c>
      <c r="O1309" s="51">
        <v>35.241244296590352</v>
      </c>
      <c r="P1309" s="51">
        <v>35.294017122926121</v>
      </c>
      <c r="Q1309" s="51">
        <v>35.34880789867286</v>
      </c>
      <c r="R1309" s="51">
        <v>35.405616397785877</v>
      </c>
    </row>
    <row r="1310" spans="1:18" x14ac:dyDescent="0.25">
      <c r="A1310" s="39" t="s">
        <v>27</v>
      </c>
      <c r="B1310" s="40" t="s">
        <v>10</v>
      </c>
      <c r="C1310" s="43">
        <v>0.46983870967741936</v>
      </c>
      <c r="D1310" s="43">
        <v>0.56451612903225812</v>
      </c>
      <c r="E1310" s="43">
        <v>0.79227272727272724</v>
      </c>
      <c r="F1310" s="43">
        <v>0.79227272727272724</v>
      </c>
      <c r="G1310" s="43">
        <v>0.79227272727272735</v>
      </c>
      <c r="H1310" s="43">
        <v>0.79227272727272724</v>
      </c>
      <c r="I1310" s="43">
        <v>0.79227272727272713</v>
      </c>
      <c r="J1310" s="43">
        <v>0.79227272727272702</v>
      </c>
      <c r="K1310" s="43">
        <v>0.79227272727272702</v>
      </c>
      <c r="L1310" s="43">
        <v>0.79227272727272702</v>
      </c>
      <c r="M1310" s="47">
        <v>0.79227272727272702</v>
      </c>
      <c r="N1310" s="47">
        <v>0.79227272727272713</v>
      </c>
      <c r="O1310" s="47">
        <v>0.79227272727272702</v>
      </c>
      <c r="P1310" s="47">
        <v>0.79227272727272702</v>
      </c>
      <c r="Q1310" s="47">
        <v>0.79227272727272691</v>
      </c>
      <c r="R1310" s="43">
        <v>0.79227272727272691</v>
      </c>
    </row>
    <row r="1312" spans="1:18" x14ac:dyDescent="0.25">
      <c r="A1312" s="26" t="s">
        <v>2</v>
      </c>
      <c r="B1312" s="27" t="s">
        <v>3</v>
      </c>
      <c r="C1312" s="27">
        <v>2020</v>
      </c>
      <c r="D1312" s="27">
        <v>2021</v>
      </c>
      <c r="E1312" s="27">
        <v>2022</v>
      </c>
      <c r="F1312" s="27">
        <v>2023</v>
      </c>
      <c r="G1312" s="27">
        <v>2024</v>
      </c>
      <c r="H1312" s="27">
        <v>2025</v>
      </c>
      <c r="I1312" s="27">
        <v>2026</v>
      </c>
      <c r="J1312" s="27">
        <v>2027</v>
      </c>
      <c r="K1312" s="27">
        <v>2028</v>
      </c>
      <c r="L1312" s="27">
        <v>2029</v>
      </c>
      <c r="M1312" s="50">
        <v>2030</v>
      </c>
      <c r="N1312" s="27">
        <v>2031</v>
      </c>
      <c r="O1312" s="50">
        <v>2032</v>
      </c>
      <c r="P1312" s="27">
        <v>2033</v>
      </c>
      <c r="Q1312" s="50">
        <v>2034</v>
      </c>
      <c r="R1312" s="27">
        <v>2035</v>
      </c>
    </row>
    <row r="1313" spans="1:18" x14ac:dyDescent="0.25">
      <c r="A1313" s="80" t="s">
        <v>136</v>
      </c>
      <c r="B1313" s="81"/>
      <c r="C1313" s="81"/>
      <c r="D1313" s="81"/>
      <c r="E1313" s="81"/>
      <c r="F1313" s="81"/>
      <c r="G1313" s="81"/>
      <c r="H1313" s="81"/>
      <c r="I1313" s="81"/>
      <c r="J1313" s="81"/>
      <c r="K1313" s="81"/>
      <c r="L1313" s="81"/>
      <c r="M1313" s="81"/>
      <c r="N1313" s="81"/>
      <c r="O1313" s="81"/>
      <c r="P1313" s="81"/>
      <c r="Q1313" s="81"/>
      <c r="R1313" s="82"/>
    </row>
    <row r="1314" spans="1:18" x14ac:dyDescent="0.25">
      <c r="A1314" s="26" t="s">
        <v>5</v>
      </c>
      <c r="B1314" s="27" t="s">
        <v>6</v>
      </c>
      <c r="C1314" s="51">
        <v>1281.127</v>
      </c>
      <c r="D1314" s="51">
        <v>1723</v>
      </c>
      <c r="E1314" s="51">
        <v>1886.1055315496021</v>
      </c>
      <c r="F1314" s="51">
        <v>1880.5833476364996</v>
      </c>
      <c r="G1314" s="51">
        <v>1883.1970049836598</v>
      </c>
      <c r="H1314" s="51">
        <v>1885.739673667159</v>
      </c>
      <c r="I1314" s="51">
        <f>I1315+I1316</f>
        <v>1797.4332296702887</v>
      </c>
      <c r="J1314" s="51">
        <f t="shared" ref="J1314" si="639">J1315+J1316</f>
        <v>1799.6759539554787</v>
      </c>
      <c r="K1314" s="51">
        <f>K1315+K1316</f>
        <v>1801.7761122642642</v>
      </c>
      <c r="L1314" s="51">
        <f t="shared" ref="L1314:R1314" si="640">L1315+L1316</f>
        <v>1803.8091697651905</v>
      </c>
      <c r="M1314" s="52">
        <f t="shared" si="640"/>
        <v>1805.7835082760344</v>
      </c>
      <c r="N1314" s="52">
        <f t="shared" si="640"/>
        <v>1807.7662355552509</v>
      </c>
      <c r="O1314" s="52">
        <f t="shared" si="640"/>
        <v>1809.7070178268746</v>
      </c>
      <c r="P1314" s="52">
        <f t="shared" si="640"/>
        <v>1811.6813563929009</v>
      </c>
      <c r="Q1314" s="52">
        <f t="shared" si="640"/>
        <v>1813.7311905429808</v>
      </c>
      <c r="R1314" s="51">
        <f t="shared" si="640"/>
        <v>1815.8565118203235</v>
      </c>
    </row>
    <row r="1315" spans="1:18" x14ac:dyDescent="0.25">
      <c r="A1315" s="26" t="s">
        <v>7</v>
      </c>
      <c r="B1315" s="27" t="s">
        <v>6</v>
      </c>
      <c r="C1315" s="27">
        <v>0</v>
      </c>
      <c r="D1315" s="51">
        <v>247.04999999999995</v>
      </c>
      <c r="E1315" s="51">
        <v>247.04999999999995</v>
      </c>
      <c r="F1315" s="51">
        <v>247.04999999999995</v>
      </c>
      <c r="G1315" s="51">
        <v>247.04999999999995</v>
      </c>
      <c r="H1315" s="51">
        <v>247.04999999999995</v>
      </c>
      <c r="I1315" s="51">
        <f t="shared" ref="I1315:R1315" si="641">H1315</f>
        <v>247.04999999999995</v>
      </c>
      <c r="J1315" s="51">
        <f t="shared" si="641"/>
        <v>247.04999999999995</v>
      </c>
      <c r="K1315" s="51">
        <f t="shared" si="641"/>
        <v>247.04999999999995</v>
      </c>
      <c r="L1315" s="51">
        <f t="shared" si="641"/>
        <v>247.04999999999995</v>
      </c>
      <c r="M1315" s="52">
        <f t="shared" si="641"/>
        <v>247.04999999999995</v>
      </c>
      <c r="N1315" s="52">
        <f t="shared" si="641"/>
        <v>247.04999999999995</v>
      </c>
      <c r="O1315" s="52">
        <f t="shared" si="641"/>
        <v>247.04999999999995</v>
      </c>
      <c r="P1315" s="52">
        <f t="shared" si="641"/>
        <v>247.04999999999995</v>
      </c>
      <c r="Q1315" s="52">
        <f t="shared" si="641"/>
        <v>247.04999999999995</v>
      </c>
      <c r="R1315" s="51">
        <f t="shared" si="641"/>
        <v>247.04999999999995</v>
      </c>
    </row>
    <row r="1316" spans="1:18" x14ac:dyDescent="0.25">
      <c r="A1316" s="26" t="s">
        <v>8</v>
      </c>
      <c r="B1316" s="27" t="s">
        <v>6</v>
      </c>
      <c r="C1316" s="51">
        <v>1281.127</v>
      </c>
      <c r="D1316" s="51">
        <v>1475.95</v>
      </c>
      <c r="E1316" s="51">
        <v>1639.0555315496022</v>
      </c>
      <c r="F1316" s="51">
        <v>1633.5333476364997</v>
      </c>
      <c r="G1316" s="51">
        <v>1636.1470049836598</v>
      </c>
      <c r="H1316" s="51">
        <v>1638.689673667159</v>
      </c>
      <c r="I1316" s="51">
        <f>I1319/(1-I1318)</f>
        <v>1550.3832296702888</v>
      </c>
      <c r="J1316" s="51">
        <f t="shared" ref="J1316:R1316" si="642">J1319/(1-J1318)</f>
        <v>1552.6259539554787</v>
      </c>
      <c r="K1316" s="51">
        <f t="shared" si="642"/>
        <v>1554.7261122642642</v>
      </c>
      <c r="L1316" s="51">
        <f t="shared" si="642"/>
        <v>1556.7591697651906</v>
      </c>
      <c r="M1316" s="52">
        <f t="shared" si="642"/>
        <v>1558.7335082760344</v>
      </c>
      <c r="N1316" s="52">
        <f t="shared" si="642"/>
        <v>1560.7162355552509</v>
      </c>
      <c r="O1316" s="52">
        <f t="shared" si="642"/>
        <v>1562.6570178268746</v>
      </c>
      <c r="P1316" s="52">
        <f t="shared" si="642"/>
        <v>1564.6313563929009</v>
      </c>
      <c r="Q1316" s="52">
        <f t="shared" si="642"/>
        <v>1566.6811905429809</v>
      </c>
      <c r="R1316" s="51">
        <f t="shared" si="642"/>
        <v>1568.8065118203235</v>
      </c>
    </row>
    <row r="1317" spans="1:18" x14ac:dyDescent="0.25">
      <c r="A1317" s="26" t="s">
        <v>9</v>
      </c>
      <c r="B1317" s="27" t="s">
        <v>6</v>
      </c>
      <c r="C1317" s="51">
        <v>0</v>
      </c>
      <c r="D1317" s="51">
        <v>0</v>
      </c>
      <c r="E1317" s="51">
        <v>168.08133154960228</v>
      </c>
      <c r="F1317" s="51">
        <v>167.51504443649969</v>
      </c>
      <c r="G1317" s="51">
        <v>167.78306891685997</v>
      </c>
      <c r="H1317" s="51">
        <v>168.04381367491465</v>
      </c>
      <c r="I1317" s="51">
        <f t="shared" ref="I1317:R1317" si="643">I1316-I1319</f>
        <v>77.519161483514608</v>
      </c>
      <c r="J1317" s="51">
        <f t="shared" si="643"/>
        <v>77.631297697774016</v>
      </c>
      <c r="K1317" s="51">
        <f t="shared" si="643"/>
        <v>77.73630561321329</v>
      </c>
      <c r="L1317" s="51">
        <f t="shared" si="643"/>
        <v>77.837958488259574</v>
      </c>
      <c r="M1317" s="52">
        <f t="shared" si="643"/>
        <v>77.936675413801822</v>
      </c>
      <c r="N1317" s="52">
        <f t="shared" si="643"/>
        <v>78.035811777762547</v>
      </c>
      <c r="O1317" s="52">
        <f t="shared" si="643"/>
        <v>78.132850891343878</v>
      </c>
      <c r="P1317" s="52">
        <f t="shared" si="643"/>
        <v>78.231567819645079</v>
      </c>
      <c r="Q1317" s="52">
        <f t="shared" si="643"/>
        <v>78.334059527149066</v>
      </c>
      <c r="R1317" s="51">
        <f t="shared" si="643"/>
        <v>78.44032559101629</v>
      </c>
    </row>
    <row r="1318" spans="1:18" x14ac:dyDescent="0.25">
      <c r="A1318" s="26" t="s">
        <v>9</v>
      </c>
      <c r="B1318" s="27" t="s">
        <v>10</v>
      </c>
      <c r="C1318" s="53">
        <v>0</v>
      </c>
      <c r="D1318" s="53">
        <v>0</v>
      </c>
      <c r="E1318" s="53">
        <v>0.10254767353165528</v>
      </c>
      <c r="F1318" s="53">
        <v>0.10254767353165528</v>
      </c>
      <c r="G1318" s="38">
        <v>0.10254767353165528</v>
      </c>
      <c r="H1318" s="38">
        <v>0.10254767353165528</v>
      </c>
      <c r="I1318" s="38">
        <v>0.05</v>
      </c>
      <c r="J1318" s="38">
        <f t="shared" ref="J1318:R1318" si="644">I1318</f>
        <v>0.05</v>
      </c>
      <c r="K1318" s="38">
        <f t="shared" si="644"/>
        <v>0.05</v>
      </c>
      <c r="L1318" s="38">
        <f t="shared" si="644"/>
        <v>0.05</v>
      </c>
      <c r="M1318" s="46">
        <f t="shared" si="644"/>
        <v>0.05</v>
      </c>
      <c r="N1318" s="46">
        <f t="shared" si="644"/>
        <v>0.05</v>
      </c>
      <c r="O1318" s="46">
        <f t="shared" si="644"/>
        <v>0.05</v>
      </c>
      <c r="P1318" s="46">
        <f t="shared" si="644"/>
        <v>0.05</v>
      </c>
      <c r="Q1318" s="46">
        <f t="shared" si="644"/>
        <v>0.05</v>
      </c>
      <c r="R1318" s="38">
        <f t="shared" si="644"/>
        <v>0.05</v>
      </c>
    </row>
    <row r="1319" spans="1:18" x14ac:dyDescent="0.25">
      <c r="A1319" s="26" t="s">
        <v>11</v>
      </c>
      <c r="B1319" s="27" t="s">
        <v>6</v>
      </c>
      <c r="C1319" s="51">
        <v>1281.127</v>
      </c>
      <c r="D1319" s="51">
        <v>1475.95</v>
      </c>
      <c r="E1319" s="51">
        <v>1470.9741999999999</v>
      </c>
      <c r="F1319" s="51">
        <v>1466.0183032</v>
      </c>
      <c r="G1319" s="51">
        <v>1468.3639360667999</v>
      </c>
      <c r="H1319" s="51">
        <v>1470.6458599922444</v>
      </c>
      <c r="I1319" s="51">
        <f>I1320+I1321</f>
        <v>1472.8640681867741</v>
      </c>
      <c r="J1319" s="51">
        <f t="shared" ref="J1319:R1319" si="645">J1320+J1321</f>
        <v>1474.9946562577047</v>
      </c>
      <c r="K1319" s="51">
        <f t="shared" si="645"/>
        <v>1476.9898066510509</v>
      </c>
      <c r="L1319" s="51">
        <f t="shared" si="645"/>
        <v>1478.921211276931</v>
      </c>
      <c r="M1319" s="52">
        <f t="shared" si="645"/>
        <v>1480.7968328622326</v>
      </c>
      <c r="N1319" s="52">
        <f t="shared" si="645"/>
        <v>1482.6804237774884</v>
      </c>
      <c r="O1319" s="52">
        <f t="shared" si="645"/>
        <v>1484.5241669355307</v>
      </c>
      <c r="P1319" s="52">
        <f t="shared" si="645"/>
        <v>1486.3997885732558</v>
      </c>
      <c r="Q1319" s="52">
        <f t="shared" si="645"/>
        <v>1488.3471310158318</v>
      </c>
      <c r="R1319" s="51">
        <f t="shared" si="645"/>
        <v>1490.3661862293072</v>
      </c>
    </row>
    <row r="1320" spans="1:18" x14ac:dyDescent="0.25">
      <c r="A1320" s="26" t="s">
        <v>12</v>
      </c>
      <c r="B1320" s="27" t="s">
        <v>6</v>
      </c>
      <c r="C1320" s="51">
        <v>1195.127</v>
      </c>
      <c r="D1320" s="51">
        <v>1243.95</v>
      </c>
      <c r="E1320" s="51">
        <v>1238.9741999999999</v>
      </c>
      <c r="F1320" s="51">
        <v>1234.0183032</v>
      </c>
      <c r="G1320" s="51">
        <v>1236.3639360667999</v>
      </c>
      <c r="H1320" s="51">
        <v>1238.6458599922444</v>
      </c>
      <c r="I1320" s="51">
        <f>(I1322*I1324*365)/1000</f>
        <v>1240.8640681867741</v>
      </c>
      <c r="J1320" s="51">
        <f t="shared" ref="J1320:R1320" si="646">(J1322*J1324*365)/1000</f>
        <v>1242.9946562577047</v>
      </c>
      <c r="K1320" s="51">
        <f t="shared" si="646"/>
        <v>1244.9898066510509</v>
      </c>
      <c r="L1320" s="51">
        <f t="shared" si="646"/>
        <v>1246.921211276931</v>
      </c>
      <c r="M1320" s="52">
        <f t="shared" si="646"/>
        <v>1248.7968328622326</v>
      </c>
      <c r="N1320" s="52">
        <f t="shared" si="646"/>
        <v>1250.6804237774884</v>
      </c>
      <c r="O1320" s="52">
        <f t="shared" si="646"/>
        <v>1252.5241669355307</v>
      </c>
      <c r="P1320" s="52">
        <f t="shared" si="646"/>
        <v>1254.3997885732558</v>
      </c>
      <c r="Q1320" s="52">
        <f t="shared" si="646"/>
        <v>1256.3471310158318</v>
      </c>
      <c r="R1320" s="51">
        <f t="shared" si="646"/>
        <v>1258.3661862293072</v>
      </c>
    </row>
    <row r="1321" spans="1:18" x14ac:dyDescent="0.25">
      <c r="A1321" s="26" t="s">
        <v>13</v>
      </c>
      <c r="B1321" s="27" t="s">
        <v>6</v>
      </c>
      <c r="C1321" s="27">
        <v>86</v>
      </c>
      <c r="D1321" s="27">
        <v>232</v>
      </c>
      <c r="E1321" s="27">
        <v>232</v>
      </c>
      <c r="F1321" s="27">
        <v>232</v>
      </c>
      <c r="G1321" s="27">
        <v>232</v>
      </c>
      <c r="H1321" s="27">
        <v>232</v>
      </c>
      <c r="I1321" s="27">
        <f>H1321</f>
        <v>232</v>
      </c>
      <c r="J1321" s="27">
        <f t="shared" ref="J1321:R1321" si="647">I1321</f>
        <v>232</v>
      </c>
      <c r="K1321" s="27">
        <f t="shared" si="647"/>
        <v>232</v>
      </c>
      <c r="L1321" s="27">
        <f t="shared" si="647"/>
        <v>232</v>
      </c>
      <c r="M1321" s="50">
        <f t="shared" si="647"/>
        <v>232</v>
      </c>
      <c r="N1321" s="50">
        <f t="shared" si="647"/>
        <v>232</v>
      </c>
      <c r="O1321" s="50">
        <f t="shared" si="647"/>
        <v>232</v>
      </c>
      <c r="P1321" s="50">
        <f t="shared" si="647"/>
        <v>232</v>
      </c>
      <c r="Q1321" s="50">
        <f t="shared" si="647"/>
        <v>232</v>
      </c>
      <c r="R1321" s="27">
        <f t="shared" si="647"/>
        <v>232</v>
      </c>
    </row>
    <row r="1322" spans="1:18" x14ac:dyDescent="0.25">
      <c r="A1322" s="39" t="s">
        <v>14</v>
      </c>
      <c r="B1322" s="40" t="s">
        <v>15</v>
      </c>
      <c r="C1322" s="41">
        <v>50.143362547208952</v>
      </c>
      <c r="D1322" s="41">
        <v>65.540042149631191</v>
      </c>
      <c r="E1322" s="41">
        <v>65.540042149631191</v>
      </c>
      <c r="F1322" s="41">
        <v>65.540042149631191</v>
      </c>
      <c r="G1322" s="41">
        <v>65.540042149631191</v>
      </c>
      <c r="H1322" s="41">
        <v>65.540042149631191</v>
      </c>
      <c r="I1322" s="41">
        <v>65.540042149631191</v>
      </c>
      <c r="J1322" s="41">
        <v>65.540042149631191</v>
      </c>
      <c r="K1322" s="41">
        <v>65.540042149631191</v>
      </c>
      <c r="L1322" s="41">
        <v>65.540042149631191</v>
      </c>
      <c r="M1322" s="42">
        <v>65.540042149631191</v>
      </c>
      <c r="N1322" s="42">
        <v>65.540042149631191</v>
      </c>
      <c r="O1322" s="42">
        <v>65.540042149631191</v>
      </c>
      <c r="P1322" s="42">
        <v>65.540042149631191</v>
      </c>
      <c r="Q1322" s="42">
        <v>65.540042149631191</v>
      </c>
      <c r="R1322" s="41">
        <v>65.540042149631191</v>
      </c>
    </row>
    <row r="1323" spans="1:18" x14ac:dyDescent="0.25">
      <c r="A1323" s="26" t="s">
        <v>16</v>
      </c>
      <c r="B1323" s="27" t="s">
        <v>17</v>
      </c>
      <c r="C1323" s="51">
        <v>107</v>
      </c>
      <c r="D1323" s="51">
        <v>110</v>
      </c>
      <c r="E1323" s="36">
        <v>107</v>
      </c>
      <c r="F1323" s="51">
        <v>106.572</v>
      </c>
      <c r="G1323" s="51">
        <v>106.77457299687724</v>
      </c>
      <c r="H1323" s="51">
        <v>106.97164397706598</v>
      </c>
      <c r="I1323" s="51">
        <v>107.16321235420789</v>
      </c>
      <c r="J1323" s="51">
        <v>107.34721370273442</v>
      </c>
      <c r="K1323" s="51">
        <v>107.51951841423529</v>
      </c>
      <c r="L1323" s="51">
        <v>107.68631792867973</v>
      </c>
      <c r="M1323" s="51">
        <v>107.84829992122425</v>
      </c>
      <c r="N1323" s="51">
        <v>108.01097015917784</v>
      </c>
      <c r="O1323" s="51">
        <v>108.17019907444543</v>
      </c>
      <c r="P1323" s="51">
        <v>108.33218107151737</v>
      </c>
      <c r="Q1323" s="51">
        <v>108.5003570039586</v>
      </c>
      <c r="R1323" s="51">
        <v>108.6747261779429</v>
      </c>
    </row>
    <row r="1324" spans="1:18" x14ac:dyDescent="0.25">
      <c r="A1324" s="26" t="s">
        <v>29</v>
      </c>
      <c r="B1324" s="27" t="s">
        <v>17</v>
      </c>
      <c r="C1324" s="51">
        <v>65.299181818181808</v>
      </c>
      <c r="D1324" s="51">
        <v>52</v>
      </c>
      <c r="E1324" s="51">
        <v>51.792000000000002</v>
      </c>
      <c r="F1324" s="51">
        <v>51.584831999999999</v>
      </c>
      <c r="G1324" s="51">
        <v>51.682884903310899</v>
      </c>
      <c r="H1324" s="51">
        <v>51.778274624861695</v>
      </c>
      <c r="I1324" s="51">
        <v>51.871000880833037</v>
      </c>
      <c r="J1324" s="51">
        <v>51.960064412074964</v>
      </c>
      <c r="K1324" s="51">
        <v>52.043466333739012</v>
      </c>
      <c r="L1324" s="51">
        <v>52.124203534225984</v>
      </c>
      <c r="M1324" s="51">
        <v>52.202608874019127</v>
      </c>
      <c r="N1324" s="51">
        <v>52.281347350319059</v>
      </c>
      <c r="O1324" s="51">
        <v>52.358420097791388</v>
      </c>
      <c r="P1324" s="51">
        <v>52.436825439775959</v>
      </c>
      <c r="Q1324" s="51">
        <v>52.51822887802826</v>
      </c>
      <c r="R1324" s="51">
        <v>52.602630076710462</v>
      </c>
    </row>
    <row r="1325" spans="1:18" x14ac:dyDescent="0.25">
      <c r="A1325" s="39" t="s">
        <v>27</v>
      </c>
      <c r="B1325" s="40" t="s">
        <v>10</v>
      </c>
      <c r="C1325" s="43">
        <v>0.61027272727272719</v>
      </c>
      <c r="D1325" s="43">
        <v>0.47272727272727272</v>
      </c>
      <c r="E1325" s="43">
        <v>0.48403738317757011</v>
      </c>
      <c r="F1325" s="43">
        <v>0.48403738317757006</v>
      </c>
      <c r="G1325" s="43">
        <v>0.48403738317757011</v>
      </c>
      <c r="H1325" s="43">
        <v>0.48403738317757011</v>
      </c>
      <c r="I1325" s="43">
        <v>0.48403738317757011</v>
      </c>
      <c r="J1325" s="43">
        <v>0.48403738317757011</v>
      </c>
      <c r="K1325" s="43">
        <v>0.48403738317757011</v>
      </c>
      <c r="L1325" s="43">
        <v>0.48403738317757006</v>
      </c>
      <c r="M1325" s="47">
        <v>0.48403738317757011</v>
      </c>
      <c r="N1325" s="47">
        <v>0.48403738317757011</v>
      </c>
      <c r="O1325" s="47">
        <v>0.48403738317757017</v>
      </c>
      <c r="P1325" s="47">
        <v>0.48403738317757011</v>
      </c>
      <c r="Q1325" s="47">
        <v>0.48403738317757011</v>
      </c>
      <c r="R1325" s="43">
        <v>0.48403738317757017</v>
      </c>
    </row>
    <row r="1327" spans="1:18" x14ac:dyDescent="0.25">
      <c r="A1327" s="26" t="s">
        <v>2</v>
      </c>
      <c r="B1327" s="27" t="s">
        <v>3</v>
      </c>
      <c r="C1327" s="27">
        <v>2020</v>
      </c>
      <c r="D1327" s="27">
        <v>2021</v>
      </c>
      <c r="E1327" s="27">
        <v>2022</v>
      </c>
      <c r="F1327" s="27">
        <v>2023</v>
      </c>
      <c r="G1327" s="27">
        <v>2024</v>
      </c>
      <c r="H1327" s="27">
        <v>2025</v>
      </c>
      <c r="I1327" s="27">
        <v>2026</v>
      </c>
      <c r="J1327" s="27">
        <v>2027</v>
      </c>
      <c r="K1327" s="27">
        <v>2028</v>
      </c>
      <c r="L1327" s="27">
        <v>2029</v>
      </c>
      <c r="M1327" s="50">
        <v>2030</v>
      </c>
      <c r="N1327" s="27">
        <v>2031</v>
      </c>
      <c r="O1327" s="50">
        <v>2032</v>
      </c>
      <c r="P1327" s="27">
        <v>2033</v>
      </c>
      <c r="Q1327" s="50">
        <v>2034</v>
      </c>
      <c r="R1327" s="27">
        <v>2035</v>
      </c>
    </row>
    <row r="1328" spans="1:18" x14ac:dyDescent="0.25">
      <c r="A1328" s="80" t="s">
        <v>137</v>
      </c>
      <c r="B1328" s="81"/>
      <c r="C1328" s="81"/>
      <c r="D1328" s="81"/>
      <c r="E1328" s="81"/>
      <c r="F1328" s="81"/>
      <c r="G1328" s="81"/>
      <c r="H1328" s="81"/>
      <c r="I1328" s="81"/>
      <c r="J1328" s="81"/>
      <c r="K1328" s="81"/>
      <c r="L1328" s="81"/>
      <c r="M1328" s="81"/>
      <c r="N1328" s="81"/>
      <c r="O1328" s="81"/>
      <c r="P1328" s="81"/>
      <c r="Q1328" s="81"/>
      <c r="R1328" s="82"/>
    </row>
    <row r="1329" spans="1:18" x14ac:dyDescent="0.25">
      <c r="A1329" s="26" t="s">
        <v>5</v>
      </c>
      <c r="B1329" s="27" t="s">
        <v>6</v>
      </c>
      <c r="C1329" s="51">
        <v>24989.402999999998</v>
      </c>
      <c r="D1329" s="51">
        <v>31132</v>
      </c>
      <c r="E1329" s="51">
        <v>29776</v>
      </c>
      <c r="F1329" s="51">
        <v>29685.126527187196</v>
      </c>
      <c r="G1329" s="51">
        <v>29728.137068599186</v>
      </c>
      <c r="H1329" s="51">
        <v>29769.979415235579</v>
      </c>
      <c r="I1329" s="51">
        <f>I1330+I1331</f>
        <v>30435.825627498998</v>
      </c>
      <c r="J1329" s="51">
        <f t="shared" ref="J1329:R1329" si="648">J1330+J1331</f>
        <v>30475.966447249208</v>
      </c>
      <c r="K1329" s="51">
        <f>K1330+K1331</f>
        <v>30513.555586795486</v>
      </c>
      <c r="L1329" s="51">
        <f t="shared" si="648"/>
        <v>30549.943739911498</v>
      </c>
      <c r="M1329" s="52">
        <f t="shared" si="648"/>
        <v>30585.280926391799</v>
      </c>
      <c r="N1329" s="52">
        <f t="shared" si="648"/>
        <v>30620.768257070122</v>
      </c>
      <c r="O1329" s="52">
        <f t="shared" si="648"/>
        <v>30655.504845893851</v>
      </c>
      <c r="P1329" s="52">
        <f t="shared" si="648"/>
        <v>30690.842033361827</v>
      </c>
      <c r="Q1329" s="52">
        <f t="shared" si="648"/>
        <v>30727.530458987541</v>
      </c>
      <c r="R1329" s="51">
        <f t="shared" si="648"/>
        <v>30765.569971409306</v>
      </c>
    </row>
    <row r="1330" spans="1:18" x14ac:dyDescent="0.25">
      <c r="A1330" s="26" t="s">
        <v>7</v>
      </c>
      <c r="B1330" s="27" t="s">
        <v>6</v>
      </c>
      <c r="C1330" s="27">
        <v>0</v>
      </c>
      <c r="D1330" s="51">
        <v>3484.5441287659341</v>
      </c>
      <c r="E1330" s="51">
        <v>4316.6317967990508</v>
      </c>
      <c r="F1330" s="51">
        <v>4316.6317967990508</v>
      </c>
      <c r="G1330" s="51">
        <v>4316.6317967990508</v>
      </c>
      <c r="H1330" s="51">
        <v>4316.6317967990508</v>
      </c>
      <c r="I1330" s="51">
        <f t="shared" ref="I1330:R1330" si="649">H1330</f>
        <v>4316.6317967990508</v>
      </c>
      <c r="J1330" s="51">
        <f t="shared" si="649"/>
        <v>4316.6317967990508</v>
      </c>
      <c r="K1330" s="51">
        <f t="shared" si="649"/>
        <v>4316.6317967990508</v>
      </c>
      <c r="L1330" s="51">
        <f t="shared" si="649"/>
        <v>4316.6317967990508</v>
      </c>
      <c r="M1330" s="52">
        <f t="shared" si="649"/>
        <v>4316.6317967990508</v>
      </c>
      <c r="N1330" s="52">
        <f t="shared" si="649"/>
        <v>4316.6317967990508</v>
      </c>
      <c r="O1330" s="52">
        <f t="shared" si="649"/>
        <v>4316.6317967990508</v>
      </c>
      <c r="P1330" s="52">
        <f t="shared" si="649"/>
        <v>4316.6317967990508</v>
      </c>
      <c r="Q1330" s="52">
        <f t="shared" si="649"/>
        <v>4316.6317967990508</v>
      </c>
      <c r="R1330" s="51">
        <f t="shared" si="649"/>
        <v>4316.6317967990508</v>
      </c>
    </row>
    <row r="1331" spans="1:18" x14ac:dyDescent="0.25">
      <c r="A1331" s="26" t="s">
        <v>8</v>
      </c>
      <c r="B1331" s="27" t="s">
        <v>6</v>
      </c>
      <c r="C1331" s="51">
        <v>24989.402999999998</v>
      </c>
      <c r="D1331" s="51">
        <v>27647.455871234066</v>
      </c>
      <c r="E1331" s="51">
        <v>25459.368203200949</v>
      </c>
      <c r="F1331" s="51">
        <v>25368.494730388145</v>
      </c>
      <c r="G1331" s="51">
        <v>25411.505271800135</v>
      </c>
      <c r="H1331" s="51">
        <v>25453.347618436528</v>
      </c>
      <c r="I1331" s="51">
        <f>I1334/(1-I1333)</f>
        <v>26119.193830699947</v>
      </c>
      <c r="J1331" s="51">
        <f t="shared" ref="J1331:R1331" si="650">J1334/(1-J1333)</f>
        <v>26159.334650450157</v>
      </c>
      <c r="K1331" s="51">
        <f t="shared" si="650"/>
        <v>26196.923789996436</v>
      </c>
      <c r="L1331" s="51">
        <f t="shared" si="650"/>
        <v>26233.311943112447</v>
      </c>
      <c r="M1331" s="52">
        <f t="shared" si="650"/>
        <v>26268.649129592748</v>
      </c>
      <c r="N1331" s="52">
        <f t="shared" si="650"/>
        <v>26304.136460271071</v>
      </c>
      <c r="O1331" s="52">
        <f t="shared" si="650"/>
        <v>26338.8730490948</v>
      </c>
      <c r="P1331" s="52">
        <f t="shared" si="650"/>
        <v>26374.210236562776</v>
      </c>
      <c r="Q1331" s="52">
        <f t="shared" si="650"/>
        <v>26410.898662188491</v>
      </c>
      <c r="R1331" s="51">
        <f t="shared" si="650"/>
        <v>26448.938174610255</v>
      </c>
    </row>
    <row r="1332" spans="1:18" x14ac:dyDescent="0.25">
      <c r="A1332" s="26" t="s">
        <v>9</v>
      </c>
      <c r="B1332" s="27" t="s">
        <v>6</v>
      </c>
      <c r="C1332" s="51">
        <v>0</v>
      </c>
      <c r="D1332" s="51">
        <v>1538.9088712340672</v>
      </c>
      <c r="E1332" s="51">
        <v>0</v>
      </c>
      <c r="F1332" s="51">
        <v>0</v>
      </c>
      <c r="G1332" s="51">
        <v>0</v>
      </c>
      <c r="H1332" s="51">
        <v>0</v>
      </c>
      <c r="I1332" s="51">
        <f t="shared" ref="I1332:R1332" si="651">I1331-I1334</f>
        <v>0</v>
      </c>
      <c r="J1332" s="51">
        <f t="shared" si="651"/>
        <v>0</v>
      </c>
      <c r="K1332" s="51">
        <f t="shared" si="651"/>
        <v>0</v>
      </c>
      <c r="L1332" s="51">
        <f t="shared" si="651"/>
        <v>0</v>
      </c>
      <c r="M1332" s="52">
        <f t="shared" si="651"/>
        <v>0</v>
      </c>
      <c r="N1332" s="52">
        <f t="shared" si="651"/>
        <v>0</v>
      </c>
      <c r="O1332" s="52">
        <f t="shared" si="651"/>
        <v>0</v>
      </c>
      <c r="P1332" s="52">
        <f t="shared" si="651"/>
        <v>0</v>
      </c>
      <c r="Q1332" s="52">
        <f t="shared" si="651"/>
        <v>0</v>
      </c>
      <c r="R1332" s="51">
        <f t="shared" si="651"/>
        <v>0</v>
      </c>
    </row>
    <row r="1333" spans="1:18" x14ac:dyDescent="0.25">
      <c r="A1333" s="26" t="s">
        <v>9</v>
      </c>
      <c r="B1333" s="27" t="s">
        <v>10</v>
      </c>
      <c r="C1333" s="53">
        <v>0</v>
      </c>
      <c r="D1333" s="53">
        <v>5.5661861923260503E-2</v>
      </c>
      <c r="E1333" s="53">
        <v>0</v>
      </c>
      <c r="F1333" s="53">
        <v>0</v>
      </c>
      <c r="G1333" s="53">
        <v>0</v>
      </c>
      <c r="H1333" s="53">
        <v>0</v>
      </c>
      <c r="I1333" s="53">
        <f>H1333</f>
        <v>0</v>
      </c>
      <c r="J1333" s="53">
        <f t="shared" ref="J1333:R1333" si="652">I1333</f>
        <v>0</v>
      </c>
      <c r="K1333" s="53">
        <f t="shared" si="652"/>
        <v>0</v>
      </c>
      <c r="L1333" s="53">
        <f t="shared" si="652"/>
        <v>0</v>
      </c>
      <c r="M1333" s="54">
        <f t="shared" si="652"/>
        <v>0</v>
      </c>
      <c r="N1333" s="54">
        <f t="shared" si="652"/>
        <v>0</v>
      </c>
      <c r="O1333" s="54">
        <f t="shared" si="652"/>
        <v>0</v>
      </c>
      <c r="P1333" s="54">
        <f t="shared" si="652"/>
        <v>0</v>
      </c>
      <c r="Q1333" s="54">
        <f t="shared" si="652"/>
        <v>0</v>
      </c>
      <c r="R1333" s="53">
        <f t="shared" si="652"/>
        <v>0</v>
      </c>
    </row>
    <row r="1334" spans="1:18" x14ac:dyDescent="0.25">
      <c r="A1334" s="26" t="s">
        <v>11</v>
      </c>
      <c r="B1334" s="27" t="s">
        <v>6</v>
      </c>
      <c r="C1334" s="51">
        <v>24989.402999999998</v>
      </c>
      <c r="D1334" s="51">
        <v>26108.546999999999</v>
      </c>
      <c r="E1334" s="51">
        <v>25459.368203200949</v>
      </c>
      <c r="F1334" s="51">
        <v>25368.494730388145</v>
      </c>
      <c r="G1334" s="51">
        <v>25411.505271800135</v>
      </c>
      <c r="H1334" s="51">
        <v>25453.347618436528</v>
      </c>
      <c r="I1334" s="51">
        <f>I1335+I1336</f>
        <v>26119.193830699947</v>
      </c>
      <c r="J1334" s="51">
        <f t="shared" ref="J1334:R1334" si="653">J1335+J1336</f>
        <v>26159.334650450157</v>
      </c>
      <c r="K1334" s="51">
        <f t="shared" si="653"/>
        <v>26196.923789996436</v>
      </c>
      <c r="L1334" s="51">
        <f t="shared" si="653"/>
        <v>26233.311943112447</v>
      </c>
      <c r="M1334" s="52">
        <f t="shared" si="653"/>
        <v>26268.649129592748</v>
      </c>
      <c r="N1334" s="52">
        <f t="shared" si="653"/>
        <v>26304.136460271071</v>
      </c>
      <c r="O1334" s="52">
        <f t="shared" si="653"/>
        <v>26338.8730490948</v>
      </c>
      <c r="P1334" s="52">
        <f t="shared" si="653"/>
        <v>26374.210236562776</v>
      </c>
      <c r="Q1334" s="52">
        <f t="shared" si="653"/>
        <v>26410.898662188491</v>
      </c>
      <c r="R1334" s="51">
        <f t="shared" si="653"/>
        <v>26448.938174610255</v>
      </c>
    </row>
    <row r="1335" spans="1:18" x14ac:dyDescent="0.25">
      <c r="A1335" s="26" t="s">
        <v>12</v>
      </c>
      <c r="B1335" s="27" t="s">
        <v>6</v>
      </c>
      <c r="C1335" s="51">
        <v>22053.402999999998</v>
      </c>
      <c r="D1335" s="51">
        <v>23367.546999999999</v>
      </c>
      <c r="E1335" s="51">
        <v>22718.368203200949</v>
      </c>
      <c r="F1335" s="51">
        <v>22627.494730388145</v>
      </c>
      <c r="G1335" s="51">
        <v>22670.505271800135</v>
      </c>
      <c r="H1335" s="51">
        <v>22712.347618436528</v>
      </c>
      <c r="I1335" s="51">
        <f>(I1337*I1339*365)/1000</f>
        <v>23378.193830699947</v>
      </c>
      <c r="J1335" s="51">
        <f t="shared" ref="J1335:R1335" si="654">(J1337*J1339*365)/1000</f>
        <v>23418.334650450157</v>
      </c>
      <c r="K1335" s="51">
        <f t="shared" si="654"/>
        <v>23455.923789996436</v>
      </c>
      <c r="L1335" s="51">
        <f t="shared" si="654"/>
        <v>23492.311943112447</v>
      </c>
      <c r="M1335" s="52">
        <f t="shared" si="654"/>
        <v>23527.649129592748</v>
      </c>
      <c r="N1335" s="52">
        <f t="shared" si="654"/>
        <v>23563.136460271071</v>
      </c>
      <c r="O1335" s="52">
        <f t="shared" si="654"/>
        <v>23597.8730490948</v>
      </c>
      <c r="P1335" s="52">
        <f t="shared" si="654"/>
        <v>23633.210236562776</v>
      </c>
      <c r="Q1335" s="52">
        <f t="shared" si="654"/>
        <v>23669.898662188491</v>
      </c>
      <c r="R1335" s="51">
        <f t="shared" si="654"/>
        <v>23707.938174610255</v>
      </c>
    </row>
    <row r="1336" spans="1:18" x14ac:dyDescent="0.25">
      <c r="A1336" s="26" t="s">
        <v>13</v>
      </c>
      <c r="B1336" s="27" t="s">
        <v>6</v>
      </c>
      <c r="C1336" s="27">
        <v>2936</v>
      </c>
      <c r="D1336" s="27">
        <v>2741</v>
      </c>
      <c r="E1336" s="27">
        <v>2741</v>
      </c>
      <c r="F1336" s="27">
        <v>2741</v>
      </c>
      <c r="G1336" s="27">
        <v>2741</v>
      </c>
      <c r="H1336" s="27">
        <v>2741</v>
      </c>
      <c r="I1336" s="27">
        <f>H1336</f>
        <v>2741</v>
      </c>
      <c r="J1336" s="27">
        <f t="shared" ref="J1336:R1336" si="655">I1336</f>
        <v>2741</v>
      </c>
      <c r="K1336" s="27">
        <f t="shared" si="655"/>
        <v>2741</v>
      </c>
      <c r="L1336" s="27">
        <f t="shared" si="655"/>
        <v>2741</v>
      </c>
      <c r="M1336" s="50">
        <f t="shared" si="655"/>
        <v>2741</v>
      </c>
      <c r="N1336" s="50">
        <f t="shared" si="655"/>
        <v>2741</v>
      </c>
      <c r="O1336" s="50">
        <f t="shared" si="655"/>
        <v>2741</v>
      </c>
      <c r="P1336" s="50">
        <f t="shared" si="655"/>
        <v>2741</v>
      </c>
      <c r="Q1336" s="50">
        <f t="shared" si="655"/>
        <v>2741</v>
      </c>
      <c r="R1336" s="27">
        <f t="shared" si="655"/>
        <v>2741</v>
      </c>
    </row>
    <row r="1337" spans="1:18" x14ac:dyDescent="0.25">
      <c r="A1337" s="39" t="s">
        <v>14</v>
      </c>
      <c r="B1337" s="40" t="s">
        <v>15</v>
      </c>
      <c r="C1337" s="41">
        <v>79.165015411818459</v>
      </c>
      <c r="D1337" s="41">
        <v>76.124466958773795</v>
      </c>
      <c r="E1337" s="41">
        <v>76.124466958773795</v>
      </c>
      <c r="F1337" s="41">
        <v>76.124466958773795</v>
      </c>
      <c r="G1337" s="41">
        <v>76.124466958773795</v>
      </c>
      <c r="H1337" s="41">
        <v>76.124466958773795</v>
      </c>
      <c r="I1337" s="41">
        <v>76.124466958773795</v>
      </c>
      <c r="J1337" s="41">
        <v>76.124466958773795</v>
      </c>
      <c r="K1337" s="41">
        <v>76.124466958773795</v>
      </c>
      <c r="L1337" s="41">
        <v>76.124466958773795</v>
      </c>
      <c r="M1337" s="42">
        <v>76.124466958773795</v>
      </c>
      <c r="N1337" s="42">
        <v>76.124466958773795</v>
      </c>
      <c r="O1337" s="42">
        <v>76.124466958773795</v>
      </c>
      <c r="P1337" s="42">
        <v>76.124466958773795</v>
      </c>
      <c r="Q1337" s="42">
        <v>76.124466958773795</v>
      </c>
      <c r="R1337" s="41">
        <v>76.124466958773795</v>
      </c>
    </row>
    <row r="1338" spans="1:18" x14ac:dyDescent="0.25">
      <c r="A1338" s="26" t="s">
        <v>16</v>
      </c>
      <c r="B1338" s="27" t="s">
        <v>17</v>
      </c>
      <c r="C1338" s="51">
        <v>878</v>
      </c>
      <c r="D1338" s="51">
        <v>891</v>
      </c>
      <c r="E1338" s="36">
        <v>872</v>
      </c>
      <c r="F1338" s="36">
        <v>868.51199999999994</v>
      </c>
      <c r="G1338" s="36">
        <v>870.16287526427061</v>
      </c>
      <c r="H1338" s="36">
        <v>871.76891166356575</v>
      </c>
      <c r="I1338" s="36">
        <v>873.33010441933902</v>
      </c>
      <c r="J1338" s="51">
        <f>I1338+(I1338*J$1175)</f>
        <v>874.82962942789175</v>
      </c>
      <c r="K1338" s="51">
        <f>J1338+(J1338*K$1175)</f>
        <v>876.2338323104035</v>
      </c>
      <c r="L1338" s="51">
        <f t="shared" ref="L1338:R1339" si="656">K1338+(K1338*L$1175)</f>
        <v>877.59317040942733</v>
      </c>
      <c r="M1338" s="51">
        <f t="shared" si="656"/>
        <v>878.91324795614537</v>
      </c>
      <c r="N1338" s="51">
        <f t="shared" si="656"/>
        <v>880.23893438133723</v>
      </c>
      <c r="O1338" s="51">
        <f t="shared" si="656"/>
        <v>881.53657563473291</v>
      </c>
      <c r="P1338" s="51">
        <f t="shared" si="656"/>
        <v>882.85665321834711</v>
      </c>
      <c r="Q1338" s="51">
        <f t="shared" si="656"/>
        <v>884.22720848085885</v>
      </c>
      <c r="R1338" s="51">
        <f t="shared" si="656"/>
        <v>885.64823576790855</v>
      </c>
    </row>
    <row r="1339" spans="1:18" x14ac:dyDescent="0.25">
      <c r="A1339" s="26" t="s">
        <v>29</v>
      </c>
      <c r="B1339" s="27" t="s">
        <v>17</v>
      </c>
      <c r="C1339" s="51">
        <v>763.21948372615032</v>
      </c>
      <c r="D1339" s="51">
        <v>841</v>
      </c>
      <c r="E1339" s="36">
        <v>817.63599999999997</v>
      </c>
      <c r="F1339" s="36">
        <v>814.36545599999999</v>
      </c>
      <c r="G1339" s="36">
        <v>815.91340903621233</v>
      </c>
      <c r="H1339" s="36">
        <v>817.41931864329274</v>
      </c>
      <c r="I1339" s="36">
        <f>818.883180340609+'[16]Uued liitujad'!H6</f>
        <v>841.38318034060899</v>
      </c>
      <c r="J1339" s="51">
        <f>I1339+(I1339*J$1175)</f>
        <v>842.82785185062778</v>
      </c>
      <c r="K1339" s="51">
        <f>J1339+(J1339*K$1175)</f>
        <v>844.18068817351707</v>
      </c>
      <c r="L1339" s="51">
        <f t="shared" si="656"/>
        <v>845.49030089283951</v>
      </c>
      <c r="M1339" s="51">
        <f t="shared" si="656"/>
        <v>846.76208923373531</v>
      </c>
      <c r="N1339" s="51">
        <f t="shared" si="656"/>
        <v>848.03928127706229</v>
      </c>
      <c r="O1339" s="51">
        <f t="shared" si="656"/>
        <v>849.28945405731838</v>
      </c>
      <c r="P1339" s="51">
        <f t="shared" si="656"/>
        <v>850.56124243376075</v>
      </c>
      <c r="Q1339" s="51">
        <f t="shared" si="656"/>
        <v>851.8816619861949</v>
      </c>
      <c r="R1339" s="51">
        <f t="shared" si="656"/>
        <v>853.25070726710112</v>
      </c>
    </row>
    <row r="1340" spans="1:18" x14ac:dyDescent="0.25">
      <c r="A1340" s="39" t="s">
        <v>27</v>
      </c>
      <c r="B1340" s="40" t="s">
        <v>10</v>
      </c>
      <c r="C1340" s="43">
        <v>0.8692704826038159</v>
      </c>
      <c r="D1340" s="43">
        <v>0.94388327721661058</v>
      </c>
      <c r="E1340" s="43">
        <v>0.93765596330275225</v>
      </c>
      <c r="F1340" s="43">
        <v>0.93765596330275236</v>
      </c>
      <c r="G1340" s="43">
        <v>0.93765596330275225</v>
      </c>
      <c r="H1340" s="43">
        <v>0.93765596330275236</v>
      </c>
      <c r="I1340" s="43">
        <f>I1339/I1338</f>
        <v>0.96341941733478775</v>
      </c>
      <c r="J1340" s="43">
        <f>J1339/J1338</f>
        <v>0.96341941733478775</v>
      </c>
      <c r="K1340" s="43">
        <f>K1339/K1338</f>
        <v>0.96341941733478775</v>
      </c>
      <c r="L1340" s="43">
        <f t="shared" ref="L1340:R1340" si="657">L1339/L1338</f>
        <v>0.96341941733478764</v>
      </c>
      <c r="M1340" s="47">
        <f t="shared" si="657"/>
        <v>0.96341941733478764</v>
      </c>
      <c r="N1340" s="47">
        <f t="shared" si="657"/>
        <v>0.96341941733478764</v>
      </c>
      <c r="O1340" s="47">
        <f t="shared" si="657"/>
        <v>0.96341941733478764</v>
      </c>
      <c r="P1340" s="47">
        <f t="shared" si="657"/>
        <v>0.96341941733478775</v>
      </c>
      <c r="Q1340" s="47">
        <f t="shared" si="657"/>
        <v>0.96341941733478775</v>
      </c>
      <c r="R1340" s="43">
        <f t="shared" si="657"/>
        <v>0.96341941733478764</v>
      </c>
    </row>
    <row r="1342" spans="1:18" x14ac:dyDescent="0.25">
      <c r="A1342" s="26" t="s">
        <v>2</v>
      </c>
      <c r="B1342" s="27" t="s">
        <v>3</v>
      </c>
      <c r="C1342" s="27">
        <v>2020</v>
      </c>
      <c r="D1342" s="27">
        <v>2021</v>
      </c>
      <c r="E1342" s="27">
        <v>2022</v>
      </c>
      <c r="F1342" s="27">
        <v>2023</v>
      </c>
      <c r="G1342" s="27">
        <v>2024</v>
      </c>
      <c r="H1342" s="27">
        <v>2025</v>
      </c>
      <c r="I1342" s="27">
        <v>2026</v>
      </c>
      <c r="J1342" s="27">
        <v>2027</v>
      </c>
      <c r="K1342" s="27">
        <v>2028</v>
      </c>
      <c r="L1342" s="27">
        <v>2029</v>
      </c>
      <c r="M1342" s="50">
        <v>2030</v>
      </c>
      <c r="N1342" s="27">
        <v>2031</v>
      </c>
      <c r="O1342" s="50">
        <v>2032</v>
      </c>
      <c r="P1342" s="27">
        <v>2033</v>
      </c>
      <c r="Q1342" s="50">
        <v>2034</v>
      </c>
      <c r="R1342" s="27">
        <v>2035</v>
      </c>
    </row>
    <row r="1343" spans="1:18" x14ac:dyDescent="0.25">
      <c r="A1343" s="80" t="s">
        <v>138</v>
      </c>
      <c r="B1343" s="81"/>
      <c r="C1343" s="81"/>
      <c r="D1343" s="81"/>
      <c r="E1343" s="81"/>
      <c r="F1343" s="81"/>
      <c r="G1343" s="81"/>
      <c r="H1343" s="81"/>
      <c r="I1343" s="81"/>
      <c r="J1343" s="81"/>
      <c r="K1343" s="81"/>
      <c r="L1343" s="81"/>
      <c r="M1343" s="81"/>
      <c r="N1343" s="81"/>
      <c r="O1343" s="81"/>
      <c r="P1343" s="81"/>
      <c r="Q1343" s="81"/>
      <c r="R1343" s="82"/>
    </row>
    <row r="1344" spans="1:18" x14ac:dyDescent="0.25">
      <c r="A1344" s="26" t="s">
        <v>5</v>
      </c>
      <c r="B1344" s="27" t="s">
        <v>6</v>
      </c>
      <c r="C1344" s="51">
        <v>3002.0079999999998</v>
      </c>
      <c r="D1344" s="51">
        <v>3595</v>
      </c>
      <c r="E1344" s="51">
        <v>3501</v>
      </c>
      <c r="F1344" s="51">
        <v>3488.0209008875831</v>
      </c>
      <c r="G1344" s="51">
        <v>3494.1639265977915</v>
      </c>
      <c r="H1344" s="51">
        <f>H1345+H1346</f>
        <v>3474.0371379119065</v>
      </c>
      <c r="I1344" s="51">
        <f>I1345+I1346</f>
        <v>3479.7998897333923</v>
      </c>
      <c r="J1344" s="51">
        <f>J1345+J1346</f>
        <v>3889.4593420708129</v>
      </c>
      <c r="K1344" s="51">
        <f>K1345+K1346</f>
        <v>3895.291271476874</v>
      </c>
      <c r="L1344" s="51">
        <f t="shared" ref="L1344:R1344" si="658">L1345+L1346</f>
        <v>3900.9368686560338</v>
      </c>
      <c r="M1344" s="52">
        <f t="shared" si="658"/>
        <v>3906.4194090772703</v>
      </c>
      <c r="N1344" s="52">
        <f t="shared" si="658"/>
        <v>3911.9252442685961</v>
      </c>
      <c r="O1344" s="52">
        <f t="shared" si="658"/>
        <v>3917.3146023723625</v>
      </c>
      <c r="P1344" s="52">
        <f t="shared" si="658"/>
        <v>3922.7971429468348</v>
      </c>
      <c r="Q1344" s="52">
        <f t="shared" si="658"/>
        <v>3928.4893272014187</v>
      </c>
      <c r="R1344" s="51">
        <f t="shared" si="658"/>
        <v>3934.3911316524518</v>
      </c>
    </row>
    <row r="1345" spans="1:18" x14ac:dyDescent="0.25">
      <c r="A1345" s="26" t="s">
        <v>7</v>
      </c>
      <c r="B1345" s="27" t="s">
        <v>6</v>
      </c>
      <c r="C1345" s="27">
        <v>0</v>
      </c>
      <c r="D1345" s="27">
        <v>0</v>
      </c>
      <c r="E1345" s="51">
        <v>243.17949018847003</v>
      </c>
      <c r="F1345" s="51">
        <v>243.17949018847003</v>
      </c>
      <c r="G1345" s="51">
        <v>243.17949018847003</v>
      </c>
      <c r="H1345" s="51">
        <f t="shared" ref="H1345:R1345" si="659">G1345</f>
        <v>243.17949018847003</v>
      </c>
      <c r="I1345" s="51">
        <f t="shared" si="659"/>
        <v>243.17949018847003</v>
      </c>
      <c r="J1345" s="51">
        <f t="shared" si="659"/>
        <v>243.17949018847003</v>
      </c>
      <c r="K1345" s="51">
        <f t="shared" si="659"/>
        <v>243.17949018847003</v>
      </c>
      <c r="L1345" s="51">
        <f t="shared" si="659"/>
        <v>243.17949018847003</v>
      </c>
      <c r="M1345" s="52">
        <f t="shared" si="659"/>
        <v>243.17949018847003</v>
      </c>
      <c r="N1345" s="52">
        <f t="shared" si="659"/>
        <v>243.17949018847003</v>
      </c>
      <c r="O1345" s="52">
        <f t="shared" si="659"/>
        <v>243.17949018847003</v>
      </c>
      <c r="P1345" s="52">
        <f t="shared" si="659"/>
        <v>243.17949018847003</v>
      </c>
      <c r="Q1345" s="52">
        <f t="shared" si="659"/>
        <v>243.17949018847003</v>
      </c>
      <c r="R1345" s="51">
        <f t="shared" si="659"/>
        <v>243.17949018847003</v>
      </c>
    </row>
    <row r="1346" spans="1:18" x14ac:dyDescent="0.25">
      <c r="A1346" s="26" t="s">
        <v>8</v>
      </c>
      <c r="B1346" s="27" t="s">
        <v>6</v>
      </c>
      <c r="C1346" s="51">
        <v>3002.0079999999998</v>
      </c>
      <c r="D1346" s="51">
        <v>3595</v>
      </c>
      <c r="E1346" s="51">
        <v>3257.82050981153</v>
      </c>
      <c r="F1346" s="51">
        <v>3244.8414106991131</v>
      </c>
      <c r="G1346" s="51">
        <v>3250.9844364093215</v>
      </c>
      <c r="H1346" s="51">
        <f t="shared" ref="H1346:R1346" si="660">H1349/(1-H1348)</f>
        <v>3230.8576477234365</v>
      </c>
      <c r="I1346" s="51">
        <f t="shared" si="660"/>
        <v>3236.6203995449223</v>
      </c>
      <c r="J1346" s="51">
        <f t="shared" si="660"/>
        <v>3646.2798518823429</v>
      </c>
      <c r="K1346" s="51">
        <f t="shared" si="660"/>
        <v>3652.111781288404</v>
      </c>
      <c r="L1346" s="51">
        <f t="shared" si="660"/>
        <v>3657.7573784675637</v>
      </c>
      <c r="M1346" s="52">
        <f t="shared" si="660"/>
        <v>3663.2399188888003</v>
      </c>
      <c r="N1346" s="52">
        <f t="shared" si="660"/>
        <v>3668.7457540801261</v>
      </c>
      <c r="O1346" s="52">
        <f t="shared" si="660"/>
        <v>3674.1351121838925</v>
      </c>
      <c r="P1346" s="52">
        <f t="shared" si="660"/>
        <v>3679.6176527583648</v>
      </c>
      <c r="Q1346" s="52">
        <f t="shared" si="660"/>
        <v>3685.3098370129487</v>
      </c>
      <c r="R1346" s="51">
        <f t="shared" si="660"/>
        <v>3691.2116414639818</v>
      </c>
    </row>
    <row r="1347" spans="1:18" x14ac:dyDescent="0.25">
      <c r="A1347" s="26" t="s">
        <v>9</v>
      </c>
      <c r="B1347" s="27" t="s">
        <v>6</v>
      </c>
      <c r="C1347" s="51">
        <v>0</v>
      </c>
      <c r="D1347" s="51">
        <v>561.15000000000009</v>
      </c>
      <c r="E1347" s="51">
        <v>510.86645526607526</v>
      </c>
      <c r="F1347" s="36">
        <v>508.83117237184024</v>
      </c>
      <c r="G1347" s="36">
        <v>509.79447460403253</v>
      </c>
      <c r="H1347" s="36">
        <f t="shared" ref="H1347:R1347" si="661">H1346-H1349</f>
        <v>484.62864715851538</v>
      </c>
      <c r="I1347" s="36">
        <f t="shared" si="661"/>
        <v>485.49305993173857</v>
      </c>
      <c r="J1347" s="36">
        <f t="shared" si="661"/>
        <v>546.94197778235139</v>
      </c>
      <c r="K1347" s="36">
        <f t="shared" si="661"/>
        <v>547.8167671932606</v>
      </c>
      <c r="L1347" s="36">
        <f t="shared" si="661"/>
        <v>548.66360677013472</v>
      </c>
      <c r="M1347" s="37">
        <f t="shared" si="661"/>
        <v>549.48598783332</v>
      </c>
      <c r="N1347" s="37">
        <f t="shared" si="661"/>
        <v>550.31186311201918</v>
      </c>
      <c r="O1347" s="37">
        <f t="shared" si="661"/>
        <v>551.12026682758415</v>
      </c>
      <c r="P1347" s="37">
        <f t="shared" si="661"/>
        <v>551.94264791375463</v>
      </c>
      <c r="Q1347" s="37">
        <f t="shared" si="661"/>
        <v>552.79647555194242</v>
      </c>
      <c r="R1347" s="36">
        <f t="shared" si="661"/>
        <v>553.68174621959724</v>
      </c>
    </row>
    <row r="1348" spans="1:18" x14ac:dyDescent="0.25">
      <c r="A1348" s="26" t="s">
        <v>9</v>
      </c>
      <c r="B1348" s="27" t="s">
        <v>10</v>
      </c>
      <c r="C1348" s="53">
        <v>0</v>
      </c>
      <c r="D1348" s="53">
        <v>0.15609179415855357</v>
      </c>
      <c r="E1348" s="53">
        <v>0.15681233933161953</v>
      </c>
      <c r="F1348" s="38">
        <v>0.15681233933161953</v>
      </c>
      <c r="G1348" s="38">
        <v>0.15681233933161953</v>
      </c>
      <c r="H1348" s="38">
        <v>0.15</v>
      </c>
      <c r="I1348" s="38">
        <f t="shared" ref="I1348:R1348" si="662">H1348</f>
        <v>0.15</v>
      </c>
      <c r="J1348" s="38">
        <f t="shared" si="662"/>
        <v>0.15</v>
      </c>
      <c r="K1348" s="38">
        <f t="shared" si="662"/>
        <v>0.15</v>
      </c>
      <c r="L1348" s="38">
        <f t="shared" si="662"/>
        <v>0.15</v>
      </c>
      <c r="M1348" s="46">
        <f t="shared" si="662"/>
        <v>0.15</v>
      </c>
      <c r="N1348" s="46">
        <f t="shared" si="662"/>
        <v>0.15</v>
      </c>
      <c r="O1348" s="46">
        <f t="shared" si="662"/>
        <v>0.15</v>
      </c>
      <c r="P1348" s="46">
        <f t="shared" si="662"/>
        <v>0.15</v>
      </c>
      <c r="Q1348" s="46">
        <f t="shared" si="662"/>
        <v>0.15</v>
      </c>
      <c r="R1348" s="38">
        <f t="shared" si="662"/>
        <v>0.15</v>
      </c>
    </row>
    <row r="1349" spans="1:18" x14ac:dyDescent="0.25">
      <c r="A1349" s="26" t="s">
        <v>11</v>
      </c>
      <c r="B1349" s="27" t="s">
        <v>6</v>
      </c>
      <c r="C1349" s="51">
        <v>3002.0079999999998</v>
      </c>
      <c r="D1349" s="51">
        <v>3033.85</v>
      </c>
      <c r="E1349" s="51">
        <v>2746.9540545454547</v>
      </c>
      <c r="F1349" s="51">
        <v>2736.0102383272729</v>
      </c>
      <c r="G1349" s="51">
        <v>2741.1899618052889</v>
      </c>
      <c r="H1349" s="51">
        <f t="shared" ref="H1349:R1349" si="663">H1350+H1351</f>
        <v>2746.2290005649211</v>
      </c>
      <c r="I1349" s="51">
        <f t="shared" si="663"/>
        <v>2751.1273396131837</v>
      </c>
      <c r="J1349" s="51">
        <f t="shared" si="663"/>
        <v>3099.3378740999915</v>
      </c>
      <c r="K1349" s="51">
        <f t="shared" si="663"/>
        <v>3104.2950140951434</v>
      </c>
      <c r="L1349" s="51">
        <f t="shared" si="663"/>
        <v>3109.093771697429</v>
      </c>
      <c r="M1349" s="52">
        <f t="shared" si="663"/>
        <v>3113.7539310554803</v>
      </c>
      <c r="N1349" s="52">
        <f t="shared" si="663"/>
        <v>3118.4338909681069</v>
      </c>
      <c r="O1349" s="52">
        <f t="shared" si="663"/>
        <v>3123.0148453563083</v>
      </c>
      <c r="P1349" s="52">
        <f t="shared" si="663"/>
        <v>3127.6750048446102</v>
      </c>
      <c r="Q1349" s="52">
        <f t="shared" si="663"/>
        <v>3132.5133614610063</v>
      </c>
      <c r="R1349" s="51">
        <f t="shared" si="663"/>
        <v>3137.5298952443845</v>
      </c>
    </row>
    <row r="1350" spans="1:18" x14ac:dyDescent="0.25">
      <c r="A1350" s="26" t="s">
        <v>12</v>
      </c>
      <c r="B1350" s="27" t="s">
        <v>6</v>
      </c>
      <c r="C1350" s="51">
        <v>2986.0079999999998</v>
      </c>
      <c r="D1350" s="51">
        <v>3022.85</v>
      </c>
      <c r="E1350" s="51">
        <v>2735.9540545454547</v>
      </c>
      <c r="F1350" s="51">
        <v>2725.0102383272729</v>
      </c>
      <c r="G1350" s="51">
        <v>2730.1899618052889</v>
      </c>
      <c r="H1350" s="51">
        <f t="shared" ref="H1350:R1350" si="664">(H1352*H1354*365)/1000</f>
        <v>2735.2290005649211</v>
      </c>
      <c r="I1350" s="51">
        <f t="shared" si="664"/>
        <v>2740.1273396131837</v>
      </c>
      <c r="J1350" s="51">
        <f t="shared" si="664"/>
        <v>3088.3378740999915</v>
      </c>
      <c r="K1350" s="51">
        <f t="shared" si="664"/>
        <v>3093.2950140951434</v>
      </c>
      <c r="L1350" s="51">
        <f t="shared" si="664"/>
        <v>3098.093771697429</v>
      </c>
      <c r="M1350" s="52">
        <f t="shared" si="664"/>
        <v>3102.7539310554803</v>
      </c>
      <c r="N1350" s="52">
        <f t="shared" si="664"/>
        <v>3107.4338909681069</v>
      </c>
      <c r="O1350" s="52">
        <f t="shared" si="664"/>
        <v>3112.0148453563083</v>
      </c>
      <c r="P1350" s="52">
        <f t="shared" si="664"/>
        <v>3116.6750048446102</v>
      </c>
      <c r="Q1350" s="52">
        <f t="shared" si="664"/>
        <v>3121.5133614610063</v>
      </c>
      <c r="R1350" s="51">
        <f t="shared" si="664"/>
        <v>3126.5298952443845</v>
      </c>
    </row>
    <row r="1351" spans="1:18" x14ac:dyDescent="0.25">
      <c r="A1351" s="26" t="s">
        <v>13</v>
      </c>
      <c r="B1351" s="27" t="s">
        <v>6</v>
      </c>
      <c r="C1351" s="27">
        <v>16</v>
      </c>
      <c r="D1351" s="27">
        <v>11</v>
      </c>
      <c r="E1351" s="27">
        <v>11</v>
      </c>
      <c r="F1351" s="27">
        <v>11</v>
      </c>
      <c r="G1351" s="27">
        <v>11</v>
      </c>
      <c r="H1351" s="27">
        <f t="shared" ref="H1351:R1351" si="665">G1351</f>
        <v>11</v>
      </c>
      <c r="I1351" s="27">
        <f t="shared" si="665"/>
        <v>11</v>
      </c>
      <c r="J1351" s="27">
        <f t="shared" si="665"/>
        <v>11</v>
      </c>
      <c r="K1351" s="27">
        <f t="shared" si="665"/>
        <v>11</v>
      </c>
      <c r="L1351" s="27">
        <f t="shared" si="665"/>
        <v>11</v>
      </c>
      <c r="M1351" s="50">
        <f t="shared" si="665"/>
        <v>11</v>
      </c>
      <c r="N1351" s="50">
        <f t="shared" si="665"/>
        <v>11</v>
      </c>
      <c r="O1351" s="50">
        <f t="shared" si="665"/>
        <v>11</v>
      </c>
      <c r="P1351" s="50">
        <f t="shared" si="665"/>
        <v>11</v>
      </c>
      <c r="Q1351" s="50">
        <f t="shared" si="665"/>
        <v>11</v>
      </c>
      <c r="R1351" s="27">
        <f t="shared" si="665"/>
        <v>11</v>
      </c>
    </row>
    <row r="1352" spans="1:18" x14ac:dyDescent="0.25">
      <c r="A1352" s="39" t="s">
        <v>14</v>
      </c>
      <c r="B1352" s="40" t="s">
        <v>15</v>
      </c>
      <c r="C1352" s="41">
        <v>81.387468690523747</v>
      </c>
      <c r="D1352" s="41">
        <v>75.28891656288917</v>
      </c>
      <c r="E1352" s="41">
        <v>75.28891656288917</v>
      </c>
      <c r="F1352" s="41">
        <v>75.28891656288917</v>
      </c>
      <c r="G1352" s="41">
        <v>75.28891656288917</v>
      </c>
      <c r="H1352" s="41">
        <v>75.28891656288917</v>
      </c>
      <c r="I1352" s="41">
        <v>75.28891656288917</v>
      </c>
      <c r="J1352" s="41">
        <v>75.28891656288917</v>
      </c>
      <c r="K1352" s="41">
        <v>75.28891656288917</v>
      </c>
      <c r="L1352" s="41">
        <v>75.28891656288917</v>
      </c>
      <c r="M1352" s="42">
        <v>75.28891656288917</v>
      </c>
      <c r="N1352" s="42">
        <v>75.28891656288917</v>
      </c>
      <c r="O1352" s="42">
        <v>75.28891656288917</v>
      </c>
      <c r="P1352" s="42">
        <v>75.28891656288917</v>
      </c>
      <c r="Q1352" s="42">
        <v>75.28891656288917</v>
      </c>
      <c r="R1352" s="41">
        <v>75.28891656288917</v>
      </c>
    </row>
    <row r="1353" spans="1:18" x14ac:dyDescent="0.25">
      <c r="A1353" s="26" t="s">
        <v>16</v>
      </c>
      <c r="B1353" s="27" t="s">
        <v>17</v>
      </c>
      <c r="C1353" s="51">
        <v>220</v>
      </c>
      <c r="D1353" s="51">
        <v>232</v>
      </c>
      <c r="E1353" s="36">
        <v>206</v>
      </c>
      <c r="F1353" s="36">
        <v>205.17599999999999</v>
      </c>
      <c r="G1353" s="36">
        <v>205.56600034912813</v>
      </c>
      <c r="H1353" s="36">
        <v>205.94540803061301</v>
      </c>
      <c r="I1353" s="36">
        <v>206.3142219155778</v>
      </c>
      <c r="J1353" s="36">
        <v>206.668467502461</v>
      </c>
      <c r="K1353" s="36">
        <f>J1353+(J1353*K$1175)</f>
        <v>207.00019433021035</v>
      </c>
      <c r="L1353" s="51">
        <f t="shared" ref="L1353:R1354" si="666">K1353+(K1353*L$1175)</f>
        <v>207.32132236736504</v>
      </c>
      <c r="M1353" s="51">
        <f t="shared" si="666"/>
        <v>207.6331755492732</v>
      </c>
      <c r="N1353" s="51">
        <f t="shared" si="666"/>
        <v>207.94635376439882</v>
      </c>
      <c r="O1353" s="51">
        <f t="shared" si="666"/>
        <v>208.25290662930652</v>
      </c>
      <c r="P1353" s="51">
        <f t="shared" si="666"/>
        <v>208.56475981993097</v>
      </c>
      <c r="Q1353" s="51">
        <f t="shared" si="666"/>
        <v>208.8885377833225</v>
      </c>
      <c r="R1353" s="51">
        <f t="shared" si="666"/>
        <v>209.2242391837035</v>
      </c>
    </row>
    <row r="1354" spans="1:18" x14ac:dyDescent="0.25">
      <c r="A1354" s="26" t="s">
        <v>29</v>
      </c>
      <c r="B1354" s="27" t="s">
        <v>17</v>
      </c>
      <c r="C1354" s="51">
        <v>100.51724137931035</v>
      </c>
      <c r="D1354" s="51">
        <v>110</v>
      </c>
      <c r="E1354" s="36">
        <v>99.56</v>
      </c>
      <c r="F1354" s="36">
        <v>99.161760000000001</v>
      </c>
      <c r="G1354" s="36">
        <v>99.35024754737475</v>
      </c>
      <c r="H1354" s="36">
        <v>99.533615648193361</v>
      </c>
      <c r="I1354" s="36">
        <v>99.711863756868581</v>
      </c>
      <c r="J1354" s="36">
        <f>99.8830709929368+'[16]Uued liitujad'!H15</f>
        <v>112.38307099293679</v>
      </c>
      <c r="K1354" s="36">
        <f>J1354+(J1354*K$1175)</f>
        <v>112.5634588386674</v>
      </c>
      <c r="L1354" s="51">
        <f t="shared" si="666"/>
        <v>112.73808322831673</v>
      </c>
      <c r="M1354" s="51">
        <f t="shared" si="666"/>
        <v>112.90766409716089</v>
      </c>
      <c r="N1354" s="51">
        <f t="shared" si="666"/>
        <v>113.07796549828529</v>
      </c>
      <c r="O1354" s="51">
        <f t="shared" si="666"/>
        <v>113.2446641378811</v>
      </c>
      <c r="P1354" s="51">
        <f t="shared" si="666"/>
        <v>113.41424501146504</v>
      </c>
      <c r="Q1354" s="51">
        <f t="shared" si="666"/>
        <v>113.59031038943735</v>
      </c>
      <c r="R1354" s="51">
        <f>Q1354+(Q1354*R$1175)</f>
        <v>113.77285954542312</v>
      </c>
    </row>
    <row r="1355" spans="1:18" x14ac:dyDescent="0.25">
      <c r="A1355" s="39" t="s">
        <v>27</v>
      </c>
      <c r="B1355" s="40" t="s">
        <v>10</v>
      </c>
      <c r="C1355" s="43">
        <v>0.45689655172413796</v>
      </c>
      <c r="D1355" s="43">
        <v>0.47413793103448276</v>
      </c>
      <c r="E1355" s="43">
        <v>0.48330097087378643</v>
      </c>
      <c r="F1355" s="43">
        <v>0.48330097087378643</v>
      </c>
      <c r="G1355" s="43">
        <v>0.48330097087378643</v>
      </c>
      <c r="H1355" s="43">
        <v>0.48330097087378643</v>
      </c>
      <c r="I1355" s="43">
        <v>0.48330097087378643</v>
      </c>
      <c r="J1355" s="43">
        <f>J1354/J1353</f>
        <v>0.54378431480650791</v>
      </c>
      <c r="K1355" s="43">
        <f>K1354/K1353</f>
        <v>0.5437843148065078</v>
      </c>
      <c r="L1355" s="43">
        <f t="shared" ref="L1355:R1355" si="667">L1354/L1353</f>
        <v>0.5437843148065078</v>
      </c>
      <c r="M1355" s="47">
        <f t="shared" si="667"/>
        <v>0.54378431480650791</v>
      </c>
      <c r="N1355" s="47">
        <f t="shared" si="667"/>
        <v>0.5437843148065078</v>
      </c>
      <c r="O1355" s="47">
        <f t="shared" si="667"/>
        <v>0.5437843148065078</v>
      </c>
      <c r="P1355" s="47">
        <f t="shared" si="667"/>
        <v>0.5437843148065078</v>
      </c>
      <c r="Q1355" s="47">
        <f t="shared" si="667"/>
        <v>0.5437843148065078</v>
      </c>
      <c r="R1355" s="43">
        <f t="shared" si="667"/>
        <v>0.5437843148065078</v>
      </c>
    </row>
    <row r="1357" spans="1:18" x14ac:dyDescent="0.25">
      <c r="A1357" s="26" t="s">
        <v>2</v>
      </c>
      <c r="B1357" s="27" t="s">
        <v>3</v>
      </c>
      <c r="C1357" s="27">
        <v>2020</v>
      </c>
      <c r="D1357" s="27">
        <v>2021</v>
      </c>
      <c r="E1357" s="27">
        <v>2022</v>
      </c>
      <c r="F1357" s="27">
        <v>2023</v>
      </c>
      <c r="G1357" s="27">
        <v>2024</v>
      </c>
      <c r="H1357" s="27">
        <v>2025</v>
      </c>
      <c r="I1357" s="27">
        <v>2026</v>
      </c>
      <c r="J1357" s="27">
        <v>2027</v>
      </c>
      <c r="K1357" s="27">
        <v>2028</v>
      </c>
      <c r="L1357" s="27">
        <v>2029</v>
      </c>
      <c r="M1357" s="50">
        <v>2030</v>
      </c>
      <c r="N1357" s="27">
        <v>2031</v>
      </c>
      <c r="O1357" s="50">
        <v>2032</v>
      </c>
      <c r="P1357" s="27">
        <v>2033</v>
      </c>
      <c r="Q1357" s="50">
        <v>2034</v>
      </c>
      <c r="R1357" s="27">
        <v>2035</v>
      </c>
    </row>
    <row r="1358" spans="1:18" x14ac:dyDescent="0.25">
      <c r="A1358" s="80" t="s">
        <v>139</v>
      </c>
      <c r="B1358" s="81"/>
      <c r="C1358" s="81"/>
      <c r="D1358" s="81"/>
      <c r="E1358" s="81"/>
      <c r="F1358" s="81"/>
      <c r="G1358" s="81"/>
      <c r="H1358" s="81"/>
      <c r="I1358" s="81"/>
      <c r="J1358" s="81"/>
      <c r="K1358" s="81"/>
      <c r="L1358" s="81"/>
      <c r="M1358" s="81"/>
      <c r="N1358" s="81"/>
      <c r="O1358" s="81"/>
      <c r="P1358" s="81"/>
      <c r="Q1358" s="81"/>
      <c r="R1358" s="82"/>
    </row>
    <row r="1359" spans="1:18" x14ac:dyDescent="0.25">
      <c r="A1359" s="26" t="s">
        <v>5</v>
      </c>
      <c r="B1359" s="27" t="s">
        <v>6</v>
      </c>
      <c r="C1359" s="51">
        <v>4202.7960000000003</v>
      </c>
      <c r="D1359" s="51">
        <v>4854</v>
      </c>
      <c r="E1359" s="51">
        <v>4788</v>
      </c>
      <c r="F1359" s="51">
        <v>4772.9257296462874</v>
      </c>
      <c r="G1359" s="51">
        <v>4780.0604028268699</v>
      </c>
      <c r="H1359" s="51">
        <v>4787.0012935610666</v>
      </c>
      <c r="I1359" s="51">
        <v>4793.7483811971861</v>
      </c>
      <c r="J1359" s="51">
        <v>4800.2289561344223</v>
      </c>
      <c r="K1359" s="51">
        <v>4806.2975724998023</v>
      </c>
      <c r="L1359" s="51">
        <v>4812.1722944054163</v>
      </c>
      <c r="M1359" s="52">
        <v>4817.8773419475883</v>
      </c>
      <c r="N1359" s="52">
        <v>4823.6066296705212</v>
      </c>
      <c r="O1359" s="52">
        <v>4829.2147131211568</v>
      </c>
      <c r="P1359" s="52">
        <v>4834.9197608227842</v>
      </c>
      <c r="Q1359" s="52">
        <v>4840.8429605251367</v>
      </c>
      <c r="R1359" s="51">
        <v>4846.9842877914762</v>
      </c>
    </row>
    <row r="1360" spans="1:18" x14ac:dyDescent="0.25">
      <c r="A1360" s="26" t="s">
        <v>7</v>
      </c>
      <c r="B1360" s="27" t="s">
        <v>6</v>
      </c>
      <c r="C1360" s="27">
        <v>0</v>
      </c>
      <c r="D1360" s="51">
        <v>626.99999999999909</v>
      </c>
      <c r="E1360" s="51">
        <v>726.57933696015107</v>
      </c>
      <c r="F1360" s="51">
        <v>726.57933696015107</v>
      </c>
      <c r="G1360" s="51">
        <v>726.57933696015107</v>
      </c>
      <c r="H1360" s="51">
        <v>726.57933696015107</v>
      </c>
      <c r="I1360" s="51">
        <v>726.57933696015107</v>
      </c>
      <c r="J1360" s="51">
        <v>726.57933696015107</v>
      </c>
      <c r="K1360" s="51">
        <v>726.57933696015107</v>
      </c>
      <c r="L1360" s="51">
        <v>726.57933696015107</v>
      </c>
      <c r="M1360" s="52">
        <v>726.57933696015107</v>
      </c>
      <c r="N1360" s="52">
        <v>726.57933696015107</v>
      </c>
      <c r="O1360" s="52">
        <v>726.57933696015107</v>
      </c>
      <c r="P1360" s="52">
        <v>726.57933696015107</v>
      </c>
      <c r="Q1360" s="52">
        <v>726.57933696015107</v>
      </c>
      <c r="R1360" s="51">
        <v>726.57933696015107</v>
      </c>
    </row>
    <row r="1361" spans="1:18" x14ac:dyDescent="0.25">
      <c r="A1361" s="26" t="s">
        <v>8</v>
      </c>
      <c r="B1361" s="27" t="s">
        <v>6</v>
      </c>
      <c r="C1361" s="51">
        <v>4202.7960000000003</v>
      </c>
      <c r="D1361" s="51">
        <v>4227.0000000000009</v>
      </c>
      <c r="E1361" s="51">
        <v>4061.4206630398489</v>
      </c>
      <c r="F1361" s="51">
        <v>4046.3463926861359</v>
      </c>
      <c r="G1361" s="51">
        <v>4053.4810658667184</v>
      </c>
      <c r="H1361" s="51">
        <v>4060.4219566009151</v>
      </c>
      <c r="I1361" s="51">
        <v>4067.169044237035</v>
      </c>
      <c r="J1361" s="51">
        <v>4073.6496191742708</v>
      </c>
      <c r="K1361" s="51">
        <v>4079.7182355396512</v>
      </c>
      <c r="L1361" s="51">
        <v>4085.5929574452657</v>
      </c>
      <c r="M1361" s="52">
        <v>4091.2980049874373</v>
      </c>
      <c r="N1361" s="52">
        <v>4097.0272927103706</v>
      </c>
      <c r="O1361" s="52">
        <v>4102.6353761610053</v>
      </c>
      <c r="P1361" s="52">
        <v>4108.3404238626335</v>
      </c>
      <c r="Q1361" s="52">
        <v>4114.2636235649861</v>
      </c>
      <c r="R1361" s="51">
        <v>4120.4049508313256</v>
      </c>
    </row>
    <row r="1362" spans="1:18" x14ac:dyDescent="0.25">
      <c r="A1362" s="26" t="s">
        <v>9</v>
      </c>
      <c r="B1362" s="27" t="s">
        <v>6</v>
      </c>
      <c r="C1362" s="51">
        <v>0</v>
      </c>
      <c r="D1362" s="51">
        <v>218.00000000000045</v>
      </c>
      <c r="E1362" s="51">
        <v>67.304663039848947</v>
      </c>
      <c r="F1362" s="51">
        <v>67.054856686136191</v>
      </c>
      <c r="G1362" s="51">
        <v>67.173090381721522</v>
      </c>
      <c r="H1362" s="51">
        <v>67.288112771870146</v>
      </c>
      <c r="I1362" s="51">
        <v>67.399923514347847</v>
      </c>
      <c r="J1362" s="51">
        <v>67.507317687136947</v>
      </c>
      <c r="K1362" s="51">
        <v>67.607885004210857</v>
      </c>
      <c r="L1362" s="51">
        <v>67.705239159594839</v>
      </c>
      <c r="M1362" s="52">
        <v>67.799781521568548</v>
      </c>
      <c r="N1362" s="52">
        <v>67.89472558465468</v>
      </c>
      <c r="O1362" s="52">
        <v>67.987661086356638</v>
      </c>
      <c r="P1362" s="52">
        <v>68.082203450972884</v>
      </c>
      <c r="Q1362" s="52">
        <v>68.180360966079206</v>
      </c>
      <c r="R1362" s="51">
        <v>68.282133226716724</v>
      </c>
    </row>
    <row r="1363" spans="1:18" x14ac:dyDescent="0.25">
      <c r="A1363" s="26" t="s">
        <v>9</v>
      </c>
      <c r="B1363" s="27" t="s">
        <v>10</v>
      </c>
      <c r="C1363" s="53">
        <v>0</v>
      </c>
      <c r="D1363" s="53">
        <v>5.1573219777620083E-2</v>
      </c>
      <c r="E1363" s="53">
        <v>1.6571704490584205E-2</v>
      </c>
      <c r="F1363" s="53">
        <v>1.6571704490584205E-2</v>
      </c>
      <c r="G1363" s="53">
        <v>1.6571704490584205E-2</v>
      </c>
      <c r="H1363" s="53">
        <v>1.6571704490584205E-2</v>
      </c>
      <c r="I1363" s="53">
        <v>1.6571704490584205E-2</v>
      </c>
      <c r="J1363" s="53">
        <v>1.6571704490584205E-2</v>
      </c>
      <c r="K1363" s="53">
        <v>1.6571704490584205E-2</v>
      </c>
      <c r="L1363" s="53">
        <v>1.6571704490584205E-2</v>
      </c>
      <c r="M1363" s="54">
        <v>1.6571704490584205E-2</v>
      </c>
      <c r="N1363" s="54">
        <v>1.6571704490584205E-2</v>
      </c>
      <c r="O1363" s="54">
        <v>1.6571704490584205E-2</v>
      </c>
      <c r="P1363" s="54">
        <v>1.6571704490584205E-2</v>
      </c>
      <c r="Q1363" s="54">
        <v>1.6571704490584205E-2</v>
      </c>
      <c r="R1363" s="53">
        <v>1.6571704490584205E-2</v>
      </c>
    </row>
    <row r="1364" spans="1:18" x14ac:dyDescent="0.25">
      <c r="A1364" s="26" t="s">
        <v>11</v>
      </c>
      <c r="B1364" s="27" t="s">
        <v>6</v>
      </c>
      <c r="C1364" s="51">
        <v>4202.7960000000003</v>
      </c>
      <c r="D1364" s="51">
        <v>4009.0000000000005</v>
      </c>
      <c r="E1364" s="51">
        <v>3994.116</v>
      </c>
      <c r="F1364" s="51">
        <v>3979.2915359999997</v>
      </c>
      <c r="G1364" s="51">
        <v>3986.3079754849969</v>
      </c>
      <c r="H1364" s="51">
        <v>3993.133843829045</v>
      </c>
      <c r="I1364" s="51">
        <v>3999.7691207226871</v>
      </c>
      <c r="J1364" s="51">
        <v>4006.1423014871339</v>
      </c>
      <c r="K1364" s="51">
        <v>4012.1103505354404</v>
      </c>
      <c r="L1364" s="51">
        <v>4017.8877182856709</v>
      </c>
      <c r="M1364" s="52">
        <v>4023.4982234658687</v>
      </c>
      <c r="N1364" s="52">
        <v>4029.1325671257159</v>
      </c>
      <c r="O1364" s="52">
        <v>4034.6477150746487</v>
      </c>
      <c r="P1364" s="52">
        <v>4040.2582204116607</v>
      </c>
      <c r="Q1364" s="52">
        <v>4046.0832625989069</v>
      </c>
      <c r="R1364" s="51">
        <v>4052.1228176046088</v>
      </c>
    </row>
    <row r="1365" spans="1:18" x14ac:dyDescent="0.25">
      <c r="A1365" s="26" t="s">
        <v>12</v>
      </c>
      <c r="B1365" s="27" t="s">
        <v>6</v>
      </c>
      <c r="C1365" s="51">
        <v>3933.7960000000003</v>
      </c>
      <c r="D1365" s="51">
        <v>3721.0000000000005</v>
      </c>
      <c r="E1365" s="51">
        <v>3706.116</v>
      </c>
      <c r="F1365" s="51">
        <v>3691.2915359999997</v>
      </c>
      <c r="G1365" s="51">
        <v>3698.3079754849969</v>
      </c>
      <c r="H1365" s="51">
        <v>3705.133843829045</v>
      </c>
      <c r="I1365" s="51">
        <v>3711.7691207226871</v>
      </c>
      <c r="J1365" s="51">
        <v>3718.1423014871339</v>
      </c>
      <c r="K1365" s="51">
        <v>3724.1103505354404</v>
      </c>
      <c r="L1365" s="51">
        <v>3729.8877182856709</v>
      </c>
      <c r="M1365" s="52">
        <v>3735.4982234658687</v>
      </c>
      <c r="N1365" s="52">
        <v>3741.1325671257159</v>
      </c>
      <c r="O1365" s="52">
        <v>3746.6477150746487</v>
      </c>
      <c r="P1365" s="52">
        <v>3752.2582204116607</v>
      </c>
      <c r="Q1365" s="52">
        <v>3758.0832625989069</v>
      </c>
      <c r="R1365" s="51">
        <v>3764.1228176046088</v>
      </c>
    </row>
    <row r="1366" spans="1:18" x14ac:dyDescent="0.25">
      <c r="A1366" s="26" t="s">
        <v>13</v>
      </c>
      <c r="B1366" s="27" t="s">
        <v>6</v>
      </c>
      <c r="C1366" s="27">
        <v>269</v>
      </c>
      <c r="D1366" s="27">
        <v>288</v>
      </c>
      <c r="E1366" s="27">
        <v>288</v>
      </c>
      <c r="F1366" s="27">
        <v>288</v>
      </c>
      <c r="G1366" s="27">
        <v>288</v>
      </c>
      <c r="H1366" s="27">
        <v>288</v>
      </c>
      <c r="I1366" s="27">
        <v>288</v>
      </c>
      <c r="J1366" s="27">
        <v>288</v>
      </c>
      <c r="K1366" s="27">
        <v>288</v>
      </c>
      <c r="L1366" s="27">
        <v>288</v>
      </c>
      <c r="M1366" s="50">
        <v>288</v>
      </c>
      <c r="N1366" s="50">
        <v>288</v>
      </c>
      <c r="O1366" s="50">
        <v>288</v>
      </c>
      <c r="P1366" s="50">
        <v>288</v>
      </c>
      <c r="Q1366" s="50">
        <v>288</v>
      </c>
      <c r="R1366" s="27">
        <v>288</v>
      </c>
    </row>
    <row r="1367" spans="1:18" x14ac:dyDescent="0.25">
      <c r="A1367" s="39" t="s">
        <v>14</v>
      </c>
      <c r="B1367" s="40" t="s">
        <v>15</v>
      </c>
      <c r="C1367" s="41">
        <v>40.005324376207859</v>
      </c>
      <c r="D1367" s="41">
        <v>51.748835268757389</v>
      </c>
      <c r="E1367" s="41">
        <v>51.748835268757389</v>
      </c>
      <c r="F1367" s="41">
        <v>51.748835268757389</v>
      </c>
      <c r="G1367" s="41">
        <v>51.748835268757389</v>
      </c>
      <c r="H1367" s="41">
        <v>51.748835268757389</v>
      </c>
      <c r="I1367" s="41">
        <v>51.748835268757389</v>
      </c>
      <c r="J1367" s="41">
        <v>51.748835268757389</v>
      </c>
      <c r="K1367" s="41">
        <v>51.748835268757389</v>
      </c>
      <c r="L1367" s="41">
        <v>51.748835268757389</v>
      </c>
      <c r="M1367" s="42">
        <v>51.748835268757389</v>
      </c>
      <c r="N1367" s="42">
        <v>51.748835268757389</v>
      </c>
      <c r="O1367" s="42">
        <v>51.748835268757389</v>
      </c>
      <c r="P1367" s="42">
        <v>51.748835268757389</v>
      </c>
      <c r="Q1367" s="42">
        <v>51.748835268757389</v>
      </c>
      <c r="R1367" s="41">
        <v>51.748835268757389</v>
      </c>
    </row>
    <row r="1368" spans="1:18" x14ac:dyDescent="0.25">
      <c r="A1368" s="26" t="s">
        <v>16</v>
      </c>
      <c r="B1368" s="27" t="s">
        <v>17</v>
      </c>
      <c r="C1368" s="51">
        <v>321</v>
      </c>
      <c r="D1368" s="51">
        <v>297</v>
      </c>
      <c r="E1368" s="36">
        <v>286</v>
      </c>
      <c r="F1368" s="51">
        <v>284.85599999999999</v>
      </c>
      <c r="G1368" s="51">
        <v>285.39745679539152</v>
      </c>
      <c r="H1368" s="51">
        <v>285.92420726580252</v>
      </c>
      <c r="I1368" s="51">
        <v>286.43624984395751</v>
      </c>
      <c r="J1368" s="51">
        <v>286.92806653254246</v>
      </c>
      <c r="K1368" s="51">
        <v>287.38861931281582</v>
      </c>
      <c r="L1368" s="51">
        <v>287.83445726731213</v>
      </c>
      <c r="M1368" s="51">
        <v>288.26741848102927</v>
      </c>
      <c r="N1368" s="51">
        <v>288.70221930397065</v>
      </c>
      <c r="O1368" s="51">
        <v>289.12782182515321</v>
      </c>
      <c r="P1368" s="51">
        <v>289.56078305097162</v>
      </c>
      <c r="Q1368" s="51">
        <v>290.01030002927246</v>
      </c>
      <c r="R1368" s="51">
        <v>290.47637090552956</v>
      </c>
    </row>
    <row r="1369" spans="1:18" x14ac:dyDescent="0.25">
      <c r="A1369" s="26" t="s">
        <v>29</v>
      </c>
      <c r="B1369" s="27" t="s">
        <v>17</v>
      </c>
      <c r="C1369" s="51">
        <v>269.40222222222224</v>
      </c>
      <c r="D1369" s="51">
        <v>197</v>
      </c>
      <c r="E1369" s="51">
        <v>196.21199999999999</v>
      </c>
      <c r="F1369" s="51">
        <v>195.42715199999998</v>
      </c>
      <c r="G1369" s="51">
        <v>195.79862165292781</v>
      </c>
      <c r="H1369" s="51">
        <v>196.16000194418757</v>
      </c>
      <c r="I1369" s="51">
        <v>196.51129179854055</v>
      </c>
      <c r="J1369" s="51">
        <v>196.84870556113017</v>
      </c>
      <c r="K1369" s="51">
        <v>197.16467053358821</v>
      </c>
      <c r="L1369" s="51">
        <v>197.47054031235615</v>
      </c>
      <c r="M1369" s="51">
        <v>197.76757592657248</v>
      </c>
      <c r="N1369" s="51">
        <v>198.06587361563183</v>
      </c>
      <c r="O1369" s="51">
        <v>198.35786075509429</v>
      </c>
      <c r="P1369" s="51">
        <v>198.65489637761277</v>
      </c>
      <c r="Q1369" s="51">
        <v>198.96329017253015</v>
      </c>
      <c r="R1369" s="51">
        <v>199.28304086753772</v>
      </c>
    </row>
    <row r="1370" spans="1:18" x14ac:dyDescent="0.25">
      <c r="A1370" s="39" t="s">
        <v>27</v>
      </c>
      <c r="B1370" s="40" t="s">
        <v>10</v>
      </c>
      <c r="C1370" s="43">
        <v>0.83925925925925926</v>
      </c>
      <c r="D1370" s="43">
        <v>0.66329966329966328</v>
      </c>
      <c r="E1370" s="43">
        <v>0.68605594405594406</v>
      </c>
      <c r="F1370" s="43">
        <v>0.68605594405594394</v>
      </c>
      <c r="G1370" s="43">
        <v>0.68605594405594394</v>
      </c>
      <c r="H1370" s="43">
        <v>0.68605594405594406</v>
      </c>
      <c r="I1370" s="43">
        <v>0.68605594405594417</v>
      </c>
      <c r="J1370" s="43">
        <v>0.68605594405594417</v>
      </c>
      <c r="K1370" s="43">
        <v>0.68605594405594417</v>
      </c>
      <c r="L1370" s="43">
        <v>0.68605594405594417</v>
      </c>
      <c r="M1370" s="47">
        <v>0.68605594405594417</v>
      </c>
      <c r="N1370" s="47">
        <v>0.68605594405594428</v>
      </c>
      <c r="O1370" s="47">
        <v>0.68605594405594417</v>
      </c>
      <c r="P1370" s="47">
        <v>0.68605594405594417</v>
      </c>
      <c r="Q1370" s="47">
        <v>0.68605594405594428</v>
      </c>
      <c r="R1370" s="43">
        <v>0.68605594405594428</v>
      </c>
    </row>
    <row r="1372" spans="1:18" x14ac:dyDescent="0.25">
      <c r="A1372" s="26" t="s">
        <v>2</v>
      </c>
      <c r="B1372" s="27" t="s">
        <v>3</v>
      </c>
      <c r="C1372" s="27">
        <v>2020</v>
      </c>
      <c r="D1372" s="27">
        <v>2021</v>
      </c>
      <c r="E1372" s="27">
        <v>2022</v>
      </c>
      <c r="F1372" s="27">
        <v>2023</v>
      </c>
      <c r="G1372" s="27">
        <v>2024</v>
      </c>
      <c r="H1372" s="27">
        <v>2025</v>
      </c>
      <c r="I1372" s="27">
        <v>2026</v>
      </c>
      <c r="J1372" s="27">
        <v>2027</v>
      </c>
      <c r="K1372" s="27">
        <v>2028</v>
      </c>
      <c r="L1372" s="27">
        <v>2029</v>
      </c>
      <c r="M1372" s="50">
        <v>2030</v>
      </c>
      <c r="N1372" s="27">
        <v>2031</v>
      </c>
      <c r="O1372" s="50">
        <v>2032</v>
      </c>
      <c r="P1372" s="27">
        <v>2033</v>
      </c>
      <c r="Q1372" s="50">
        <v>2034</v>
      </c>
      <c r="R1372" s="27">
        <v>2035</v>
      </c>
    </row>
    <row r="1373" spans="1:18" x14ac:dyDescent="0.25">
      <c r="A1373" s="80" t="s">
        <v>140</v>
      </c>
      <c r="B1373" s="81"/>
      <c r="C1373" s="81"/>
      <c r="D1373" s="81"/>
      <c r="E1373" s="81"/>
      <c r="F1373" s="81"/>
      <c r="G1373" s="81"/>
      <c r="H1373" s="81"/>
      <c r="I1373" s="81"/>
      <c r="J1373" s="81"/>
      <c r="K1373" s="81"/>
      <c r="L1373" s="81"/>
      <c r="M1373" s="81"/>
      <c r="N1373" s="81"/>
      <c r="O1373" s="81"/>
      <c r="P1373" s="81"/>
      <c r="Q1373" s="81"/>
      <c r="R1373" s="82"/>
    </row>
    <row r="1374" spans="1:18" x14ac:dyDescent="0.25">
      <c r="A1374" s="26" t="s">
        <v>5</v>
      </c>
      <c r="B1374" s="27" t="s">
        <v>6</v>
      </c>
      <c r="C1374" s="51">
        <v>9517</v>
      </c>
      <c r="D1374" s="51">
        <v>8335</v>
      </c>
      <c r="E1374" s="51">
        <v>8283.5152142854313</v>
      </c>
      <c r="F1374" s="51">
        <v>8267.1635780676279</v>
      </c>
      <c r="G1374" s="51">
        <v>8274.9028302930656</v>
      </c>
      <c r="H1374" s="51">
        <v>8282.431879305057</v>
      </c>
      <c r="I1374" s="51">
        <v>8289.7507027019255</v>
      </c>
      <c r="J1374" s="51">
        <v>8296.7804296054073</v>
      </c>
      <c r="K1374" s="51">
        <v>8303.363289327548</v>
      </c>
      <c r="L1374" s="51">
        <v>8309.7358243310555</v>
      </c>
      <c r="M1374" s="52">
        <v>8315.9243070785415</v>
      </c>
      <c r="N1374" s="52">
        <v>8322.13908407499</v>
      </c>
      <c r="O1374" s="52">
        <v>8328.2223861726798</v>
      </c>
      <c r="P1374" s="52">
        <v>8334.4108690931316</v>
      </c>
      <c r="Q1374" s="52">
        <v>8340.8359898124509</v>
      </c>
      <c r="R1374" s="51">
        <v>8347.4977218231761</v>
      </c>
    </row>
    <row r="1375" spans="1:18" x14ac:dyDescent="0.25">
      <c r="A1375" s="26" t="s">
        <v>7</v>
      </c>
      <c r="B1375" s="27" t="s">
        <v>6</v>
      </c>
      <c r="C1375" s="27">
        <v>0</v>
      </c>
      <c r="D1375" s="27">
        <v>0</v>
      </c>
      <c r="E1375" s="27">
        <v>0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50">
        <v>0</v>
      </c>
      <c r="N1375" s="50">
        <v>0</v>
      </c>
      <c r="O1375" s="50">
        <v>0</v>
      </c>
      <c r="P1375" s="50">
        <v>0</v>
      </c>
      <c r="Q1375" s="50">
        <v>0</v>
      </c>
      <c r="R1375" s="27">
        <v>0</v>
      </c>
    </row>
    <row r="1376" spans="1:18" x14ac:dyDescent="0.25">
      <c r="A1376" s="26" t="s">
        <v>8</v>
      </c>
      <c r="B1376" s="27" t="s">
        <v>6</v>
      </c>
      <c r="C1376" s="51">
        <v>9517</v>
      </c>
      <c r="D1376" s="51">
        <v>8335</v>
      </c>
      <c r="E1376" s="51">
        <v>8283.5152142854313</v>
      </c>
      <c r="F1376" s="51">
        <v>8267.1635780676279</v>
      </c>
      <c r="G1376" s="51">
        <v>8274.9028302930656</v>
      </c>
      <c r="H1376" s="51">
        <v>8282.431879305057</v>
      </c>
      <c r="I1376" s="51">
        <v>8289.7507027019255</v>
      </c>
      <c r="J1376" s="51">
        <v>8296.7804296054073</v>
      </c>
      <c r="K1376" s="51">
        <v>8303.363289327548</v>
      </c>
      <c r="L1376" s="51">
        <v>8309.7358243310555</v>
      </c>
      <c r="M1376" s="52">
        <v>8315.9243070785415</v>
      </c>
      <c r="N1376" s="52">
        <v>8322.13908407499</v>
      </c>
      <c r="O1376" s="52">
        <v>8328.2223861726798</v>
      </c>
      <c r="P1376" s="52">
        <v>8334.4108690931316</v>
      </c>
      <c r="Q1376" s="52">
        <v>8340.8359898124509</v>
      </c>
      <c r="R1376" s="51">
        <v>8347.4977218231761</v>
      </c>
    </row>
    <row r="1377" spans="1:18" x14ac:dyDescent="0.25">
      <c r="A1377" s="26" t="s">
        <v>9</v>
      </c>
      <c r="B1377" s="27" t="s">
        <v>6</v>
      </c>
      <c r="C1377" s="51">
        <v>0</v>
      </c>
      <c r="D1377" s="51">
        <v>73.273999999999432</v>
      </c>
      <c r="E1377" s="51">
        <v>246.01380145374787</v>
      </c>
      <c r="F1377" s="51">
        <v>245.5281708872717</v>
      </c>
      <c r="G1377" s="51">
        <v>245.75802051163282</v>
      </c>
      <c r="H1377" s="51">
        <v>245.9816272680464</v>
      </c>
      <c r="I1377" s="51">
        <v>246.19899049120249</v>
      </c>
      <c r="J1377" s="51">
        <v>246.40776777885822</v>
      </c>
      <c r="K1377" s="51">
        <v>246.60327346730082</v>
      </c>
      <c r="L1377" s="51">
        <v>246.79253267918648</v>
      </c>
      <c r="M1377" s="52">
        <v>246.9763256857259</v>
      </c>
      <c r="N1377" s="52">
        <v>247.16089961050602</v>
      </c>
      <c r="O1377" s="52">
        <v>247.34156883555534</v>
      </c>
      <c r="P1377" s="52">
        <v>247.52536184722976</v>
      </c>
      <c r="Q1377" s="52">
        <v>247.7161828129756</v>
      </c>
      <c r="R1377" s="51">
        <v>247.91403094554153</v>
      </c>
    </row>
    <row r="1378" spans="1:18" x14ac:dyDescent="0.25">
      <c r="A1378" s="26" t="s">
        <v>9</v>
      </c>
      <c r="B1378" s="27" t="s">
        <v>10</v>
      </c>
      <c r="C1378" s="53">
        <v>0</v>
      </c>
      <c r="D1378" s="53">
        <v>8.7911217756447835E-3</v>
      </c>
      <c r="E1378" s="53">
        <v>2.9699203187251055E-2</v>
      </c>
      <c r="F1378" s="53">
        <v>2.9699203187251055E-2</v>
      </c>
      <c r="G1378" s="53">
        <v>2.9699203187251055E-2</v>
      </c>
      <c r="H1378" s="53">
        <v>2.9699203187251055E-2</v>
      </c>
      <c r="I1378" s="53">
        <v>2.9699203187251055E-2</v>
      </c>
      <c r="J1378" s="53">
        <v>2.9699203187251055E-2</v>
      </c>
      <c r="K1378" s="53">
        <v>2.9699203187251055E-2</v>
      </c>
      <c r="L1378" s="53">
        <v>2.9699203187251055E-2</v>
      </c>
      <c r="M1378" s="54">
        <v>2.9699203187251055E-2</v>
      </c>
      <c r="N1378" s="54">
        <v>2.9699203187251055E-2</v>
      </c>
      <c r="O1378" s="54">
        <v>2.9699203187251055E-2</v>
      </c>
      <c r="P1378" s="54">
        <v>2.9699203187251055E-2</v>
      </c>
      <c r="Q1378" s="54">
        <v>2.9699203187251055E-2</v>
      </c>
      <c r="R1378" s="53">
        <v>2.9699203187251055E-2</v>
      </c>
    </row>
    <row r="1379" spans="1:18" x14ac:dyDescent="0.25">
      <c r="A1379" s="26" t="s">
        <v>11</v>
      </c>
      <c r="B1379" s="27" t="s">
        <v>6</v>
      </c>
      <c r="C1379" s="51">
        <v>9517</v>
      </c>
      <c r="D1379" s="51">
        <v>8261.7260000000006</v>
      </c>
      <c r="E1379" s="51">
        <v>8037.5014128316834</v>
      </c>
      <c r="F1379" s="51">
        <v>8021.6354071803562</v>
      </c>
      <c r="G1379" s="51">
        <v>8029.1448097814327</v>
      </c>
      <c r="H1379" s="51">
        <v>8036.4502520370106</v>
      </c>
      <c r="I1379" s="51">
        <v>8043.5517122107231</v>
      </c>
      <c r="J1379" s="51">
        <v>8050.3726618265491</v>
      </c>
      <c r="K1379" s="51">
        <v>8056.7600158602472</v>
      </c>
      <c r="L1379" s="51">
        <v>8062.943291651869</v>
      </c>
      <c r="M1379" s="52">
        <v>8068.9479813928156</v>
      </c>
      <c r="N1379" s="52">
        <v>8074.978184464484</v>
      </c>
      <c r="O1379" s="52">
        <v>8080.8808173371244</v>
      </c>
      <c r="P1379" s="52">
        <v>8086.8855072459019</v>
      </c>
      <c r="Q1379" s="52">
        <v>8093.1198069994753</v>
      </c>
      <c r="R1379" s="51">
        <v>8099.5836908776346</v>
      </c>
    </row>
    <row r="1380" spans="1:18" x14ac:dyDescent="0.25">
      <c r="A1380" s="26" t="s">
        <v>12</v>
      </c>
      <c r="B1380" s="27" t="s">
        <v>6</v>
      </c>
      <c r="C1380" s="51">
        <v>3956</v>
      </c>
      <c r="D1380" s="51">
        <v>4190.7260000000006</v>
      </c>
      <c r="E1380" s="51">
        <v>3966.5014128316839</v>
      </c>
      <c r="F1380" s="51">
        <v>3950.6354071803567</v>
      </c>
      <c r="G1380" s="51">
        <v>3958.1448097814327</v>
      </c>
      <c r="H1380" s="51">
        <v>3965.4502520370106</v>
      </c>
      <c r="I1380" s="51">
        <v>3972.5517122107226</v>
      </c>
      <c r="J1380" s="51">
        <v>3979.3726618265491</v>
      </c>
      <c r="K1380" s="51">
        <v>3985.7600158602477</v>
      </c>
      <c r="L1380" s="51">
        <v>3991.9432916518695</v>
      </c>
      <c r="M1380" s="52">
        <v>3997.9479813928151</v>
      </c>
      <c r="N1380" s="52">
        <v>4003.9781844644845</v>
      </c>
      <c r="O1380" s="52">
        <v>4009.8808173371244</v>
      </c>
      <c r="P1380" s="52">
        <v>4015.8855072459019</v>
      </c>
      <c r="Q1380" s="52">
        <v>4022.1198069994757</v>
      </c>
      <c r="R1380" s="51">
        <v>4028.5836908776346</v>
      </c>
    </row>
    <row r="1381" spans="1:18" x14ac:dyDescent="0.25">
      <c r="A1381" s="26" t="s">
        <v>13</v>
      </c>
      <c r="B1381" s="27" t="s">
        <v>6</v>
      </c>
      <c r="C1381" s="27">
        <v>5561</v>
      </c>
      <c r="D1381" s="27">
        <v>4071</v>
      </c>
      <c r="E1381" s="27">
        <v>4071</v>
      </c>
      <c r="F1381" s="27">
        <v>4071</v>
      </c>
      <c r="G1381" s="27">
        <v>4071</v>
      </c>
      <c r="H1381" s="27">
        <v>4071</v>
      </c>
      <c r="I1381" s="27">
        <v>4071</v>
      </c>
      <c r="J1381" s="27">
        <v>4071</v>
      </c>
      <c r="K1381" s="27">
        <v>4071</v>
      </c>
      <c r="L1381" s="27">
        <v>4071</v>
      </c>
      <c r="M1381" s="50">
        <v>4071</v>
      </c>
      <c r="N1381" s="50">
        <v>4071</v>
      </c>
      <c r="O1381" s="50">
        <v>4071</v>
      </c>
      <c r="P1381" s="50">
        <v>4071</v>
      </c>
      <c r="Q1381" s="50">
        <v>4071</v>
      </c>
      <c r="R1381" s="27">
        <v>4071</v>
      </c>
    </row>
    <row r="1382" spans="1:18" x14ac:dyDescent="0.25">
      <c r="A1382" s="39" t="s">
        <v>14</v>
      </c>
      <c r="B1382" s="40" t="s">
        <v>15</v>
      </c>
      <c r="C1382" s="41">
        <v>59.392000752023058</v>
      </c>
      <c r="D1382" s="41">
        <v>56.838817306388179</v>
      </c>
      <c r="E1382" s="41">
        <v>56.838817306388179</v>
      </c>
      <c r="F1382" s="41">
        <v>56.838817306388179</v>
      </c>
      <c r="G1382" s="41">
        <v>56.838817306388179</v>
      </c>
      <c r="H1382" s="41">
        <v>56.838817306388179</v>
      </c>
      <c r="I1382" s="41">
        <v>56.838817306388179</v>
      </c>
      <c r="J1382" s="41">
        <v>56.838817306388179</v>
      </c>
      <c r="K1382" s="41">
        <v>56.838817306388179</v>
      </c>
      <c r="L1382" s="41">
        <v>56.838817306388179</v>
      </c>
      <c r="M1382" s="42">
        <v>56.838817306388179</v>
      </c>
      <c r="N1382" s="42">
        <v>56.838817306388179</v>
      </c>
      <c r="O1382" s="42">
        <v>56.838817306388179</v>
      </c>
      <c r="P1382" s="42">
        <v>56.838817306388179</v>
      </c>
      <c r="Q1382" s="42">
        <v>56.838817306388179</v>
      </c>
      <c r="R1382" s="41">
        <v>56.838817306388179</v>
      </c>
    </row>
    <row r="1383" spans="1:18" x14ac:dyDescent="0.25">
      <c r="A1383" s="26" t="s">
        <v>16</v>
      </c>
      <c r="B1383" s="27" t="s">
        <v>17</v>
      </c>
      <c r="C1383" s="51">
        <v>287</v>
      </c>
      <c r="D1383" s="51">
        <v>277</v>
      </c>
      <c r="E1383" s="36">
        <v>254</v>
      </c>
      <c r="F1383" s="51">
        <v>252.98400000000001</v>
      </c>
      <c r="G1383" s="51">
        <v>253.46487421688619</v>
      </c>
      <c r="H1383" s="51">
        <v>253.93268757172675</v>
      </c>
      <c r="I1383" s="51">
        <v>254.38743867260567</v>
      </c>
      <c r="J1383" s="51">
        <v>254.82422692050977</v>
      </c>
      <c r="K1383" s="51">
        <v>255.23324931977353</v>
      </c>
      <c r="L1383" s="51">
        <v>255.62920330733323</v>
      </c>
      <c r="M1383" s="51">
        <v>256.01372130832681</v>
      </c>
      <c r="N1383" s="51">
        <v>256.39987308814187</v>
      </c>
      <c r="O1383" s="51">
        <v>256.77785574681445</v>
      </c>
      <c r="P1383" s="51">
        <v>257.1623737585553</v>
      </c>
      <c r="Q1383" s="51">
        <v>257.56159513089244</v>
      </c>
      <c r="R1383" s="51">
        <v>257.97551821679912</v>
      </c>
    </row>
    <row r="1384" spans="1:18" x14ac:dyDescent="0.25">
      <c r="A1384" s="26" t="s">
        <v>29</v>
      </c>
      <c r="B1384" s="27" t="s">
        <v>17</v>
      </c>
      <c r="C1384" s="51">
        <v>182.48848375451263</v>
      </c>
      <c r="D1384" s="51">
        <v>202</v>
      </c>
      <c r="E1384" s="51">
        <v>191.19200000000001</v>
      </c>
      <c r="F1384" s="51">
        <v>190.427232</v>
      </c>
      <c r="G1384" s="51">
        <v>190.78919776092479</v>
      </c>
      <c r="H1384" s="51">
        <v>191.14133229217944</v>
      </c>
      <c r="I1384" s="51">
        <v>191.48363454603472</v>
      </c>
      <c r="J1384" s="51">
        <v>191.81241572199252</v>
      </c>
      <c r="K1384" s="51">
        <v>192.12029686592967</v>
      </c>
      <c r="L1384" s="51">
        <v>192.41834109738446</v>
      </c>
      <c r="M1384" s="51">
        <v>192.70777718260479</v>
      </c>
      <c r="N1384" s="51">
        <v>192.99844305302369</v>
      </c>
      <c r="O1384" s="51">
        <v>193.2829598265549</v>
      </c>
      <c r="P1384" s="51">
        <v>193.57239591986496</v>
      </c>
      <c r="Q1384" s="51">
        <v>193.87289959159676</v>
      </c>
      <c r="R1384" s="51">
        <v>194.1844696019931</v>
      </c>
    </row>
    <row r="1385" spans="1:18" x14ac:dyDescent="0.25">
      <c r="A1385" s="39" t="s">
        <v>27</v>
      </c>
      <c r="B1385" s="40" t="s">
        <v>10</v>
      </c>
      <c r="C1385" s="43">
        <v>0.63584837545126349</v>
      </c>
      <c r="D1385" s="43">
        <v>0.72924187725631773</v>
      </c>
      <c r="E1385" s="43">
        <v>0.75272440944881891</v>
      </c>
      <c r="F1385" s="43">
        <v>0.75272440944881891</v>
      </c>
      <c r="G1385" s="43">
        <v>0.7527244094488188</v>
      </c>
      <c r="H1385" s="43">
        <v>0.75272440944881891</v>
      </c>
      <c r="I1385" s="43">
        <v>0.7527244094488188</v>
      </c>
      <c r="J1385" s="43">
        <v>0.7527244094488188</v>
      </c>
      <c r="K1385" s="43">
        <v>0.7527244094488188</v>
      </c>
      <c r="L1385" s="43">
        <v>0.75272440944881891</v>
      </c>
      <c r="M1385" s="47">
        <v>0.7527244094488188</v>
      </c>
      <c r="N1385" s="47">
        <v>0.7527244094488188</v>
      </c>
      <c r="O1385" s="47">
        <v>0.7527244094488188</v>
      </c>
      <c r="P1385" s="47">
        <v>0.7527244094488188</v>
      </c>
      <c r="Q1385" s="47">
        <v>0.7527244094488188</v>
      </c>
      <c r="R1385" s="43">
        <v>0.7527244094488188</v>
      </c>
    </row>
    <row r="1387" spans="1:18" x14ac:dyDescent="0.25">
      <c r="A1387" s="26" t="s">
        <v>2</v>
      </c>
      <c r="B1387" s="27" t="s">
        <v>3</v>
      </c>
      <c r="C1387" s="27">
        <v>2020</v>
      </c>
      <c r="D1387" s="27">
        <v>2021</v>
      </c>
      <c r="E1387" s="27">
        <v>2022</v>
      </c>
      <c r="F1387" s="27">
        <v>2023</v>
      </c>
      <c r="G1387" s="27">
        <v>2024</v>
      </c>
      <c r="H1387" s="27">
        <v>2025</v>
      </c>
      <c r="I1387" s="27">
        <v>2026</v>
      </c>
      <c r="J1387" s="27">
        <v>2027</v>
      </c>
      <c r="K1387" s="27">
        <v>2028</v>
      </c>
      <c r="L1387" s="27">
        <v>2029</v>
      </c>
      <c r="M1387" s="50">
        <v>2030</v>
      </c>
      <c r="N1387" s="27">
        <v>2031</v>
      </c>
      <c r="O1387" s="50">
        <v>2032</v>
      </c>
      <c r="P1387" s="27">
        <v>2033</v>
      </c>
      <c r="Q1387" s="50">
        <v>2034</v>
      </c>
      <c r="R1387" s="27">
        <v>2035</v>
      </c>
    </row>
    <row r="1388" spans="1:18" x14ac:dyDescent="0.25">
      <c r="A1388" s="80" t="s">
        <v>141</v>
      </c>
      <c r="B1388" s="81"/>
      <c r="C1388" s="81"/>
      <c r="D1388" s="81"/>
      <c r="E1388" s="81"/>
      <c r="F1388" s="81"/>
      <c r="G1388" s="81"/>
      <c r="H1388" s="81"/>
      <c r="I1388" s="81"/>
      <c r="J1388" s="81"/>
      <c r="K1388" s="81"/>
      <c r="L1388" s="81"/>
      <c r="M1388" s="81"/>
      <c r="N1388" s="81"/>
      <c r="O1388" s="81"/>
      <c r="P1388" s="81"/>
      <c r="Q1388" s="81"/>
      <c r="R1388" s="82"/>
    </row>
    <row r="1389" spans="1:18" x14ac:dyDescent="0.25">
      <c r="A1389" s="26" t="s">
        <v>5</v>
      </c>
      <c r="B1389" s="27" t="s">
        <v>6</v>
      </c>
      <c r="C1389" s="51">
        <v>1316.1559999999999</v>
      </c>
      <c r="D1389" s="51">
        <v>2174</v>
      </c>
      <c r="E1389" s="51">
        <v>2380</v>
      </c>
      <c r="F1389" s="51">
        <v>2372.740092256</v>
      </c>
      <c r="G1389" s="51">
        <v>2376.1762167157067</v>
      </c>
      <c r="H1389" s="51">
        <v>2379.5190137605427</v>
      </c>
      <c r="I1389" s="51">
        <v>2382.7684734444638</v>
      </c>
      <c r="J1389" s="51">
        <v>2385.8895781525812</v>
      </c>
      <c r="K1389" s="51">
        <v>2388.8122798099475</v>
      </c>
      <c r="L1389" s="51">
        <v>2391.6416001057664</v>
      </c>
      <c r="M1389" s="52">
        <v>2394.3892036619877</v>
      </c>
      <c r="N1389" s="52">
        <v>2397.1484815130098</v>
      </c>
      <c r="O1389" s="52">
        <v>2399.8493862677296</v>
      </c>
      <c r="P1389" s="52">
        <v>2402.5969899007459</v>
      </c>
      <c r="Q1389" s="52">
        <v>2405.4496575509438</v>
      </c>
      <c r="R1389" s="51">
        <v>2408.4073774493627</v>
      </c>
    </row>
    <row r="1390" spans="1:18" x14ac:dyDescent="0.25">
      <c r="A1390" s="26" t="s">
        <v>7</v>
      </c>
      <c r="B1390" s="27" t="s">
        <v>6</v>
      </c>
      <c r="C1390" s="27">
        <v>0</v>
      </c>
      <c r="D1390" s="51">
        <v>236</v>
      </c>
      <c r="E1390" s="51">
        <v>473.02306399999998</v>
      </c>
      <c r="F1390" s="51">
        <v>473.02306399999998</v>
      </c>
      <c r="G1390" s="51">
        <v>473.02306399999998</v>
      </c>
      <c r="H1390" s="51">
        <v>473.02306399999998</v>
      </c>
      <c r="I1390" s="51">
        <v>473.02306399999998</v>
      </c>
      <c r="J1390" s="51">
        <v>473.02306399999998</v>
      </c>
      <c r="K1390" s="51">
        <v>473.02306399999998</v>
      </c>
      <c r="L1390" s="51">
        <v>473.02306399999998</v>
      </c>
      <c r="M1390" s="52">
        <v>473.02306399999998</v>
      </c>
      <c r="N1390" s="52">
        <v>473.02306399999998</v>
      </c>
      <c r="O1390" s="52">
        <v>473.02306399999998</v>
      </c>
      <c r="P1390" s="52">
        <v>473.02306399999998</v>
      </c>
      <c r="Q1390" s="52">
        <v>473.02306399999998</v>
      </c>
      <c r="R1390" s="51">
        <v>473.02306399999998</v>
      </c>
    </row>
    <row r="1391" spans="1:18" x14ac:dyDescent="0.25">
      <c r="A1391" s="26" t="s">
        <v>8</v>
      </c>
      <c r="B1391" s="27" t="s">
        <v>6</v>
      </c>
      <c r="C1391" s="51">
        <v>1316.1559999999999</v>
      </c>
      <c r="D1391" s="51">
        <v>1938</v>
      </c>
      <c r="E1391" s="51">
        <v>1906.976936</v>
      </c>
      <c r="F1391" s="51">
        <v>1899.717028256</v>
      </c>
      <c r="G1391" s="51">
        <v>1903.1531527157065</v>
      </c>
      <c r="H1391" s="51">
        <v>1906.4959497605428</v>
      </c>
      <c r="I1391" s="51">
        <v>1909.7454094444636</v>
      </c>
      <c r="J1391" s="51">
        <v>1912.8665141525812</v>
      </c>
      <c r="K1391" s="51">
        <v>1915.7892158099476</v>
      </c>
      <c r="L1391" s="51">
        <v>1918.6185361057665</v>
      </c>
      <c r="M1391" s="52">
        <v>1921.3661396619877</v>
      </c>
      <c r="N1391" s="52">
        <v>1924.12541751301</v>
      </c>
      <c r="O1391" s="52">
        <v>1926.8263222677299</v>
      </c>
      <c r="P1391" s="52">
        <v>1929.573925900746</v>
      </c>
      <c r="Q1391" s="52">
        <v>1932.4265935509436</v>
      </c>
      <c r="R1391" s="51">
        <v>1935.3843134493627</v>
      </c>
    </row>
    <row r="1392" spans="1:18" x14ac:dyDescent="0.25">
      <c r="A1392" s="26" t="s">
        <v>9</v>
      </c>
      <c r="B1392" s="27" t="s">
        <v>6</v>
      </c>
      <c r="C1392" s="51">
        <v>0</v>
      </c>
      <c r="D1392" s="51">
        <v>23.733999999999924</v>
      </c>
      <c r="E1392" s="51">
        <v>0</v>
      </c>
      <c r="F1392" s="51">
        <v>0</v>
      </c>
      <c r="G1392" s="51">
        <v>0</v>
      </c>
      <c r="H1392" s="51">
        <v>0</v>
      </c>
      <c r="I1392" s="51">
        <v>0</v>
      </c>
      <c r="J1392" s="51">
        <v>0</v>
      </c>
      <c r="K1392" s="51">
        <v>0</v>
      </c>
      <c r="L1392" s="51">
        <v>0</v>
      </c>
      <c r="M1392" s="52">
        <v>0</v>
      </c>
      <c r="N1392" s="52">
        <v>0</v>
      </c>
      <c r="O1392" s="52">
        <v>0</v>
      </c>
      <c r="P1392" s="52">
        <v>0</v>
      </c>
      <c r="Q1392" s="52">
        <v>0</v>
      </c>
      <c r="R1392" s="51">
        <v>0</v>
      </c>
    </row>
    <row r="1393" spans="1:18" x14ac:dyDescent="0.25">
      <c r="A1393" s="26" t="s">
        <v>9</v>
      </c>
      <c r="B1393" s="27" t="s">
        <v>10</v>
      </c>
      <c r="C1393" s="53">
        <v>0</v>
      </c>
      <c r="D1393" s="53">
        <v>1.2246646026831787E-2</v>
      </c>
      <c r="E1393" s="53">
        <v>0</v>
      </c>
      <c r="F1393" s="53">
        <v>0</v>
      </c>
      <c r="G1393" s="53">
        <v>0</v>
      </c>
      <c r="H1393" s="53">
        <v>0</v>
      </c>
      <c r="I1393" s="53">
        <v>0</v>
      </c>
      <c r="J1393" s="53">
        <v>0</v>
      </c>
      <c r="K1393" s="53">
        <v>0</v>
      </c>
      <c r="L1393" s="53">
        <v>0</v>
      </c>
      <c r="M1393" s="54">
        <v>0</v>
      </c>
      <c r="N1393" s="54">
        <v>0</v>
      </c>
      <c r="O1393" s="54">
        <v>0</v>
      </c>
      <c r="P1393" s="54">
        <v>0</v>
      </c>
      <c r="Q1393" s="54">
        <v>0</v>
      </c>
      <c r="R1393" s="53">
        <v>0</v>
      </c>
    </row>
    <row r="1394" spans="1:18" x14ac:dyDescent="0.25">
      <c r="A1394" s="26" t="s">
        <v>11</v>
      </c>
      <c r="B1394" s="27" t="s">
        <v>6</v>
      </c>
      <c r="C1394" s="51">
        <v>1316.1559999999999</v>
      </c>
      <c r="D1394" s="51">
        <v>1914.2660000000001</v>
      </c>
      <c r="E1394" s="51">
        <v>1906.976936</v>
      </c>
      <c r="F1394" s="51">
        <v>1899.717028256</v>
      </c>
      <c r="G1394" s="51">
        <v>1903.1531527157065</v>
      </c>
      <c r="H1394" s="51">
        <v>1906.4959497605428</v>
      </c>
      <c r="I1394" s="51">
        <v>1909.7454094444636</v>
      </c>
      <c r="J1394" s="51">
        <v>1912.8665141525812</v>
      </c>
      <c r="K1394" s="51">
        <v>1915.7892158099476</v>
      </c>
      <c r="L1394" s="51">
        <v>1918.6185361057665</v>
      </c>
      <c r="M1394" s="52">
        <v>1921.3661396619877</v>
      </c>
      <c r="N1394" s="52">
        <v>1924.12541751301</v>
      </c>
      <c r="O1394" s="52">
        <v>1926.8263222677299</v>
      </c>
      <c r="P1394" s="52">
        <v>1929.573925900746</v>
      </c>
      <c r="Q1394" s="52">
        <v>1932.4265935509436</v>
      </c>
      <c r="R1394" s="51">
        <v>1935.3843134493627</v>
      </c>
    </row>
    <row r="1395" spans="1:18" x14ac:dyDescent="0.25">
      <c r="A1395" s="26" t="s">
        <v>12</v>
      </c>
      <c r="B1395" s="27" t="s">
        <v>6</v>
      </c>
      <c r="C1395" s="51">
        <v>1196.1559999999999</v>
      </c>
      <c r="D1395" s="51">
        <v>1822.2660000000001</v>
      </c>
      <c r="E1395" s="51">
        <v>1814.976936</v>
      </c>
      <c r="F1395" s="51">
        <v>1807.717028256</v>
      </c>
      <c r="G1395" s="51">
        <v>1811.1531527157065</v>
      </c>
      <c r="H1395" s="51">
        <v>1814.4959497605428</v>
      </c>
      <c r="I1395" s="51">
        <v>1817.7454094444636</v>
      </c>
      <c r="J1395" s="51">
        <v>1820.8665141525812</v>
      </c>
      <c r="K1395" s="51">
        <v>1823.7892158099476</v>
      </c>
      <c r="L1395" s="51">
        <v>1826.6185361057665</v>
      </c>
      <c r="M1395" s="52">
        <v>1829.3661396619877</v>
      </c>
      <c r="N1395" s="52">
        <v>1832.12541751301</v>
      </c>
      <c r="O1395" s="52">
        <v>1834.8263222677299</v>
      </c>
      <c r="P1395" s="52">
        <v>1837.573925900746</v>
      </c>
      <c r="Q1395" s="52">
        <v>1840.4265935509436</v>
      </c>
      <c r="R1395" s="51">
        <v>1843.3843134493627</v>
      </c>
    </row>
    <row r="1396" spans="1:18" x14ac:dyDescent="0.25">
      <c r="A1396" s="26" t="s">
        <v>13</v>
      </c>
      <c r="B1396" s="27" t="s">
        <v>6</v>
      </c>
      <c r="C1396" s="27">
        <v>120</v>
      </c>
      <c r="D1396" s="27">
        <v>92</v>
      </c>
      <c r="E1396" s="27">
        <v>92</v>
      </c>
      <c r="F1396" s="27">
        <v>92</v>
      </c>
      <c r="G1396" s="27">
        <v>92</v>
      </c>
      <c r="H1396" s="27">
        <v>92</v>
      </c>
      <c r="I1396" s="27">
        <v>92</v>
      </c>
      <c r="J1396" s="27">
        <v>92</v>
      </c>
      <c r="K1396" s="27">
        <v>92</v>
      </c>
      <c r="L1396" s="27">
        <v>92</v>
      </c>
      <c r="M1396" s="50">
        <v>92</v>
      </c>
      <c r="N1396" s="50">
        <v>92</v>
      </c>
      <c r="O1396" s="50">
        <v>92</v>
      </c>
      <c r="P1396" s="50">
        <v>92</v>
      </c>
      <c r="Q1396" s="50">
        <v>92</v>
      </c>
      <c r="R1396" s="27">
        <v>92</v>
      </c>
    </row>
    <row r="1397" spans="1:18" x14ac:dyDescent="0.25">
      <c r="A1397" s="39" t="s">
        <v>14</v>
      </c>
      <c r="B1397" s="40" t="s">
        <v>15</v>
      </c>
      <c r="C1397" s="41">
        <v>45.860646418523139</v>
      </c>
      <c r="D1397" s="41">
        <v>75.644084682440848</v>
      </c>
      <c r="E1397" s="41">
        <v>75.644084682440848</v>
      </c>
      <c r="F1397" s="41">
        <v>75.644084682440848</v>
      </c>
      <c r="G1397" s="41">
        <v>75.644084682440848</v>
      </c>
      <c r="H1397" s="41">
        <v>75.644084682440848</v>
      </c>
      <c r="I1397" s="41">
        <v>75.644084682440848</v>
      </c>
      <c r="J1397" s="41">
        <v>75.644084682440848</v>
      </c>
      <c r="K1397" s="41">
        <v>75.644084682440848</v>
      </c>
      <c r="L1397" s="41">
        <v>75.644084682440848</v>
      </c>
      <c r="M1397" s="42">
        <v>75.644084682440848</v>
      </c>
      <c r="N1397" s="42">
        <v>75.644084682440848</v>
      </c>
      <c r="O1397" s="42">
        <v>75.644084682440848</v>
      </c>
      <c r="P1397" s="42">
        <v>75.644084682440848</v>
      </c>
      <c r="Q1397" s="42">
        <v>75.644084682440848</v>
      </c>
      <c r="R1397" s="41">
        <v>75.644084682440848</v>
      </c>
    </row>
    <row r="1398" spans="1:18" x14ac:dyDescent="0.25">
      <c r="A1398" s="26" t="s">
        <v>16</v>
      </c>
      <c r="B1398" s="27" t="s">
        <v>17</v>
      </c>
      <c r="C1398" s="51">
        <v>144</v>
      </c>
      <c r="D1398" s="51">
        <v>133</v>
      </c>
      <c r="E1398" s="36">
        <v>139</v>
      </c>
      <c r="F1398" s="51">
        <v>138.44399999999999</v>
      </c>
      <c r="G1398" s="51">
        <v>138.70715557538259</v>
      </c>
      <c r="H1398" s="51">
        <v>138.96316367114179</v>
      </c>
      <c r="I1398" s="51">
        <v>139.21202352555977</v>
      </c>
      <c r="J1398" s="51">
        <v>139.45105331476714</v>
      </c>
      <c r="K1398" s="51">
        <v>139.67488840727762</v>
      </c>
      <c r="L1398" s="51">
        <v>139.89157188865872</v>
      </c>
      <c r="M1398" s="51">
        <v>140.10199709392685</v>
      </c>
      <c r="N1398" s="51">
        <v>140.31331637500676</v>
      </c>
      <c r="O1398" s="51">
        <v>140.52016515278427</v>
      </c>
      <c r="P1398" s="51">
        <v>140.7305903639338</v>
      </c>
      <c r="Q1398" s="51">
        <v>140.94906190233877</v>
      </c>
      <c r="R1398" s="51">
        <v>141.17557886667353</v>
      </c>
    </row>
    <row r="1399" spans="1:18" x14ac:dyDescent="0.25">
      <c r="A1399" s="26" t="s">
        <v>29</v>
      </c>
      <c r="B1399" s="27" t="s">
        <v>17</v>
      </c>
      <c r="C1399" s="51">
        <v>71.458646616541344</v>
      </c>
      <c r="D1399" s="51">
        <v>66</v>
      </c>
      <c r="E1399" s="51">
        <v>65.736000000000004</v>
      </c>
      <c r="F1399" s="51">
        <v>65.473056</v>
      </c>
      <c r="G1399" s="51">
        <v>65.597507761894605</v>
      </c>
      <c r="H1399" s="51">
        <v>65.718579331555233</v>
      </c>
      <c r="I1399" s="51">
        <v>65.836270348749636</v>
      </c>
      <c r="J1399" s="51">
        <v>65.949312523018236</v>
      </c>
      <c r="K1399" s="51">
        <v>66.055168808207213</v>
      </c>
      <c r="L1399" s="51">
        <v>66.157642947286831</v>
      </c>
      <c r="M1399" s="51">
        <v>66.257157417024288</v>
      </c>
      <c r="N1399" s="51">
        <v>66.357094713866502</v>
      </c>
      <c r="O1399" s="51">
        <v>66.454917816427539</v>
      </c>
      <c r="P1399" s="51">
        <v>66.554432288946415</v>
      </c>
      <c r="Q1399" s="51">
        <v>66.657752037497417</v>
      </c>
      <c r="R1399" s="51">
        <v>66.76487663582482</v>
      </c>
    </row>
    <row r="1400" spans="1:18" x14ac:dyDescent="0.25">
      <c r="A1400" s="39" t="s">
        <v>27</v>
      </c>
      <c r="B1400" s="40" t="s">
        <v>10</v>
      </c>
      <c r="C1400" s="43">
        <v>0.49624060150375937</v>
      </c>
      <c r="D1400" s="43">
        <v>0.49624060150375937</v>
      </c>
      <c r="E1400" s="43">
        <v>0.47292086330935257</v>
      </c>
      <c r="F1400" s="43">
        <v>0.47292086330935257</v>
      </c>
      <c r="G1400" s="43">
        <v>0.47292086330935251</v>
      </c>
      <c r="H1400" s="43">
        <v>0.47292086330935257</v>
      </c>
      <c r="I1400" s="43">
        <v>0.47292086330935262</v>
      </c>
      <c r="J1400" s="43">
        <v>0.47292086330935262</v>
      </c>
      <c r="K1400" s="43">
        <v>0.47292086330935257</v>
      </c>
      <c r="L1400" s="43">
        <v>0.47292086330935251</v>
      </c>
      <c r="M1400" s="47">
        <v>0.47292086330935251</v>
      </c>
      <c r="N1400" s="47">
        <v>0.47292086330935246</v>
      </c>
      <c r="O1400" s="47">
        <v>0.47292086330935257</v>
      </c>
      <c r="P1400" s="47">
        <v>0.47292086330935251</v>
      </c>
      <c r="Q1400" s="47">
        <v>0.47292086330935251</v>
      </c>
      <c r="R1400" s="43">
        <v>0.47292086330935246</v>
      </c>
    </row>
    <row r="1402" spans="1:18" x14ac:dyDescent="0.25">
      <c r="A1402" s="26" t="s">
        <v>2</v>
      </c>
      <c r="B1402" s="27" t="s">
        <v>3</v>
      </c>
      <c r="C1402" s="27">
        <v>2020</v>
      </c>
      <c r="D1402" s="27">
        <v>2021</v>
      </c>
      <c r="E1402" s="27">
        <v>2022</v>
      </c>
      <c r="F1402" s="27">
        <v>2023</v>
      </c>
      <c r="G1402" s="27">
        <v>2024</v>
      </c>
      <c r="H1402" s="27">
        <v>2025</v>
      </c>
      <c r="I1402" s="27">
        <v>2026</v>
      </c>
      <c r="J1402" s="27">
        <v>2027</v>
      </c>
      <c r="K1402" s="27">
        <v>2028</v>
      </c>
      <c r="L1402" s="27">
        <v>2029</v>
      </c>
      <c r="M1402" s="50">
        <v>2030</v>
      </c>
      <c r="N1402" s="27">
        <v>2031</v>
      </c>
      <c r="O1402" s="50">
        <v>2032</v>
      </c>
      <c r="P1402" s="27">
        <v>2033</v>
      </c>
      <c r="Q1402" s="50">
        <v>2034</v>
      </c>
      <c r="R1402" s="27">
        <v>2035</v>
      </c>
    </row>
    <row r="1403" spans="1:18" x14ac:dyDescent="0.25">
      <c r="A1403" s="80" t="s">
        <v>142</v>
      </c>
      <c r="B1403" s="81"/>
      <c r="C1403" s="81"/>
      <c r="D1403" s="81"/>
      <c r="E1403" s="81"/>
      <c r="F1403" s="81"/>
      <c r="G1403" s="81"/>
      <c r="H1403" s="81"/>
      <c r="I1403" s="81"/>
      <c r="J1403" s="81"/>
      <c r="K1403" s="81"/>
      <c r="L1403" s="81"/>
      <c r="M1403" s="81"/>
      <c r="N1403" s="81"/>
      <c r="O1403" s="81"/>
      <c r="P1403" s="81"/>
      <c r="Q1403" s="81"/>
      <c r="R1403" s="82"/>
    </row>
    <row r="1404" spans="1:18" x14ac:dyDescent="0.25">
      <c r="A1404" s="26" t="s">
        <v>5</v>
      </c>
      <c r="B1404" s="27" t="s">
        <v>6</v>
      </c>
      <c r="C1404" s="51">
        <v>676</v>
      </c>
      <c r="D1404" s="51"/>
      <c r="E1404" s="51"/>
      <c r="F1404" s="51"/>
      <c r="G1404" s="51">
        <v>1610.2777777777778</v>
      </c>
      <c r="H1404" s="51">
        <v>1613.1595915856228</v>
      </c>
      <c r="I1404" s="51">
        <v>1615.9609395764091</v>
      </c>
      <c r="J1404" s="51">
        <v>1618.6516331850669</v>
      </c>
      <c r="K1404" s="51">
        <v>1621.1712842076802</v>
      </c>
      <c r="L1404" s="51">
        <v>1623.610431480442</v>
      </c>
      <c r="M1404" s="52">
        <v>1625.9791310337193</v>
      </c>
      <c r="N1404" s="52">
        <v>1628.3578949562975</v>
      </c>
      <c r="O1404" s="52">
        <v>1630.6863356337976</v>
      </c>
      <c r="P1404" s="52">
        <v>1633.0550352532805</v>
      </c>
      <c r="Q1404" s="52">
        <v>1635.5143101997598</v>
      </c>
      <c r="R1404" s="51">
        <v>1638.0641503272573</v>
      </c>
    </row>
    <row r="1405" spans="1:18" x14ac:dyDescent="0.25">
      <c r="A1405" s="26" t="s">
        <v>7</v>
      </c>
      <c r="B1405" s="27" t="s">
        <v>6</v>
      </c>
      <c r="C1405" s="27">
        <v>0</v>
      </c>
      <c r="D1405" s="27"/>
      <c r="E1405" s="27"/>
      <c r="F1405" s="27"/>
      <c r="G1405" s="27">
        <v>0</v>
      </c>
      <c r="H1405" s="27">
        <v>0</v>
      </c>
      <c r="I1405" s="27">
        <v>0</v>
      </c>
      <c r="J1405" s="27">
        <v>0</v>
      </c>
      <c r="K1405" s="27">
        <v>0</v>
      </c>
      <c r="L1405" s="27">
        <v>0</v>
      </c>
      <c r="M1405" s="50">
        <v>0</v>
      </c>
      <c r="N1405" s="50">
        <v>0</v>
      </c>
      <c r="O1405" s="50">
        <v>0</v>
      </c>
      <c r="P1405" s="50">
        <v>0</v>
      </c>
      <c r="Q1405" s="50">
        <v>0</v>
      </c>
      <c r="R1405" s="27">
        <v>0</v>
      </c>
    </row>
    <row r="1406" spans="1:18" x14ac:dyDescent="0.25">
      <c r="A1406" s="26" t="s">
        <v>8</v>
      </c>
      <c r="B1406" s="27" t="s">
        <v>6</v>
      </c>
      <c r="C1406" s="51">
        <v>676</v>
      </c>
      <c r="D1406" s="51"/>
      <c r="E1406" s="51"/>
      <c r="F1406" s="51"/>
      <c r="G1406" s="51">
        <v>1610.2777777777778</v>
      </c>
      <c r="H1406" s="51">
        <v>1613.1595915856228</v>
      </c>
      <c r="I1406" s="51">
        <v>1615.9609395764091</v>
      </c>
      <c r="J1406" s="51">
        <v>1618.6516331850669</v>
      </c>
      <c r="K1406" s="51">
        <v>1621.1712842076802</v>
      </c>
      <c r="L1406" s="51">
        <v>1623.610431480442</v>
      </c>
      <c r="M1406" s="52">
        <v>1625.9791310337193</v>
      </c>
      <c r="N1406" s="52">
        <v>1628.3578949562975</v>
      </c>
      <c r="O1406" s="52">
        <v>1630.6863356337976</v>
      </c>
      <c r="P1406" s="52">
        <v>1633.0550352532805</v>
      </c>
      <c r="Q1406" s="52">
        <v>1635.5143101997598</v>
      </c>
      <c r="R1406" s="51">
        <v>1638.0641503272573</v>
      </c>
    </row>
    <row r="1407" spans="1:18" x14ac:dyDescent="0.25">
      <c r="A1407" s="26" t="s">
        <v>9</v>
      </c>
      <c r="B1407" s="27" t="s">
        <v>6</v>
      </c>
      <c r="C1407" s="51">
        <v>0</v>
      </c>
      <c r="D1407" s="51"/>
      <c r="E1407" s="51"/>
      <c r="F1407" s="51"/>
      <c r="G1407" s="51">
        <v>161.02777777777783</v>
      </c>
      <c r="H1407" s="51">
        <v>161.31595915856224</v>
      </c>
      <c r="I1407" s="51">
        <v>161.59609395764096</v>
      </c>
      <c r="J1407" s="51">
        <v>161.86516331850657</v>
      </c>
      <c r="K1407" s="51">
        <v>162.11712842076804</v>
      </c>
      <c r="L1407" s="51">
        <v>162.36104314804425</v>
      </c>
      <c r="M1407" s="52">
        <v>162.59791310337187</v>
      </c>
      <c r="N1407" s="52">
        <v>162.8357894956298</v>
      </c>
      <c r="O1407" s="52">
        <v>163.06863356337976</v>
      </c>
      <c r="P1407" s="52">
        <v>163.30550352532805</v>
      </c>
      <c r="Q1407" s="52">
        <v>163.55143101997601</v>
      </c>
      <c r="R1407" s="51">
        <v>163.80641503272568</v>
      </c>
    </row>
    <row r="1408" spans="1:18" x14ac:dyDescent="0.25">
      <c r="A1408" s="26" t="s">
        <v>9</v>
      </c>
      <c r="B1408" s="27" t="s">
        <v>10</v>
      </c>
      <c r="C1408" s="53">
        <v>0</v>
      </c>
      <c r="D1408" s="53"/>
      <c r="E1408" s="53"/>
      <c r="F1408" s="53"/>
      <c r="G1408" s="53">
        <v>0.1</v>
      </c>
      <c r="H1408" s="53">
        <v>0.1</v>
      </c>
      <c r="I1408" s="53">
        <v>0.1</v>
      </c>
      <c r="J1408" s="53">
        <v>0.1</v>
      </c>
      <c r="K1408" s="53">
        <v>0.1</v>
      </c>
      <c r="L1408" s="53">
        <v>0.1</v>
      </c>
      <c r="M1408" s="54">
        <v>0.1</v>
      </c>
      <c r="N1408" s="54">
        <v>0.1</v>
      </c>
      <c r="O1408" s="54">
        <v>0.1</v>
      </c>
      <c r="P1408" s="54">
        <v>0.1</v>
      </c>
      <c r="Q1408" s="54">
        <v>0.1</v>
      </c>
      <c r="R1408" s="53">
        <v>0.1</v>
      </c>
    </row>
    <row r="1409" spans="1:18" x14ac:dyDescent="0.25">
      <c r="A1409" s="26" t="s">
        <v>11</v>
      </c>
      <c r="B1409" s="27" t="s">
        <v>6</v>
      </c>
      <c r="C1409" s="51">
        <v>676</v>
      </c>
      <c r="D1409" s="51"/>
      <c r="E1409" s="51"/>
      <c r="F1409" s="51"/>
      <c r="G1409" s="51">
        <v>1449.25</v>
      </c>
      <c r="H1409" s="51">
        <v>1451.8436324270606</v>
      </c>
      <c r="I1409" s="51">
        <v>1454.3648456187682</v>
      </c>
      <c r="J1409" s="51">
        <v>1456.7864698665603</v>
      </c>
      <c r="K1409" s="51">
        <v>1459.0541557869121</v>
      </c>
      <c r="L1409" s="51">
        <v>1461.2493883323978</v>
      </c>
      <c r="M1409" s="52">
        <v>1463.3812179303475</v>
      </c>
      <c r="N1409" s="52">
        <v>1465.5221054606677</v>
      </c>
      <c r="O1409" s="52">
        <v>1467.6177020704179</v>
      </c>
      <c r="P1409" s="52">
        <v>1469.7495317279524</v>
      </c>
      <c r="Q1409" s="52">
        <v>1471.9628791797838</v>
      </c>
      <c r="R1409" s="51">
        <v>1474.2577352945316</v>
      </c>
    </row>
    <row r="1410" spans="1:18" x14ac:dyDescent="0.25">
      <c r="A1410" s="26" t="s">
        <v>12</v>
      </c>
      <c r="B1410" s="27" t="s">
        <v>6</v>
      </c>
      <c r="C1410" s="51">
        <v>641</v>
      </c>
      <c r="D1410" s="51"/>
      <c r="E1410" s="51"/>
      <c r="F1410" s="51"/>
      <c r="G1410" s="51">
        <v>1405.25</v>
      </c>
      <c r="H1410" s="51">
        <v>1407.8436324270606</v>
      </c>
      <c r="I1410" s="51">
        <v>1410.3648456187682</v>
      </c>
      <c r="J1410" s="51">
        <v>1412.7864698665603</v>
      </c>
      <c r="K1410" s="51">
        <v>1415.0541557869121</v>
      </c>
      <c r="L1410" s="51">
        <v>1417.2493883323978</v>
      </c>
      <c r="M1410" s="52">
        <v>1419.3812179303475</v>
      </c>
      <c r="N1410" s="52">
        <v>1421.5221054606677</v>
      </c>
      <c r="O1410" s="52">
        <v>1423.6177020704179</v>
      </c>
      <c r="P1410" s="52">
        <v>1425.7495317279524</v>
      </c>
      <c r="Q1410" s="52">
        <v>1427.9628791797838</v>
      </c>
      <c r="R1410" s="51">
        <v>1430.2577352945316</v>
      </c>
    </row>
    <row r="1411" spans="1:18" x14ac:dyDescent="0.25">
      <c r="A1411" s="26" t="s">
        <v>13</v>
      </c>
      <c r="B1411" s="27" t="s">
        <v>6</v>
      </c>
      <c r="C1411" s="27">
        <v>35</v>
      </c>
      <c r="D1411" s="27"/>
      <c r="E1411" s="27"/>
      <c r="F1411" s="27"/>
      <c r="G1411" s="27">
        <v>44</v>
      </c>
      <c r="H1411" s="27">
        <v>44</v>
      </c>
      <c r="I1411" s="27">
        <v>44</v>
      </c>
      <c r="J1411" s="27">
        <v>44</v>
      </c>
      <c r="K1411" s="27">
        <v>44</v>
      </c>
      <c r="L1411" s="27">
        <v>44</v>
      </c>
      <c r="M1411" s="50">
        <v>44</v>
      </c>
      <c r="N1411" s="50">
        <v>44</v>
      </c>
      <c r="O1411" s="50">
        <v>44</v>
      </c>
      <c r="P1411" s="50">
        <v>44</v>
      </c>
      <c r="Q1411" s="50">
        <v>44</v>
      </c>
      <c r="R1411" s="27">
        <v>44</v>
      </c>
    </row>
    <row r="1412" spans="1:18" x14ac:dyDescent="0.25">
      <c r="A1412" s="39" t="s">
        <v>14</v>
      </c>
      <c r="B1412" s="40" t="s">
        <v>15</v>
      </c>
      <c r="C1412" s="41">
        <v>15.675140657487788</v>
      </c>
      <c r="D1412" s="41"/>
      <c r="E1412" s="41"/>
      <c r="F1412" s="41"/>
      <c r="G1412" s="41">
        <v>70</v>
      </c>
      <c r="H1412" s="41">
        <v>70</v>
      </c>
      <c r="I1412" s="41">
        <v>70</v>
      </c>
      <c r="J1412" s="41">
        <v>70</v>
      </c>
      <c r="K1412" s="41">
        <v>70</v>
      </c>
      <c r="L1412" s="41">
        <v>70</v>
      </c>
      <c r="M1412" s="42">
        <v>70</v>
      </c>
      <c r="N1412" s="42">
        <v>70</v>
      </c>
      <c r="O1412" s="42">
        <v>70</v>
      </c>
      <c r="P1412" s="42">
        <v>70</v>
      </c>
      <c r="Q1412" s="42">
        <v>70</v>
      </c>
      <c r="R1412" s="41">
        <v>70</v>
      </c>
    </row>
    <row r="1413" spans="1:18" x14ac:dyDescent="0.25">
      <c r="A1413" s="26" t="s">
        <v>16</v>
      </c>
      <c r="B1413" s="27" t="s">
        <v>17</v>
      </c>
      <c r="C1413" s="51">
        <v>154</v>
      </c>
      <c r="D1413" s="51">
        <v>89</v>
      </c>
      <c r="E1413" s="36">
        <v>88.644000000000005</v>
      </c>
      <c r="F1413" s="36">
        <v>88.289423999999997</v>
      </c>
      <c r="G1413" s="51">
        <v>88.457245315282108</v>
      </c>
      <c r="H1413" s="51">
        <v>88.620508492551735</v>
      </c>
      <c r="I1413" s="51">
        <v>88.77921304604115</v>
      </c>
      <c r="J1413" s="51">
        <v>88.931648705282143</v>
      </c>
      <c r="K1413" s="51">
        <v>89.074394301976383</v>
      </c>
      <c r="L1413" s="51">
        <v>89.212579125886776</v>
      </c>
      <c r="M1413" s="51">
        <v>89.34677288053274</v>
      </c>
      <c r="N1413" s="51">
        <v>89.481536811123007</v>
      </c>
      <c r="O1413" s="51">
        <v>89.613449782758337</v>
      </c>
      <c r="P1413" s="51">
        <v>89.747643541155014</v>
      </c>
      <c r="Q1413" s="51">
        <v>89.886968656625299</v>
      </c>
      <c r="R1413" s="51">
        <v>90.031424554369835</v>
      </c>
    </row>
    <row r="1414" spans="1:18" x14ac:dyDescent="0.25">
      <c r="A1414" s="26" t="s">
        <v>29</v>
      </c>
      <c r="B1414" s="27" t="s">
        <v>17</v>
      </c>
      <c r="C1414" s="51">
        <v>112.03499999999998</v>
      </c>
      <c r="D1414" s="51"/>
      <c r="E1414" s="36"/>
      <c r="F1414" s="36"/>
      <c r="G1414" s="51">
        <v>55</v>
      </c>
      <c r="H1414" s="51">
        <v>55.101512032370273</v>
      </c>
      <c r="I1414" s="51">
        <v>55.200189652397967</v>
      </c>
      <c r="J1414" s="51">
        <v>55.294969466401582</v>
      </c>
      <c r="K1414" s="51">
        <v>55.383724296943726</v>
      </c>
      <c r="L1414" s="51">
        <v>55.469643378958807</v>
      </c>
      <c r="M1414" s="51">
        <v>55.553080936608509</v>
      </c>
      <c r="N1414" s="51">
        <v>55.636873012159207</v>
      </c>
      <c r="O1414" s="51">
        <v>55.718892448940032</v>
      </c>
      <c r="P1414" s="51">
        <v>55.802330008921814</v>
      </c>
      <c r="Q1414" s="51">
        <v>55.888958089228332</v>
      </c>
      <c r="R1414" s="51">
        <v>55.978776332466985</v>
      </c>
    </row>
    <row r="1415" spans="1:18" x14ac:dyDescent="0.25">
      <c r="A1415" s="39" t="s">
        <v>27</v>
      </c>
      <c r="B1415" s="40" t="s">
        <v>10</v>
      </c>
      <c r="C1415" s="43">
        <v>0.72749999999999992</v>
      </c>
      <c r="D1415" s="43"/>
      <c r="E1415" s="43"/>
      <c r="F1415" s="43"/>
      <c r="G1415" s="43">
        <v>0.62176930565684319</v>
      </c>
      <c r="H1415" s="43">
        <v>0.6217693056568433</v>
      </c>
      <c r="I1415" s="43">
        <v>0.6217693056568433</v>
      </c>
      <c r="J1415" s="43">
        <v>0.6217693056568433</v>
      </c>
      <c r="K1415" s="43">
        <v>0.62176930565684319</v>
      </c>
      <c r="L1415" s="43">
        <v>0.62176930565684319</v>
      </c>
      <c r="M1415" s="47">
        <v>0.62176930565684319</v>
      </c>
      <c r="N1415" s="47">
        <v>0.62176930565684319</v>
      </c>
      <c r="O1415" s="47">
        <v>0.62176930565684319</v>
      </c>
      <c r="P1415" s="47">
        <v>0.62176930565684307</v>
      </c>
      <c r="Q1415" s="47">
        <v>0.62176930565684307</v>
      </c>
      <c r="R1415" s="43">
        <v>0.62176930565684307</v>
      </c>
    </row>
    <row r="1417" spans="1:18" x14ac:dyDescent="0.25">
      <c r="A1417" s="26" t="s">
        <v>2</v>
      </c>
      <c r="B1417" s="27" t="s">
        <v>3</v>
      </c>
      <c r="C1417" s="27">
        <v>2020</v>
      </c>
      <c r="D1417" s="27">
        <v>2021</v>
      </c>
      <c r="E1417" s="27">
        <v>2022</v>
      </c>
      <c r="F1417" s="27">
        <v>2023</v>
      </c>
      <c r="G1417" s="27">
        <v>2024</v>
      </c>
      <c r="H1417" s="27">
        <v>2025</v>
      </c>
      <c r="I1417" s="27">
        <v>2026</v>
      </c>
      <c r="J1417" s="27">
        <v>2027</v>
      </c>
      <c r="K1417" s="27">
        <v>2028</v>
      </c>
      <c r="L1417" s="27">
        <v>2029</v>
      </c>
      <c r="M1417" s="50">
        <v>2030</v>
      </c>
      <c r="N1417" s="27">
        <v>2031</v>
      </c>
      <c r="O1417" s="50">
        <v>2032</v>
      </c>
      <c r="P1417" s="27">
        <v>2033</v>
      </c>
      <c r="Q1417" s="50">
        <v>2034</v>
      </c>
      <c r="R1417" s="27">
        <v>2035</v>
      </c>
    </row>
    <row r="1418" spans="1:18" x14ac:dyDescent="0.25">
      <c r="A1418" s="80" t="s">
        <v>143</v>
      </c>
      <c r="B1418" s="81"/>
      <c r="C1418" s="81"/>
      <c r="D1418" s="81"/>
      <c r="E1418" s="81"/>
      <c r="F1418" s="81"/>
      <c r="G1418" s="81"/>
      <c r="H1418" s="81"/>
      <c r="I1418" s="81"/>
      <c r="J1418" s="81"/>
      <c r="K1418" s="81"/>
      <c r="L1418" s="81"/>
      <c r="M1418" s="81"/>
      <c r="N1418" s="81"/>
      <c r="O1418" s="81"/>
      <c r="P1418" s="81"/>
      <c r="Q1418" s="81"/>
      <c r="R1418" s="82"/>
    </row>
    <row r="1419" spans="1:18" x14ac:dyDescent="0.25">
      <c r="A1419" s="26" t="s">
        <v>5</v>
      </c>
      <c r="B1419" s="27" t="s">
        <v>6</v>
      </c>
      <c r="C1419" s="51">
        <v>676</v>
      </c>
      <c r="D1419" s="51">
        <v>1043.8671965650838</v>
      </c>
      <c r="E1419" s="51">
        <v>961.30743999999993</v>
      </c>
      <c r="F1419" s="51">
        <v>957.49021023999978</v>
      </c>
      <c r="G1419" s="51">
        <v>959.29691040881346</v>
      </c>
      <c r="H1419" s="51">
        <v>961.05453940509574</v>
      </c>
      <c r="I1419" s="51">
        <v>962.76309199925709</v>
      </c>
      <c r="J1419" s="51">
        <v>964.40415607279817</v>
      </c>
      <c r="K1419" s="51">
        <v>965.94090063478257</v>
      </c>
      <c r="L1419" s="51">
        <v>967.42854565929383</v>
      </c>
      <c r="M1419" s="52">
        <v>968.87322435678254</v>
      </c>
      <c r="N1419" s="52">
        <v>970.32404135066736</v>
      </c>
      <c r="O1419" s="52">
        <v>971.74416600957386</v>
      </c>
      <c r="P1419" s="52">
        <v>973.18884474744095</v>
      </c>
      <c r="Q1419" s="52">
        <v>974.68876571526903</v>
      </c>
      <c r="R1419" s="51">
        <v>976.24392272498767</v>
      </c>
    </row>
    <row r="1420" spans="1:18" x14ac:dyDescent="0.25">
      <c r="A1420" s="26" t="s">
        <v>7</v>
      </c>
      <c r="B1420" s="27" t="s">
        <v>6</v>
      </c>
      <c r="C1420" s="27">
        <v>0</v>
      </c>
      <c r="D1420" s="27">
        <v>0</v>
      </c>
      <c r="E1420" s="27">
        <v>0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50">
        <v>0</v>
      </c>
      <c r="N1420" s="50">
        <v>0</v>
      </c>
      <c r="O1420" s="50">
        <v>0</v>
      </c>
      <c r="P1420" s="50">
        <v>0</v>
      </c>
      <c r="Q1420" s="50">
        <v>0</v>
      </c>
      <c r="R1420" s="27">
        <v>0</v>
      </c>
    </row>
    <row r="1421" spans="1:18" x14ac:dyDescent="0.25">
      <c r="A1421" s="26" t="s">
        <v>8</v>
      </c>
      <c r="B1421" s="27" t="s">
        <v>6</v>
      </c>
      <c r="C1421" s="51">
        <v>676</v>
      </c>
      <c r="D1421" s="51">
        <v>1043.8671965650838</v>
      </c>
      <c r="E1421" s="51">
        <v>961.30743999999993</v>
      </c>
      <c r="F1421" s="51">
        <v>957.49021023999978</v>
      </c>
      <c r="G1421" s="51">
        <v>959.29691040881346</v>
      </c>
      <c r="H1421" s="51">
        <v>961.05453940509574</v>
      </c>
      <c r="I1421" s="51">
        <v>962.76309199925709</v>
      </c>
      <c r="J1421" s="51">
        <v>964.40415607279817</v>
      </c>
      <c r="K1421" s="51">
        <v>965.94090063478257</v>
      </c>
      <c r="L1421" s="51">
        <v>967.42854565929383</v>
      </c>
      <c r="M1421" s="52">
        <v>968.87322435678254</v>
      </c>
      <c r="N1421" s="52">
        <v>970.32404135066736</v>
      </c>
      <c r="O1421" s="52">
        <v>971.74416600957386</v>
      </c>
      <c r="P1421" s="52">
        <v>973.18884474744095</v>
      </c>
      <c r="Q1421" s="52">
        <v>974.68876571526903</v>
      </c>
      <c r="R1421" s="51">
        <v>976.24392272498767</v>
      </c>
    </row>
    <row r="1422" spans="1:18" x14ac:dyDescent="0.25">
      <c r="A1422" s="26" t="s">
        <v>9</v>
      </c>
      <c r="B1422" s="27" t="s">
        <v>6</v>
      </c>
      <c r="C1422" s="51">
        <v>0</v>
      </c>
      <c r="D1422" s="51">
        <v>78.727196565083773</v>
      </c>
      <c r="E1422" s="51">
        <v>0</v>
      </c>
      <c r="F1422" s="51">
        <v>0</v>
      </c>
      <c r="G1422" s="51">
        <v>0</v>
      </c>
      <c r="H1422" s="51">
        <v>0</v>
      </c>
      <c r="I1422" s="51">
        <v>0</v>
      </c>
      <c r="J1422" s="51">
        <v>0</v>
      </c>
      <c r="K1422" s="51">
        <v>0</v>
      </c>
      <c r="L1422" s="51">
        <v>0</v>
      </c>
      <c r="M1422" s="52">
        <v>0</v>
      </c>
      <c r="N1422" s="52">
        <v>0</v>
      </c>
      <c r="O1422" s="52">
        <v>0</v>
      </c>
      <c r="P1422" s="52">
        <v>0</v>
      </c>
      <c r="Q1422" s="52">
        <v>0</v>
      </c>
      <c r="R1422" s="51">
        <v>0</v>
      </c>
    </row>
    <row r="1423" spans="1:18" x14ac:dyDescent="0.25">
      <c r="A1423" s="26" t="s">
        <v>9</v>
      </c>
      <c r="B1423" s="27" t="s">
        <v>10</v>
      </c>
      <c r="C1423" s="53">
        <v>0</v>
      </c>
      <c r="D1423" s="53">
        <v>7.5418785861018578E-2</v>
      </c>
      <c r="E1423" s="53">
        <v>0</v>
      </c>
      <c r="F1423" s="53">
        <v>0</v>
      </c>
      <c r="G1423" s="53">
        <v>0</v>
      </c>
      <c r="H1423" s="53">
        <v>0</v>
      </c>
      <c r="I1423" s="53">
        <v>0</v>
      </c>
      <c r="J1423" s="53">
        <v>0</v>
      </c>
      <c r="K1423" s="53">
        <v>0</v>
      </c>
      <c r="L1423" s="53">
        <v>0</v>
      </c>
      <c r="M1423" s="54">
        <v>0</v>
      </c>
      <c r="N1423" s="54">
        <v>0</v>
      </c>
      <c r="O1423" s="54">
        <v>0</v>
      </c>
      <c r="P1423" s="54">
        <v>0</v>
      </c>
      <c r="Q1423" s="54">
        <v>0</v>
      </c>
      <c r="R1423" s="53">
        <v>0</v>
      </c>
    </row>
    <row r="1424" spans="1:18" x14ac:dyDescent="0.25">
      <c r="A1424" s="26" t="s">
        <v>11</v>
      </c>
      <c r="B1424" s="27" t="s">
        <v>6</v>
      </c>
      <c r="C1424" s="51">
        <v>676</v>
      </c>
      <c r="D1424" s="51">
        <v>965.14</v>
      </c>
      <c r="E1424" s="51">
        <v>961.30743999999993</v>
      </c>
      <c r="F1424" s="51">
        <v>957.49021023999978</v>
      </c>
      <c r="G1424" s="51">
        <v>959.29691040881346</v>
      </c>
      <c r="H1424" s="51">
        <v>961.05453940509574</v>
      </c>
      <c r="I1424" s="51">
        <v>962.76309199925709</v>
      </c>
      <c r="J1424" s="51">
        <v>964.40415607279817</v>
      </c>
      <c r="K1424" s="51">
        <v>965.94090063478257</v>
      </c>
      <c r="L1424" s="51">
        <v>967.42854565929383</v>
      </c>
      <c r="M1424" s="52">
        <v>968.87322435678254</v>
      </c>
      <c r="N1424" s="52">
        <v>970.32404135066736</v>
      </c>
      <c r="O1424" s="52">
        <v>971.74416600957386</v>
      </c>
      <c r="P1424" s="52">
        <v>973.18884474744095</v>
      </c>
      <c r="Q1424" s="52">
        <v>974.68876571526903</v>
      </c>
      <c r="R1424" s="51">
        <v>976.24392272498767</v>
      </c>
    </row>
    <row r="1425" spans="1:18" x14ac:dyDescent="0.25">
      <c r="A1425" s="26" t="s">
        <v>12</v>
      </c>
      <c r="B1425" s="27" t="s">
        <v>6</v>
      </c>
      <c r="C1425" s="51">
        <v>641</v>
      </c>
      <c r="D1425" s="51">
        <v>958.14</v>
      </c>
      <c r="E1425" s="51">
        <v>954.30743999999993</v>
      </c>
      <c r="F1425" s="51">
        <v>950.49021023999978</v>
      </c>
      <c r="G1425" s="51">
        <v>952.29691040881346</v>
      </c>
      <c r="H1425" s="51">
        <v>954.05453940509574</v>
      </c>
      <c r="I1425" s="51">
        <v>955.76309199925709</v>
      </c>
      <c r="J1425" s="51">
        <v>957.40415607279817</v>
      </c>
      <c r="K1425" s="51">
        <v>958.94090063478257</v>
      </c>
      <c r="L1425" s="51">
        <v>960.42854565929383</v>
      </c>
      <c r="M1425" s="52">
        <v>961.87322435678254</v>
      </c>
      <c r="N1425" s="52">
        <v>963.32404135066736</v>
      </c>
      <c r="O1425" s="52">
        <v>964.74416600957386</v>
      </c>
      <c r="P1425" s="52">
        <v>966.18884474744095</v>
      </c>
      <c r="Q1425" s="52">
        <v>967.68876571526903</v>
      </c>
      <c r="R1425" s="51">
        <v>969.24392272498767</v>
      </c>
    </row>
    <row r="1426" spans="1:18" x14ac:dyDescent="0.25">
      <c r="A1426" s="26" t="s">
        <v>13</v>
      </c>
      <c r="B1426" s="27" t="s">
        <v>6</v>
      </c>
      <c r="C1426" s="27">
        <v>35</v>
      </c>
      <c r="D1426" s="27">
        <v>7</v>
      </c>
      <c r="E1426" s="27">
        <v>7</v>
      </c>
      <c r="F1426" s="27">
        <v>7</v>
      </c>
      <c r="G1426" s="27">
        <v>7</v>
      </c>
      <c r="H1426" s="27">
        <v>7</v>
      </c>
      <c r="I1426" s="27">
        <v>7</v>
      </c>
      <c r="J1426" s="27">
        <v>7</v>
      </c>
      <c r="K1426" s="27">
        <v>7</v>
      </c>
      <c r="L1426" s="27">
        <v>7</v>
      </c>
      <c r="M1426" s="50">
        <v>7</v>
      </c>
      <c r="N1426" s="50">
        <v>7</v>
      </c>
      <c r="O1426" s="50">
        <v>7</v>
      </c>
      <c r="P1426" s="50">
        <v>7</v>
      </c>
      <c r="Q1426" s="50">
        <v>7</v>
      </c>
      <c r="R1426" s="27">
        <v>7</v>
      </c>
    </row>
    <row r="1427" spans="1:18" x14ac:dyDescent="0.25">
      <c r="A1427" s="39" t="s">
        <v>14</v>
      </c>
      <c r="B1427" s="40" t="s">
        <v>15</v>
      </c>
      <c r="C1427" s="41">
        <v>15.675140657487788</v>
      </c>
      <c r="D1427" s="41">
        <v>43.750684931506846</v>
      </c>
      <c r="E1427" s="41">
        <v>43.750684931506846</v>
      </c>
      <c r="F1427" s="41">
        <v>43.750684931506846</v>
      </c>
      <c r="G1427" s="41">
        <v>43.750684931506846</v>
      </c>
      <c r="H1427" s="41">
        <v>43.750684931506846</v>
      </c>
      <c r="I1427" s="41">
        <v>43.750684931506846</v>
      </c>
      <c r="J1427" s="41">
        <v>43.750684931506846</v>
      </c>
      <c r="K1427" s="41">
        <v>43.750684931506846</v>
      </c>
      <c r="L1427" s="41">
        <v>43.750684931506846</v>
      </c>
      <c r="M1427" s="42">
        <v>43.750684931506846</v>
      </c>
      <c r="N1427" s="42">
        <v>43.750684931506846</v>
      </c>
      <c r="O1427" s="42">
        <v>43.750684931506846</v>
      </c>
      <c r="P1427" s="42">
        <v>43.750684931506846</v>
      </c>
      <c r="Q1427" s="42">
        <v>43.750684931506846</v>
      </c>
      <c r="R1427" s="41">
        <v>43.750684931506846</v>
      </c>
    </row>
    <row r="1428" spans="1:18" x14ac:dyDescent="0.25">
      <c r="A1428" s="26" t="s">
        <v>16</v>
      </c>
      <c r="B1428" s="27" t="s">
        <v>17</v>
      </c>
      <c r="C1428" s="51">
        <v>154</v>
      </c>
      <c r="D1428" s="51">
        <v>172</v>
      </c>
      <c r="E1428" s="36">
        <v>158</v>
      </c>
      <c r="F1428" s="51">
        <f>E1428+(E1428*F$1175)</f>
        <v>157.36799999999999</v>
      </c>
      <c r="G1428" s="51">
        <f t="shared" ref="G1428:R1429" si="668">F1428+(F1428*G$1175)</f>
        <v>157.66712648137013</v>
      </c>
      <c r="H1428" s="51">
        <f t="shared" si="668"/>
        <v>157.9581284894993</v>
      </c>
      <c r="I1428" s="51">
        <f t="shared" si="668"/>
        <v>158.24100515854997</v>
      </c>
      <c r="J1428" s="51">
        <f t="shared" si="668"/>
        <v>158.51270808441157</v>
      </c>
      <c r="K1428" s="51">
        <f t="shared" si="668"/>
        <v>158.76713934064651</v>
      </c>
      <c r="L1428" s="51">
        <f t="shared" si="668"/>
        <v>159.01344142739623</v>
      </c>
      <c r="M1428" s="51">
        <f t="shared" si="668"/>
        <v>159.252629790219</v>
      </c>
      <c r="N1428" s="51">
        <f t="shared" si="668"/>
        <v>159.49283444065514</v>
      </c>
      <c r="O1428" s="51">
        <f t="shared" si="668"/>
        <v>159.72795751179794</v>
      </c>
      <c r="P1428" s="51">
        <f t="shared" si="668"/>
        <v>159.96714588130601</v>
      </c>
      <c r="Q1428" s="51">
        <f t="shared" si="668"/>
        <v>160.21548043575194</v>
      </c>
      <c r="R1428" s="51">
        <f t="shared" si="668"/>
        <v>160.47296015060726</v>
      </c>
    </row>
    <row r="1429" spans="1:18" x14ac:dyDescent="0.25">
      <c r="A1429" s="26" t="s">
        <v>29</v>
      </c>
      <c r="B1429" s="27" t="s">
        <v>17</v>
      </c>
      <c r="C1429" s="51">
        <v>112.03499999999998</v>
      </c>
      <c r="D1429" s="51">
        <v>60</v>
      </c>
      <c r="E1429" s="51">
        <f>D1429+(D1429*E$1006)</f>
        <v>59.76</v>
      </c>
      <c r="F1429" s="51">
        <f>E1429+(E1429*F$1175)</f>
        <v>59.520959999999995</v>
      </c>
      <c r="G1429" s="51">
        <f t="shared" si="668"/>
        <v>59.634097965358727</v>
      </c>
      <c r="H1429" s="51">
        <f t="shared" si="668"/>
        <v>59.744163028686572</v>
      </c>
      <c r="I1429" s="51">
        <f t="shared" si="668"/>
        <v>59.851154862499662</v>
      </c>
      <c r="J1429" s="51">
        <f t="shared" si="668"/>
        <v>59.953920475471115</v>
      </c>
      <c r="K1429" s="51">
        <f t="shared" si="668"/>
        <v>60.050153462006556</v>
      </c>
      <c r="L1429" s="51">
        <f t="shared" si="668"/>
        <v>60.143311770260752</v>
      </c>
      <c r="M1429" s="51">
        <f t="shared" si="668"/>
        <v>60.233779470022071</v>
      </c>
      <c r="N1429" s="51">
        <f t="shared" si="668"/>
        <v>60.324631558060453</v>
      </c>
      <c r="O1429" s="51">
        <f t="shared" si="668"/>
        <v>60.413561651297755</v>
      </c>
      <c r="P1429" s="51">
        <f t="shared" si="668"/>
        <v>60.504029353587647</v>
      </c>
      <c r="Q1429" s="51">
        <f t="shared" si="668"/>
        <v>60.597956397724914</v>
      </c>
      <c r="R1429" s="51">
        <f t="shared" si="668"/>
        <v>60.695342396204374</v>
      </c>
    </row>
    <row r="1430" spans="1:18" x14ac:dyDescent="0.25">
      <c r="A1430" s="39" t="s">
        <v>27</v>
      </c>
      <c r="B1430" s="40" t="s">
        <v>10</v>
      </c>
      <c r="C1430" s="43">
        <v>0.72749999999999992</v>
      </c>
      <c r="D1430" s="43">
        <f>D1429/D1428</f>
        <v>0.34883720930232559</v>
      </c>
      <c r="E1430" s="43">
        <f>E1429/E1428</f>
        <v>0.37822784810126581</v>
      </c>
      <c r="F1430" s="43">
        <f>F1429/F1428</f>
        <v>0.37822784810126581</v>
      </c>
      <c r="G1430" s="43">
        <f>G1429/G1428</f>
        <v>0.37822784810126581</v>
      </c>
      <c r="H1430" s="43">
        <f t="shared" ref="H1430:R1430" si="669">H1429/H1428</f>
        <v>0.37822784810126581</v>
      </c>
      <c r="I1430" s="43">
        <f t="shared" si="669"/>
        <v>0.37822784810126586</v>
      </c>
      <c r="J1430" s="43">
        <f t="shared" si="669"/>
        <v>0.37822784810126586</v>
      </c>
      <c r="K1430" s="43">
        <f t="shared" si="669"/>
        <v>0.37822784810126586</v>
      </c>
      <c r="L1430" s="43">
        <f t="shared" si="669"/>
        <v>0.37822784810126581</v>
      </c>
      <c r="M1430" s="47">
        <f t="shared" si="669"/>
        <v>0.37822784810126581</v>
      </c>
      <c r="N1430" s="47">
        <f t="shared" si="669"/>
        <v>0.37822784810126581</v>
      </c>
      <c r="O1430" s="47">
        <f t="shared" si="669"/>
        <v>0.37822784810126586</v>
      </c>
      <c r="P1430" s="47">
        <f t="shared" si="669"/>
        <v>0.37822784810126586</v>
      </c>
      <c r="Q1430" s="47">
        <f t="shared" si="669"/>
        <v>0.37822784810126586</v>
      </c>
      <c r="R1430" s="43">
        <f t="shared" si="669"/>
        <v>0.37822784810126586</v>
      </c>
    </row>
    <row r="1431" spans="1:18" x14ac:dyDescent="0.25">
      <c r="A1431" s="83" t="s">
        <v>144</v>
      </c>
      <c r="B1431" s="84"/>
      <c r="C1431" s="84"/>
      <c r="D1431" s="84"/>
      <c r="E1431" s="84"/>
      <c r="F1431" s="84"/>
      <c r="G1431" s="84"/>
      <c r="H1431" s="84"/>
      <c r="I1431" s="84"/>
      <c r="J1431" s="84"/>
      <c r="K1431" s="84"/>
      <c r="L1431" s="84"/>
      <c r="M1431" s="84"/>
      <c r="N1431" s="84"/>
      <c r="O1431" s="84"/>
      <c r="P1431" s="84"/>
      <c r="Q1431" s="84"/>
      <c r="R1431" s="85"/>
    </row>
    <row r="1432" spans="1:18" x14ac:dyDescent="0.25">
      <c r="A1432" s="26" t="s">
        <v>1</v>
      </c>
      <c r="B1432" s="27"/>
      <c r="C1432" s="28">
        <v>-4.0000000000000001E-3</v>
      </c>
      <c r="D1432" s="28">
        <v>-4.0000000000000001E-3</v>
      </c>
      <c r="E1432" s="28">
        <v>-4.0000000000000001E-3</v>
      </c>
      <c r="F1432" s="28">
        <v>-4.0000000000000001E-3</v>
      </c>
      <c r="G1432" s="29">
        <v>-1.0953447846651729E-2</v>
      </c>
      <c r="H1432" s="29">
        <v>-1.1056577315139421E-2</v>
      </c>
      <c r="I1432" s="29">
        <v>-1.1400829151210996E-2</v>
      </c>
      <c r="J1432" s="29">
        <v>-1.156951827395295E-2</v>
      </c>
      <c r="K1432" s="29">
        <v>-1.1912074003759748E-2</v>
      </c>
      <c r="L1432" s="29">
        <v>-1.2093811811246115E-2</v>
      </c>
      <c r="M1432" s="30">
        <v>-1.2261164715304527E-2</v>
      </c>
      <c r="N1432" s="29">
        <v>-1.2511101672008342E-2</v>
      </c>
      <c r="O1432" s="30">
        <v>-1.290726326905777E-2</v>
      </c>
      <c r="P1432" s="29">
        <v>-1.3116183230305912E-2</v>
      </c>
      <c r="Q1432" s="30">
        <v>-1.3392229695813673E-2</v>
      </c>
      <c r="R1432" s="29">
        <v>-1.3450268598404688E-2</v>
      </c>
    </row>
    <row r="1433" spans="1:18" x14ac:dyDescent="0.25">
      <c r="A1433" s="48"/>
      <c r="B1433" s="48"/>
      <c r="C1433" s="48"/>
      <c r="D1433" s="48"/>
      <c r="E1433" s="48"/>
      <c r="F1433" s="48"/>
      <c r="G1433" s="48"/>
      <c r="H1433" s="48"/>
      <c r="I1433" s="48"/>
      <c r="J1433" s="48"/>
      <c r="K1433" s="48"/>
      <c r="L1433" s="48"/>
      <c r="M1433" s="48"/>
      <c r="N1433" s="48"/>
      <c r="O1433" s="48"/>
      <c r="P1433" s="48"/>
      <c r="Q1433" s="48"/>
      <c r="R1433" s="49"/>
    </row>
    <row r="1434" spans="1:18" x14ac:dyDescent="0.25">
      <c r="A1434" s="26" t="s">
        <v>2</v>
      </c>
      <c r="B1434" s="27" t="s">
        <v>3</v>
      </c>
      <c r="C1434" s="27">
        <v>2020</v>
      </c>
      <c r="D1434" s="27">
        <v>2021</v>
      </c>
      <c r="E1434" s="27">
        <v>2022</v>
      </c>
      <c r="F1434" s="27">
        <v>2023</v>
      </c>
      <c r="G1434" s="27">
        <v>2024</v>
      </c>
      <c r="H1434" s="27">
        <v>2025</v>
      </c>
      <c r="I1434" s="27">
        <v>2026</v>
      </c>
      <c r="J1434" s="27">
        <v>2027</v>
      </c>
      <c r="K1434" s="27">
        <v>2028</v>
      </c>
      <c r="L1434" s="27">
        <v>2029</v>
      </c>
      <c r="M1434" s="50">
        <v>2030</v>
      </c>
      <c r="N1434" s="27">
        <v>2031</v>
      </c>
      <c r="O1434" s="50">
        <v>2032</v>
      </c>
      <c r="P1434" s="27">
        <v>2033</v>
      </c>
      <c r="Q1434" s="50">
        <v>2034</v>
      </c>
      <c r="R1434" s="27">
        <v>2035</v>
      </c>
    </row>
    <row r="1435" spans="1:18" x14ac:dyDescent="0.25">
      <c r="A1435" s="80" t="s">
        <v>145</v>
      </c>
      <c r="B1435" s="81"/>
      <c r="C1435" s="81"/>
      <c r="D1435" s="81"/>
      <c r="E1435" s="81"/>
      <c r="F1435" s="81"/>
      <c r="G1435" s="81"/>
      <c r="H1435" s="81"/>
      <c r="I1435" s="81"/>
      <c r="J1435" s="81"/>
      <c r="K1435" s="81"/>
      <c r="L1435" s="81"/>
      <c r="M1435" s="81"/>
      <c r="N1435" s="81"/>
      <c r="O1435" s="81"/>
      <c r="P1435" s="81"/>
      <c r="Q1435" s="81"/>
      <c r="R1435" s="82"/>
    </row>
    <row r="1436" spans="1:18" x14ac:dyDescent="0.25">
      <c r="A1436" s="26" t="s">
        <v>5</v>
      </c>
      <c r="B1436" s="27" t="s">
        <v>6</v>
      </c>
      <c r="C1436" s="51">
        <v>10794.37</v>
      </c>
      <c r="D1436" s="51">
        <v>13185</v>
      </c>
      <c r="E1436" s="51">
        <v>12749.036615480469</v>
      </c>
      <c r="F1436" s="51">
        <v>12699.939649371569</v>
      </c>
      <c r="G1436" s="51">
        <v>12566.032166003615</v>
      </c>
      <c r="H1436" s="51">
        <v>12432.344468417819</v>
      </c>
      <c r="I1436" s="51">
        <f t="shared" ref="I1436" si="670">I1437+I1438</f>
        <v>12657.025594609306</v>
      </c>
      <c r="J1436" s="51">
        <f>J1437+J1438</f>
        <v>12516.083056148545</v>
      </c>
      <c r="K1436" s="51">
        <f>K1437+K1438</f>
        <v>12372.646342774427</v>
      </c>
      <c r="L1436" s="51">
        <f t="shared" ref="L1436:R1436" si="671">L1437+L1438</f>
        <v>12228.755968744086</v>
      </c>
      <c r="M1436" s="52">
        <f t="shared" si="671"/>
        <v>12084.638718331178</v>
      </c>
      <c r="N1436" s="52">
        <f t="shared" si="671"/>
        <v>11939.38678427919</v>
      </c>
      <c r="O1436" s="52">
        <f t="shared" si="671"/>
        <v>11791.410280986369</v>
      </c>
      <c r="P1436" s="52">
        <f t="shared" si="671"/>
        <v>11642.979482571654</v>
      </c>
      <c r="Q1436" s="52">
        <f t="shared" si="671"/>
        <v>11493.412591877781</v>
      </c>
      <c r="R1436" s="51">
        <f t="shared" si="671"/>
        <v>11345.209226870988</v>
      </c>
    </row>
    <row r="1437" spans="1:18" x14ac:dyDescent="0.25">
      <c r="A1437" s="26" t="s">
        <v>7</v>
      </c>
      <c r="B1437" s="27" t="s">
        <v>6</v>
      </c>
      <c r="C1437" s="27">
        <v>0</v>
      </c>
      <c r="D1437" s="51">
        <v>119.2640240509354</v>
      </c>
      <c r="E1437" s="51">
        <v>119.2640240509354</v>
      </c>
      <c r="F1437" s="51">
        <v>119.2640240509354</v>
      </c>
      <c r="G1437" s="51">
        <v>119.2640240509354</v>
      </c>
      <c r="H1437" s="51">
        <v>119.2640240509354</v>
      </c>
      <c r="I1437" s="51">
        <f>H1437</f>
        <v>119.2640240509354</v>
      </c>
      <c r="J1437" s="51">
        <f>I1437</f>
        <v>119.2640240509354</v>
      </c>
      <c r="K1437" s="51">
        <f t="shared" ref="K1437:R1437" si="672">J1437</f>
        <v>119.2640240509354</v>
      </c>
      <c r="L1437" s="51">
        <f t="shared" si="672"/>
        <v>119.2640240509354</v>
      </c>
      <c r="M1437" s="52">
        <f t="shared" si="672"/>
        <v>119.2640240509354</v>
      </c>
      <c r="N1437" s="52">
        <f t="shared" si="672"/>
        <v>119.2640240509354</v>
      </c>
      <c r="O1437" s="52">
        <f t="shared" si="672"/>
        <v>119.2640240509354</v>
      </c>
      <c r="P1437" s="52">
        <f t="shared" si="672"/>
        <v>119.2640240509354</v>
      </c>
      <c r="Q1437" s="52">
        <f t="shared" si="672"/>
        <v>119.2640240509354</v>
      </c>
      <c r="R1437" s="51">
        <f t="shared" si="672"/>
        <v>119.2640240509354</v>
      </c>
    </row>
    <row r="1438" spans="1:18" x14ac:dyDescent="0.25">
      <c r="A1438" s="26" t="s">
        <v>8</v>
      </c>
      <c r="B1438" s="27" t="s">
        <v>6</v>
      </c>
      <c r="C1438" s="51">
        <v>10794.37</v>
      </c>
      <c r="D1438" s="51">
        <v>13065.735975949065</v>
      </c>
      <c r="E1438" s="51">
        <v>12629.772591429533</v>
      </c>
      <c r="F1438" s="51">
        <v>12580.675625320633</v>
      </c>
      <c r="G1438" s="51">
        <v>12446.76814195268</v>
      </c>
      <c r="H1438" s="51">
        <v>12313.080444366884</v>
      </c>
      <c r="I1438" s="51">
        <f t="shared" ref="I1438:R1438" si="673">I1441/(1-I1440)</f>
        <v>12537.76157055837</v>
      </c>
      <c r="J1438" s="51">
        <f t="shared" si="673"/>
        <v>12396.81903209761</v>
      </c>
      <c r="K1438" s="51">
        <f t="shared" si="673"/>
        <v>12253.382318723492</v>
      </c>
      <c r="L1438" s="51">
        <f t="shared" si="673"/>
        <v>12109.491944693151</v>
      </c>
      <c r="M1438" s="52">
        <f t="shared" si="673"/>
        <v>11965.374694280243</v>
      </c>
      <c r="N1438" s="52">
        <f t="shared" si="673"/>
        <v>11820.122760228254</v>
      </c>
      <c r="O1438" s="52">
        <f t="shared" si="673"/>
        <v>11672.146256935433</v>
      </c>
      <c r="P1438" s="52">
        <f t="shared" si="673"/>
        <v>11523.715458520719</v>
      </c>
      <c r="Q1438" s="52">
        <f t="shared" si="673"/>
        <v>11374.148567826845</v>
      </c>
      <c r="R1438" s="51">
        <f t="shared" si="673"/>
        <v>11225.945202820052</v>
      </c>
    </row>
    <row r="1439" spans="1:18" x14ac:dyDescent="0.25">
      <c r="A1439" s="26" t="s">
        <v>9</v>
      </c>
      <c r="B1439" s="27" t="s">
        <v>6</v>
      </c>
      <c r="C1439" s="51">
        <v>0</v>
      </c>
      <c r="D1439" s="51">
        <v>987.68397594906492</v>
      </c>
      <c r="E1439" s="51">
        <v>551.72059142953367</v>
      </c>
      <c r="F1439" s="51">
        <v>549.57583332063587</v>
      </c>
      <c r="G1439" s="51">
        <v>543.72620179435398</v>
      </c>
      <c r="H1439" s="51">
        <v>537.88617141811847</v>
      </c>
      <c r="I1439" s="51">
        <f t="shared" ref="I1439:R1439" si="674">I1438-I1441</f>
        <v>547.70117029700123</v>
      </c>
      <c r="J1439" s="51">
        <f t="shared" si="674"/>
        <v>541.54421852972155</v>
      </c>
      <c r="K1439" s="51">
        <f t="shared" si="674"/>
        <v>535.27831090845575</v>
      </c>
      <c r="L1439" s="51">
        <f t="shared" si="674"/>
        <v>528.99258551741332</v>
      </c>
      <c r="M1439" s="52">
        <f t="shared" si="674"/>
        <v>522.6969492296339</v>
      </c>
      <c r="N1439" s="52">
        <f t="shared" si="674"/>
        <v>516.35174527751951</v>
      </c>
      <c r="O1439" s="52">
        <f t="shared" si="674"/>
        <v>509.8875208963309</v>
      </c>
      <c r="P1439" s="52">
        <f t="shared" si="674"/>
        <v>503.40345102928586</v>
      </c>
      <c r="Q1439" s="52">
        <f t="shared" si="674"/>
        <v>496.86975196269304</v>
      </c>
      <c r="R1439" s="51">
        <f t="shared" si="674"/>
        <v>490.39561732555194</v>
      </c>
    </row>
    <row r="1440" spans="1:18" x14ac:dyDescent="0.25">
      <c r="A1440" s="26" t="s">
        <v>9</v>
      </c>
      <c r="B1440" s="27" t="s">
        <v>10</v>
      </c>
      <c r="C1440" s="53">
        <v>0</v>
      </c>
      <c r="D1440" s="53">
        <v>7.5593443627451018E-2</v>
      </c>
      <c r="E1440" s="53">
        <v>4.3684127123866601E-2</v>
      </c>
      <c r="F1440" s="53">
        <v>4.3684127123866601E-2</v>
      </c>
      <c r="G1440" s="53">
        <v>4.3684127123866601E-2</v>
      </c>
      <c r="H1440" s="53">
        <v>4.3684127123866601E-2</v>
      </c>
      <c r="I1440" s="53">
        <f>H1440</f>
        <v>4.3684127123866601E-2</v>
      </c>
      <c r="J1440" s="53">
        <f>I1440</f>
        <v>4.3684127123866601E-2</v>
      </c>
      <c r="K1440" s="53">
        <f t="shared" ref="K1440:R1440" si="675">J1440</f>
        <v>4.3684127123866601E-2</v>
      </c>
      <c r="L1440" s="53">
        <f t="shared" si="675"/>
        <v>4.3684127123866601E-2</v>
      </c>
      <c r="M1440" s="54">
        <f t="shared" si="675"/>
        <v>4.3684127123866601E-2</v>
      </c>
      <c r="N1440" s="54">
        <f t="shared" si="675"/>
        <v>4.3684127123866601E-2</v>
      </c>
      <c r="O1440" s="54">
        <f t="shared" si="675"/>
        <v>4.3684127123866601E-2</v>
      </c>
      <c r="P1440" s="54">
        <f t="shared" si="675"/>
        <v>4.3684127123866601E-2</v>
      </c>
      <c r="Q1440" s="54">
        <f t="shared" si="675"/>
        <v>4.3684127123866601E-2</v>
      </c>
      <c r="R1440" s="53">
        <f t="shared" si="675"/>
        <v>4.3684127123866601E-2</v>
      </c>
    </row>
    <row r="1441" spans="1:18" x14ac:dyDescent="0.25">
      <c r="A1441" s="26" t="s">
        <v>11</v>
      </c>
      <c r="B1441" s="27" t="s">
        <v>6</v>
      </c>
      <c r="C1441" s="51">
        <v>10794.37</v>
      </c>
      <c r="D1441" s="51">
        <v>12078.052</v>
      </c>
      <c r="E1441" s="51">
        <v>12078.052</v>
      </c>
      <c r="F1441" s="51">
        <v>12031.099791999997</v>
      </c>
      <c r="G1441" s="51">
        <v>11903.041940158326</v>
      </c>
      <c r="H1441" s="51">
        <v>11775.194272948766</v>
      </c>
      <c r="I1441" s="51">
        <f t="shared" ref="I1441:R1441" si="676">I1442+I1443</f>
        <v>11990.060400261369</v>
      </c>
      <c r="J1441" s="51">
        <f t="shared" si="676"/>
        <v>11855.274813567888</v>
      </c>
      <c r="K1441" s="51">
        <f t="shared" si="676"/>
        <v>11718.104007815036</v>
      </c>
      <c r="L1441" s="51">
        <f t="shared" si="676"/>
        <v>11580.499359175737</v>
      </c>
      <c r="M1441" s="52">
        <f t="shared" si="676"/>
        <v>11442.677745050609</v>
      </c>
      <c r="N1441" s="52">
        <f t="shared" si="676"/>
        <v>11303.771014950735</v>
      </c>
      <c r="O1441" s="52">
        <f t="shared" si="676"/>
        <v>11162.258736039103</v>
      </c>
      <c r="P1441" s="52">
        <f t="shared" si="676"/>
        <v>11020.312007491433</v>
      </c>
      <c r="Q1441" s="52">
        <f t="shared" si="676"/>
        <v>10877.278815864152</v>
      </c>
      <c r="R1441" s="51">
        <f t="shared" si="676"/>
        <v>10735.5495854945</v>
      </c>
    </row>
    <row r="1442" spans="1:18" x14ac:dyDescent="0.25">
      <c r="A1442" s="26" t="s">
        <v>12</v>
      </c>
      <c r="B1442" s="27" t="s">
        <v>6</v>
      </c>
      <c r="C1442" s="51">
        <v>10455.370000000001</v>
      </c>
      <c r="D1442" s="51">
        <v>11738.052</v>
      </c>
      <c r="E1442" s="51">
        <v>11738.052</v>
      </c>
      <c r="F1442" s="51">
        <v>11691.099791999997</v>
      </c>
      <c r="G1442" s="51">
        <v>11563.041940158326</v>
      </c>
      <c r="H1442" s="51">
        <v>11435.194272948766</v>
      </c>
      <c r="I1442" s="51">
        <f t="shared" ref="I1442:R1442" si="677">(I1444*I1446*365)/1000</f>
        <v>11650.060400261369</v>
      </c>
      <c r="J1442" s="51">
        <f t="shared" si="677"/>
        <v>11515.274813567888</v>
      </c>
      <c r="K1442" s="51">
        <f t="shared" si="677"/>
        <v>11378.104007815036</v>
      </c>
      <c r="L1442" s="51">
        <f t="shared" si="677"/>
        <v>11240.499359175737</v>
      </c>
      <c r="M1442" s="52">
        <f t="shared" si="677"/>
        <v>11102.677745050609</v>
      </c>
      <c r="N1442" s="52">
        <f t="shared" si="677"/>
        <v>10963.771014950735</v>
      </c>
      <c r="O1442" s="52">
        <f t="shared" si="677"/>
        <v>10822.258736039103</v>
      </c>
      <c r="P1442" s="52">
        <f t="shared" si="677"/>
        <v>10680.312007491433</v>
      </c>
      <c r="Q1442" s="52">
        <f t="shared" si="677"/>
        <v>10537.278815864152</v>
      </c>
      <c r="R1442" s="51">
        <f t="shared" si="677"/>
        <v>10395.5495854945</v>
      </c>
    </row>
    <row r="1443" spans="1:18" x14ac:dyDescent="0.25">
      <c r="A1443" s="26" t="s">
        <v>13</v>
      </c>
      <c r="B1443" s="27" t="s">
        <v>6</v>
      </c>
      <c r="C1443" s="27">
        <v>339</v>
      </c>
      <c r="D1443" s="27">
        <v>340</v>
      </c>
      <c r="E1443" s="27">
        <v>340</v>
      </c>
      <c r="F1443" s="27">
        <v>340</v>
      </c>
      <c r="G1443" s="27">
        <v>340</v>
      </c>
      <c r="H1443" s="27">
        <v>340</v>
      </c>
      <c r="I1443" s="27">
        <f>H1443</f>
        <v>340</v>
      </c>
      <c r="J1443" s="27">
        <f t="shared" ref="J1443:R1443" si="678">I1443</f>
        <v>340</v>
      </c>
      <c r="K1443" s="27">
        <f t="shared" si="678"/>
        <v>340</v>
      </c>
      <c r="L1443" s="27">
        <f t="shared" si="678"/>
        <v>340</v>
      </c>
      <c r="M1443" s="50">
        <f t="shared" si="678"/>
        <v>340</v>
      </c>
      <c r="N1443" s="50">
        <f t="shared" si="678"/>
        <v>340</v>
      </c>
      <c r="O1443" s="50">
        <f t="shared" si="678"/>
        <v>340</v>
      </c>
      <c r="P1443" s="50">
        <f t="shared" si="678"/>
        <v>340</v>
      </c>
      <c r="Q1443" s="50">
        <f t="shared" si="678"/>
        <v>340</v>
      </c>
      <c r="R1443" s="27">
        <f t="shared" si="678"/>
        <v>340</v>
      </c>
    </row>
    <row r="1444" spans="1:18" x14ac:dyDescent="0.25">
      <c r="A1444" s="39" t="s">
        <v>14</v>
      </c>
      <c r="B1444" s="40" t="s">
        <v>15</v>
      </c>
      <c r="C1444" s="41">
        <v>86.860635604221088</v>
      </c>
      <c r="D1444" s="41">
        <v>94.585431103948423</v>
      </c>
      <c r="E1444" s="41">
        <v>94.585431103948423</v>
      </c>
      <c r="F1444" s="41">
        <v>94.585431103948423</v>
      </c>
      <c r="G1444" s="41">
        <v>94.585431103948423</v>
      </c>
      <c r="H1444" s="41">
        <v>94.585431103948423</v>
      </c>
      <c r="I1444" s="41">
        <v>94.585431103948423</v>
      </c>
      <c r="J1444" s="41">
        <v>94.585431103948423</v>
      </c>
      <c r="K1444" s="41">
        <v>94.585431103948423</v>
      </c>
      <c r="L1444" s="41">
        <v>94.585431103948423</v>
      </c>
      <c r="M1444" s="42">
        <v>94.585431103948423</v>
      </c>
      <c r="N1444" s="42">
        <v>94.585431103948423</v>
      </c>
      <c r="O1444" s="42">
        <v>94.585431103948423</v>
      </c>
      <c r="P1444" s="42">
        <v>94.585431103948423</v>
      </c>
      <c r="Q1444" s="42">
        <v>94.585431103948423</v>
      </c>
      <c r="R1444" s="41">
        <v>94.585431103948423</v>
      </c>
    </row>
    <row r="1445" spans="1:18" x14ac:dyDescent="0.25">
      <c r="A1445" s="26" t="s">
        <v>16</v>
      </c>
      <c r="B1445" s="27" t="s">
        <v>17</v>
      </c>
      <c r="C1445" s="51">
        <v>390</v>
      </c>
      <c r="D1445" s="51">
        <v>408</v>
      </c>
      <c r="E1445" s="36">
        <v>401</v>
      </c>
      <c r="F1445" s="36">
        <v>399.39600000000002</v>
      </c>
      <c r="G1445" s="36">
        <v>395.0212367438387</v>
      </c>
      <c r="H1445" s="36">
        <v>390.65365389865843</v>
      </c>
      <c r="I1445" s="36">
        <v>386.19987833326354</v>
      </c>
      <c r="J1445" s="36">
        <f t="shared" ref="J1445:R1446" si="679">I1445+(I1445*J$1432)</f>
        <v>381.73173178348844</v>
      </c>
      <c r="K1445" s="51">
        <f t="shared" si="679"/>
        <v>377.18451514490016</v>
      </c>
      <c r="L1445" s="51">
        <f t="shared" si="679"/>
        <v>372.62291660062164</v>
      </c>
      <c r="M1445" s="51">
        <f t="shared" si="679"/>
        <v>368.05412564348421</v>
      </c>
      <c r="N1445" s="51">
        <f t="shared" si="679"/>
        <v>363.44936305675645</v>
      </c>
      <c r="O1445" s="51">
        <f t="shared" si="679"/>
        <v>358.75822644281152</v>
      </c>
      <c r="P1445" s="51">
        <f t="shared" si="679"/>
        <v>354.05268780940804</v>
      </c>
      <c r="Q1445" s="51">
        <f t="shared" si="679"/>
        <v>349.31113288984426</v>
      </c>
      <c r="R1445" s="51">
        <f t="shared" si="679"/>
        <v>344.61280432806279</v>
      </c>
    </row>
    <row r="1446" spans="1:18" x14ac:dyDescent="0.25">
      <c r="A1446" s="26" t="s">
        <v>29</v>
      </c>
      <c r="B1446" s="27" t="s">
        <v>17</v>
      </c>
      <c r="C1446" s="51">
        <v>329.77941176470586</v>
      </c>
      <c r="D1446" s="51">
        <v>340</v>
      </c>
      <c r="E1446" s="51">
        <v>340</v>
      </c>
      <c r="F1446" s="51">
        <v>338.64</v>
      </c>
      <c r="G1446" s="51">
        <v>334.93072442120985</v>
      </c>
      <c r="H1446" s="51">
        <v>331.22753697143111</v>
      </c>
      <c r="I1446" s="36">
        <f>327.451268412243+'[16]Uued liitujad'!H100</f>
        <v>337.451268412243</v>
      </c>
      <c r="J1446" s="51">
        <f>I1446+(I1446*J$1432)</f>
        <v>333.54711979577894</v>
      </c>
      <c r="K1446" s="51">
        <f t="shared" si="679"/>
        <v>329.57388182103068</v>
      </c>
      <c r="L1446" s="51">
        <f t="shared" si="679"/>
        <v>325.5880773163853</v>
      </c>
      <c r="M1446" s="51">
        <f t="shared" si="679"/>
        <v>321.59598827106981</v>
      </c>
      <c r="N1446" s="51">
        <f t="shared" si="679"/>
        <v>317.57246816450044</v>
      </c>
      <c r="O1446" s="51">
        <f t="shared" si="679"/>
        <v>313.47347671089676</v>
      </c>
      <c r="P1446" s="51">
        <f t="shared" si="679"/>
        <v>309.3619011525156</v>
      </c>
      <c r="Q1446" s="51">
        <f t="shared" si="679"/>
        <v>305.2188555131475</v>
      </c>
      <c r="R1446" s="51">
        <f t="shared" si="679"/>
        <v>301.113579925198</v>
      </c>
    </row>
    <row r="1447" spans="1:18" x14ac:dyDescent="0.25">
      <c r="A1447" s="39" t="s">
        <v>27</v>
      </c>
      <c r="B1447" s="40" t="s">
        <v>10</v>
      </c>
      <c r="C1447" s="43">
        <v>0.84558823529411764</v>
      </c>
      <c r="D1447" s="43">
        <v>0.83333333333333337</v>
      </c>
      <c r="E1447" s="43">
        <v>0.84788029925187036</v>
      </c>
      <c r="F1447" s="43">
        <v>0.84788029925187025</v>
      </c>
      <c r="G1447" s="43">
        <v>0.84788029925187025</v>
      </c>
      <c r="H1447" s="43">
        <v>0.84788029925187036</v>
      </c>
      <c r="I1447" s="43">
        <f t="shared" ref="I1447:R1447" si="680">I1446/I1445</f>
        <v>0.8737736269327514</v>
      </c>
      <c r="J1447" s="43">
        <f t="shared" si="680"/>
        <v>0.8737736269327514</v>
      </c>
      <c r="K1447" s="43">
        <f t="shared" si="680"/>
        <v>0.87377362693275129</v>
      </c>
      <c r="L1447" s="43">
        <f t="shared" si="680"/>
        <v>0.8737736269327514</v>
      </c>
      <c r="M1447" s="47">
        <f t="shared" si="680"/>
        <v>0.87377362693275151</v>
      </c>
      <c r="N1447" s="47">
        <f t="shared" si="680"/>
        <v>0.8737736269327514</v>
      </c>
      <c r="O1447" s="47">
        <f t="shared" si="680"/>
        <v>0.87377362693275151</v>
      </c>
      <c r="P1447" s="47">
        <f t="shared" si="680"/>
        <v>0.8737736269327514</v>
      </c>
      <c r="Q1447" s="47">
        <f t="shared" si="680"/>
        <v>0.87377362693275129</v>
      </c>
      <c r="R1447" s="43">
        <f t="shared" si="680"/>
        <v>0.8737736269327514</v>
      </c>
    </row>
    <row r="1448" spans="1:18" x14ac:dyDescent="0.25">
      <c r="A1448" s="48"/>
      <c r="B1448" s="48"/>
      <c r="C1448" s="48"/>
      <c r="D1448" s="48"/>
      <c r="E1448" s="48"/>
      <c r="F1448" s="48"/>
      <c r="G1448" s="48"/>
      <c r="H1448" s="48"/>
      <c r="I1448" s="48"/>
      <c r="J1448" s="48"/>
      <c r="K1448" s="48"/>
      <c r="L1448" s="48"/>
      <c r="M1448" s="48"/>
      <c r="N1448" s="48"/>
      <c r="O1448" s="48"/>
      <c r="P1448" s="48"/>
      <c r="Q1448" s="48"/>
      <c r="R1448" s="49"/>
    </row>
    <row r="1449" spans="1:18" x14ac:dyDescent="0.25">
      <c r="A1449" s="26" t="s">
        <v>2</v>
      </c>
      <c r="B1449" s="27" t="s">
        <v>3</v>
      </c>
      <c r="C1449" s="27">
        <v>2020</v>
      </c>
      <c r="D1449" s="27">
        <v>2021</v>
      </c>
      <c r="E1449" s="27">
        <v>2022</v>
      </c>
      <c r="F1449" s="27">
        <v>2023</v>
      </c>
      <c r="G1449" s="27">
        <v>2024</v>
      </c>
      <c r="H1449" s="27">
        <v>2025</v>
      </c>
      <c r="I1449" s="27">
        <v>2026</v>
      </c>
      <c r="J1449" s="27">
        <v>2027</v>
      </c>
      <c r="K1449" s="27">
        <v>2028</v>
      </c>
      <c r="L1449" s="27">
        <v>2029</v>
      </c>
      <c r="M1449" s="50">
        <v>2030</v>
      </c>
      <c r="N1449" s="27">
        <v>2031</v>
      </c>
      <c r="O1449" s="50">
        <v>2032</v>
      </c>
      <c r="P1449" s="27">
        <v>2033</v>
      </c>
      <c r="Q1449" s="50">
        <v>2034</v>
      </c>
      <c r="R1449" s="27">
        <v>2035</v>
      </c>
    </row>
    <row r="1450" spans="1:18" x14ac:dyDescent="0.25">
      <c r="A1450" s="80" t="s">
        <v>146</v>
      </c>
      <c r="B1450" s="81"/>
      <c r="C1450" s="81"/>
      <c r="D1450" s="81"/>
      <c r="E1450" s="81"/>
      <c r="F1450" s="81"/>
      <c r="G1450" s="81"/>
      <c r="H1450" s="81"/>
      <c r="I1450" s="81"/>
      <c r="J1450" s="81"/>
      <c r="K1450" s="81"/>
      <c r="L1450" s="81"/>
      <c r="M1450" s="81"/>
      <c r="N1450" s="81"/>
      <c r="O1450" s="81"/>
      <c r="P1450" s="81"/>
      <c r="Q1450" s="81"/>
      <c r="R1450" s="82"/>
    </row>
    <row r="1451" spans="1:18" x14ac:dyDescent="0.25">
      <c r="A1451" s="26" t="s">
        <v>5</v>
      </c>
      <c r="B1451" s="27" t="s">
        <v>6</v>
      </c>
      <c r="C1451" s="51">
        <v>1360</v>
      </c>
      <c r="D1451" s="51">
        <v>2516</v>
      </c>
      <c r="E1451" s="51">
        <v>2181</v>
      </c>
      <c r="F1451" s="51">
        <v>2172.0021193026082</v>
      </c>
      <c r="G1451" s="51">
        <v>2147.4612228822384</v>
      </c>
      <c r="H1451" s="51">
        <v>2122.9606060637184</v>
      </c>
      <c r="I1451" s="51">
        <v>2097.9764781395397</v>
      </c>
      <c r="J1451" s="51">
        <v>2072.911734004042</v>
      </c>
      <c r="K1451" s="51">
        <v>2047.4034342414402</v>
      </c>
      <c r="L1451" s="51">
        <v>2021.8144570027775</v>
      </c>
      <c r="M1451" s="52">
        <v>1996.1851328359166</v>
      </c>
      <c r="N1451" s="52">
        <v>1970.3540203700877</v>
      </c>
      <c r="O1451" s="52">
        <v>1944.0383797295369</v>
      </c>
      <c r="P1451" s="52">
        <v>1917.6419487816988</v>
      </c>
      <c r="Q1451" s="52">
        <v>1891.0434790271061</v>
      </c>
      <c r="R1451" s="51">
        <v>1864.6874940669697</v>
      </c>
    </row>
    <row r="1452" spans="1:18" x14ac:dyDescent="0.25">
      <c r="A1452" s="26" t="s">
        <v>7</v>
      </c>
      <c r="B1452" s="27" t="s">
        <v>6</v>
      </c>
      <c r="C1452" s="27">
        <v>0</v>
      </c>
      <c r="D1452" s="27">
        <v>624</v>
      </c>
      <c r="E1452" s="51">
        <v>-68.470174347960892</v>
      </c>
      <c r="F1452" s="51">
        <v>-68.470174347960892</v>
      </c>
      <c r="G1452" s="51">
        <v>-68.470174347960892</v>
      </c>
      <c r="H1452" s="51">
        <v>-68.470174347960892</v>
      </c>
      <c r="I1452" s="51">
        <v>-68.470174347960892</v>
      </c>
      <c r="J1452" s="51">
        <v>-68.470174347960892</v>
      </c>
      <c r="K1452" s="51">
        <v>-68.470174347960892</v>
      </c>
      <c r="L1452" s="51">
        <v>-68.470174347960892</v>
      </c>
      <c r="M1452" s="52">
        <v>-68.470174347960892</v>
      </c>
      <c r="N1452" s="52">
        <v>-68.470174347960892</v>
      </c>
      <c r="O1452" s="52">
        <v>-68.470174347960892</v>
      </c>
      <c r="P1452" s="52">
        <v>-68.470174347960892</v>
      </c>
      <c r="Q1452" s="52">
        <v>-68.470174347960892</v>
      </c>
      <c r="R1452" s="51">
        <v>-68.470174347960892</v>
      </c>
    </row>
    <row r="1453" spans="1:18" x14ac:dyDescent="0.25">
      <c r="A1453" s="26" t="s">
        <v>8</v>
      </c>
      <c r="B1453" s="27" t="s">
        <v>6</v>
      </c>
      <c r="C1453" s="51">
        <v>1360</v>
      </c>
      <c r="D1453" s="51">
        <v>1892</v>
      </c>
      <c r="E1453" s="51">
        <v>2249.4701743479609</v>
      </c>
      <c r="F1453" s="51">
        <v>2240.4722936505691</v>
      </c>
      <c r="G1453" s="51">
        <v>2215.9313972301993</v>
      </c>
      <c r="H1453" s="51">
        <v>2191.4307804116793</v>
      </c>
      <c r="I1453" s="51">
        <v>2166.4466524875006</v>
      </c>
      <c r="J1453" s="51">
        <v>2141.3819083520029</v>
      </c>
      <c r="K1453" s="51">
        <v>2115.8736085894011</v>
      </c>
      <c r="L1453" s="51">
        <v>2090.2846313507384</v>
      </c>
      <c r="M1453" s="52">
        <v>2064.6553071838775</v>
      </c>
      <c r="N1453" s="52">
        <v>2038.8241947180486</v>
      </c>
      <c r="O1453" s="52">
        <v>2012.5085540774978</v>
      </c>
      <c r="P1453" s="52">
        <v>1986.1121231296597</v>
      </c>
      <c r="Q1453" s="52">
        <v>1959.513653375067</v>
      </c>
      <c r="R1453" s="51">
        <v>1933.1576684149306</v>
      </c>
    </row>
    <row r="1454" spans="1:18" x14ac:dyDescent="0.25">
      <c r="A1454" s="26" t="s">
        <v>9</v>
      </c>
      <c r="B1454" s="27" t="s">
        <v>6</v>
      </c>
      <c r="C1454" s="51">
        <v>0</v>
      </c>
      <c r="D1454" s="51">
        <v>505</v>
      </c>
      <c r="E1454" s="51">
        <v>862.47017434796089</v>
      </c>
      <c r="F1454" s="51">
        <v>859.0202936505691</v>
      </c>
      <c r="G1454" s="51">
        <v>849.61105966485206</v>
      </c>
      <c r="H1454" s="51">
        <v>840.21726929587044</v>
      </c>
      <c r="I1454" s="51">
        <v>830.63809575873097</v>
      </c>
      <c r="J1454" s="51">
        <v>821.02801313080931</v>
      </c>
      <c r="K1454" s="51">
        <v>811.2478666792349</v>
      </c>
      <c r="L1454" s="51">
        <v>801.43678764734136</v>
      </c>
      <c r="M1454" s="52">
        <v>791.61023918509272</v>
      </c>
      <c r="N1454" s="52">
        <v>781.70632299804538</v>
      </c>
      <c r="O1454" s="52">
        <v>771.61663368802238</v>
      </c>
      <c r="P1454" s="52">
        <v>761.4959685370186</v>
      </c>
      <c r="Q1454" s="52">
        <v>751.29783961393468</v>
      </c>
      <c r="R1454" s="51">
        <v>741.19268187372586</v>
      </c>
    </row>
    <row r="1455" spans="1:18" x14ac:dyDescent="0.25">
      <c r="A1455" s="26" t="s">
        <v>9</v>
      </c>
      <c r="B1455" s="27" t="s">
        <v>10</v>
      </c>
      <c r="C1455" s="53">
        <v>0</v>
      </c>
      <c r="D1455" s="53">
        <v>0.2669133192389006</v>
      </c>
      <c r="E1455" s="53">
        <v>0.38341036221916547</v>
      </c>
      <c r="F1455" s="53">
        <v>0.38341036221916547</v>
      </c>
      <c r="G1455" s="53">
        <v>0.38341036221916547</v>
      </c>
      <c r="H1455" s="53">
        <v>0.38341036221916547</v>
      </c>
      <c r="I1455" s="53">
        <v>0.38341036221916547</v>
      </c>
      <c r="J1455" s="53">
        <v>0.38341036221916547</v>
      </c>
      <c r="K1455" s="53">
        <v>0.38341036221916547</v>
      </c>
      <c r="L1455" s="53">
        <v>0.38341036221916547</v>
      </c>
      <c r="M1455" s="54">
        <v>0.38341036221916547</v>
      </c>
      <c r="N1455" s="54">
        <v>0.38341036221916547</v>
      </c>
      <c r="O1455" s="54">
        <v>0.38341036221916547</v>
      </c>
      <c r="P1455" s="54">
        <v>0.38341036221916547</v>
      </c>
      <c r="Q1455" s="54">
        <v>0.38341036221916547</v>
      </c>
      <c r="R1455" s="53">
        <v>0.38341036221916547</v>
      </c>
    </row>
    <row r="1456" spans="1:18" x14ac:dyDescent="0.25">
      <c r="A1456" s="26" t="s">
        <v>11</v>
      </c>
      <c r="B1456" s="27" t="s">
        <v>6</v>
      </c>
      <c r="C1456" s="51">
        <v>1360</v>
      </c>
      <c r="D1456" s="51">
        <v>1387</v>
      </c>
      <c r="E1456" s="51">
        <v>1387</v>
      </c>
      <c r="F1456" s="51">
        <v>1381.452</v>
      </c>
      <c r="G1456" s="51">
        <v>1366.3203375653472</v>
      </c>
      <c r="H1456" s="51">
        <v>1351.2135111158088</v>
      </c>
      <c r="I1456" s="51">
        <v>1335.8085567287696</v>
      </c>
      <c r="J1456" s="51">
        <v>1320.3538952211936</v>
      </c>
      <c r="K1456" s="51">
        <v>1304.6257419101662</v>
      </c>
      <c r="L1456" s="51">
        <v>1288.8478437033971</v>
      </c>
      <c r="M1456" s="52">
        <v>1273.0450679987848</v>
      </c>
      <c r="N1456" s="52">
        <v>1257.1178717200032</v>
      </c>
      <c r="O1456" s="52">
        <v>1240.8919203894754</v>
      </c>
      <c r="P1456" s="52">
        <v>1224.6161545926411</v>
      </c>
      <c r="Q1456" s="52">
        <v>1208.2158137611323</v>
      </c>
      <c r="R1456" s="51">
        <v>1191.9649865412048</v>
      </c>
    </row>
    <row r="1457" spans="1:18" x14ac:dyDescent="0.25">
      <c r="A1457" s="26" t="s">
        <v>12</v>
      </c>
      <c r="B1457" s="27" t="s">
        <v>6</v>
      </c>
      <c r="C1457" s="51">
        <v>1360</v>
      </c>
      <c r="D1457" s="51">
        <v>1387</v>
      </c>
      <c r="E1457" s="51">
        <v>1387</v>
      </c>
      <c r="F1457" s="51">
        <v>1381.452</v>
      </c>
      <c r="G1457" s="51">
        <v>1366.3203375653472</v>
      </c>
      <c r="H1457" s="51">
        <v>1351.2135111158088</v>
      </c>
      <c r="I1457" s="51">
        <v>1335.8085567287696</v>
      </c>
      <c r="J1457" s="51">
        <v>1320.3538952211936</v>
      </c>
      <c r="K1457" s="51">
        <v>1304.6257419101662</v>
      </c>
      <c r="L1457" s="51">
        <v>1288.8478437033971</v>
      </c>
      <c r="M1457" s="52">
        <v>1273.0450679987848</v>
      </c>
      <c r="N1457" s="52">
        <v>1257.1178717200032</v>
      </c>
      <c r="O1457" s="52">
        <v>1240.8919203894754</v>
      </c>
      <c r="P1457" s="52">
        <v>1224.6161545926411</v>
      </c>
      <c r="Q1457" s="52">
        <v>1208.2158137611323</v>
      </c>
      <c r="R1457" s="51">
        <v>1191.9649865412048</v>
      </c>
    </row>
    <row r="1458" spans="1:18" x14ac:dyDescent="0.25">
      <c r="A1458" s="26" t="s">
        <v>13</v>
      </c>
      <c r="B1458" s="27" t="s">
        <v>6</v>
      </c>
      <c r="C1458" s="27">
        <v>0</v>
      </c>
      <c r="D1458" s="27">
        <v>0</v>
      </c>
      <c r="E1458" s="27">
        <v>0</v>
      </c>
      <c r="F1458" s="27">
        <v>0</v>
      </c>
      <c r="G1458" s="27">
        <v>0</v>
      </c>
      <c r="H1458" s="27">
        <v>0</v>
      </c>
      <c r="I1458" s="27">
        <v>0</v>
      </c>
      <c r="J1458" s="27">
        <v>0</v>
      </c>
      <c r="K1458" s="27">
        <v>0</v>
      </c>
      <c r="L1458" s="27">
        <v>0</v>
      </c>
      <c r="M1458" s="50">
        <v>0</v>
      </c>
      <c r="N1458" s="50">
        <v>0</v>
      </c>
      <c r="O1458" s="50">
        <v>0</v>
      </c>
      <c r="P1458" s="50">
        <v>0</v>
      </c>
      <c r="Q1458" s="50">
        <v>0</v>
      </c>
      <c r="R1458" s="27">
        <v>0</v>
      </c>
    </row>
    <row r="1459" spans="1:18" x14ac:dyDescent="0.25">
      <c r="A1459" s="39" t="s">
        <v>14</v>
      </c>
      <c r="B1459" s="40" t="s">
        <v>15</v>
      </c>
      <c r="C1459" s="41">
        <v>54.291031114174956</v>
      </c>
      <c r="D1459" s="41">
        <v>69.090909090909093</v>
      </c>
      <c r="E1459" s="41">
        <v>69.090909090909093</v>
      </c>
      <c r="F1459" s="41">
        <v>69.090909090909093</v>
      </c>
      <c r="G1459" s="41">
        <v>69.090909090909093</v>
      </c>
      <c r="H1459" s="41">
        <v>69.090909090909093</v>
      </c>
      <c r="I1459" s="41">
        <v>69.090909090909093</v>
      </c>
      <c r="J1459" s="41">
        <v>69.090909090909093</v>
      </c>
      <c r="K1459" s="41">
        <v>69.090909090909093</v>
      </c>
      <c r="L1459" s="41">
        <v>69.090909090909093</v>
      </c>
      <c r="M1459" s="42">
        <v>69.090909090909093</v>
      </c>
      <c r="N1459" s="42">
        <v>69.090909090909093</v>
      </c>
      <c r="O1459" s="42">
        <v>69.090909090909093</v>
      </c>
      <c r="P1459" s="42">
        <v>69.090909090909093</v>
      </c>
      <c r="Q1459" s="42">
        <v>69.090909090909093</v>
      </c>
      <c r="R1459" s="41">
        <v>69.090909090909093</v>
      </c>
    </row>
    <row r="1460" spans="1:18" x14ac:dyDescent="0.25">
      <c r="A1460" s="26" t="s">
        <v>16</v>
      </c>
      <c r="B1460" s="27" t="s">
        <v>17</v>
      </c>
      <c r="C1460" s="51">
        <v>83</v>
      </c>
      <c r="D1460" s="51">
        <v>80</v>
      </c>
      <c r="E1460" s="36">
        <v>67</v>
      </c>
      <c r="F1460" s="51">
        <v>66.731999999999999</v>
      </c>
      <c r="G1460" s="51">
        <v>66.001054518297238</v>
      </c>
      <c r="H1460" s="51">
        <v>65.271308756134957</v>
      </c>
      <c r="I1460" s="51">
        <v>64.527161716530316</v>
      </c>
      <c r="J1460" s="51">
        <v>63.780613539884598</v>
      </c>
      <c r="K1460" s="51">
        <v>63.020854151392292</v>
      </c>
      <c r="L1460" s="51">
        <v>62.258691801101364</v>
      </c>
      <c r="M1460" s="51">
        <v>61.495327725968679</v>
      </c>
      <c r="N1460" s="51">
        <v>60.725953428435609</v>
      </c>
      <c r="O1460" s="51">
        <v>59.94214756027025</v>
      </c>
      <c r="P1460" s="51">
        <v>59.155935369651708</v>
      </c>
      <c r="Q1460" s="51">
        <v>58.363705495310626</v>
      </c>
      <c r="R1460" s="51">
        <v>57.578697980000513</v>
      </c>
    </row>
    <row r="1461" spans="1:18" x14ac:dyDescent="0.25">
      <c r="A1461" s="26" t="s">
        <v>29</v>
      </c>
      <c r="B1461" s="27" t="s">
        <v>17</v>
      </c>
      <c r="C1461" s="51">
        <v>68.630625000000009</v>
      </c>
      <c r="D1461" s="51">
        <v>55</v>
      </c>
      <c r="E1461" s="51">
        <v>55</v>
      </c>
      <c r="F1461" s="51">
        <v>54.78</v>
      </c>
      <c r="G1461" s="51">
        <v>54.17997012696042</v>
      </c>
      <c r="H1461" s="51">
        <v>53.580925098319739</v>
      </c>
      <c r="I1461" s="51">
        <v>52.970058125509965</v>
      </c>
      <c r="J1461" s="51">
        <v>52.357220070054531</v>
      </c>
      <c r="K1461" s="51">
        <v>51.733536989948909</v>
      </c>
      <c r="L1461" s="51">
        <v>51.107881329262327</v>
      </c>
      <c r="M1461" s="51">
        <v>50.481239178034002</v>
      </c>
      <c r="N1461" s="51">
        <v>49.849663262148646</v>
      </c>
      <c r="O1461" s="51">
        <v>49.206240534550219</v>
      </c>
      <c r="P1461" s="51">
        <v>48.560842467624553</v>
      </c>
      <c r="Q1461" s="51">
        <v>47.910504511075899</v>
      </c>
      <c r="R1461" s="51">
        <v>47.266095356716846</v>
      </c>
    </row>
    <row r="1462" spans="1:18" x14ac:dyDescent="0.25">
      <c r="A1462" s="39" t="s">
        <v>27</v>
      </c>
      <c r="B1462" s="40" t="s">
        <v>10</v>
      </c>
      <c r="C1462" s="43">
        <v>0.82687500000000003</v>
      </c>
      <c r="D1462" s="43">
        <v>0.6875</v>
      </c>
      <c r="E1462" s="43">
        <v>0.82089552238805974</v>
      </c>
      <c r="F1462" s="43">
        <v>0.82089552238805974</v>
      </c>
      <c r="G1462" s="43">
        <v>0.82089552238805974</v>
      </c>
      <c r="H1462" s="43">
        <v>0.82089552238805963</v>
      </c>
      <c r="I1462" s="43">
        <v>0.82089552238805974</v>
      </c>
      <c r="J1462" s="43">
        <v>0.82089552238805985</v>
      </c>
      <c r="K1462" s="43">
        <v>0.82089552238805985</v>
      </c>
      <c r="L1462" s="43">
        <v>0.82089552238805996</v>
      </c>
      <c r="M1462" s="47">
        <v>0.82089552238805985</v>
      </c>
      <c r="N1462" s="47">
        <v>0.82089552238805985</v>
      </c>
      <c r="O1462" s="47">
        <v>0.82089552238805996</v>
      </c>
      <c r="P1462" s="47">
        <v>0.82089552238805996</v>
      </c>
      <c r="Q1462" s="47">
        <v>0.82089552238805996</v>
      </c>
      <c r="R1462" s="43">
        <v>0.82089552238805985</v>
      </c>
    </row>
    <row r="1463" spans="1:18" x14ac:dyDescent="0.25">
      <c r="A1463" s="48"/>
      <c r="B1463" s="48"/>
      <c r="C1463" s="48"/>
      <c r="D1463" s="48"/>
      <c r="E1463" s="48"/>
      <c r="F1463" s="48"/>
      <c r="G1463" s="48"/>
      <c r="H1463" s="48"/>
      <c r="I1463" s="48"/>
      <c r="J1463" s="48"/>
      <c r="K1463" s="48"/>
      <c r="L1463" s="48"/>
      <c r="M1463" s="48"/>
      <c r="N1463" s="48"/>
      <c r="O1463" s="48"/>
      <c r="P1463" s="48"/>
      <c r="Q1463" s="48"/>
      <c r="R1463" s="49"/>
    </row>
    <row r="1464" spans="1:18" x14ac:dyDescent="0.25">
      <c r="A1464" s="26" t="s">
        <v>2</v>
      </c>
      <c r="B1464" s="27" t="s">
        <v>3</v>
      </c>
      <c r="C1464" s="27">
        <v>2020</v>
      </c>
      <c r="D1464" s="27">
        <v>2021</v>
      </c>
      <c r="E1464" s="27">
        <v>2022</v>
      </c>
      <c r="F1464" s="27">
        <v>2023</v>
      </c>
      <c r="G1464" s="27">
        <v>2024</v>
      </c>
      <c r="H1464" s="27">
        <v>2025</v>
      </c>
      <c r="I1464" s="27">
        <v>2026</v>
      </c>
      <c r="J1464" s="27">
        <v>2027</v>
      </c>
      <c r="K1464" s="27">
        <v>2028</v>
      </c>
      <c r="L1464" s="27">
        <v>2029</v>
      </c>
      <c r="M1464" s="50">
        <v>2030</v>
      </c>
      <c r="N1464" s="27">
        <v>2031</v>
      </c>
      <c r="O1464" s="50">
        <v>2032</v>
      </c>
      <c r="P1464" s="27">
        <v>2033</v>
      </c>
      <c r="Q1464" s="50">
        <v>2034</v>
      </c>
      <c r="R1464" s="27">
        <v>2035</v>
      </c>
    </row>
    <row r="1465" spans="1:18" x14ac:dyDescent="0.25">
      <c r="A1465" s="80" t="s">
        <v>147</v>
      </c>
      <c r="B1465" s="81"/>
      <c r="C1465" s="81"/>
      <c r="D1465" s="81"/>
      <c r="E1465" s="81"/>
      <c r="F1465" s="81"/>
      <c r="G1465" s="81"/>
      <c r="H1465" s="81"/>
      <c r="I1465" s="81"/>
      <c r="J1465" s="81"/>
      <c r="K1465" s="81"/>
      <c r="L1465" s="81"/>
      <c r="M1465" s="81"/>
      <c r="N1465" s="81"/>
      <c r="O1465" s="81"/>
      <c r="P1465" s="81"/>
      <c r="Q1465" s="81"/>
      <c r="R1465" s="82"/>
    </row>
    <row r="1466" spans="1:18" x14ac:dyDescent="0.25">
      <c r="A1466" s="26" t="s">
        <v>5</v>
      </c>
      <c r="B1466" s="27" t="s">
        <v>6</v>
      </c>
      <c r="C1466" s="51">
        <v>3753.866</v>
      </c>
      <c r="D1466" s="51">
        <v>4063.234728359761</v>
      </c>
      <c r="E1466" s="51">
        <v>3954.5724068870568</v>
      </c>
      <c r="F1466" s="51">
        <v>3939.4527039140307</v>
      </c>
      <c r="G1466" s="51">
        <v>3898.2150972990275</v>
      </c>
      <c r="H1466" s="51">
        <v>3857.0451750239595</v>
      </c>
      <c r="I1466" s="51">
        <f t="shared" ref="I1466" si="681">I1467+I1468</f>
        <v>4541.9715755089719</v>
      </c>
      <c r="J1466" s="51">
        <f>J1467+J1468</f>
        <v>4491.4437301327062</v>
      </c>
      <c r="K1466" s="51">
        <f>K1467+K1468</f>
        <v>4440.0217240173197</v>
      </c>
      <c r="L1466" s="51">
        <f t="shared" ref="L1466:R1466" si="682">L1467+L1468</f>
        <v>4388.4370807326213</v>
      </c>
      <c r="M1466" s="52">
        <f t="shared" si="682"/>
        <v>4336.7711023527618</v>
      </c>
      <c r="N1466" s="52">
        <f t="shared" si="682"/>
        <v>5011.6071371084463</v>
      </c>
      <c r="O1466" s="52">
        <f t="shared" si="682"/>
        <v>4949.1752148552405</v>
      </c>
      <c r="P1466" s="52">
        <f t="shared" si="682"/>
        <v>4886.5516235390514</v>
      </c>
      <c r="Q1466" s="52">
        <f t="shared" si="682"/>
        <v>4823.4487100111128</v>
      </c>
      <c r="R1466" s="51">
        <f t="shared" si="682"/>
        <v>4760.921073826481</v>
      </c>
    </row>
    <row r="1467" spans="1:18" x14ac:dyDescent="0.25">
      <c r="A1467" s="26" t="s">
        <v>7</v>
      </c>
      <c r="B1467" s="27" t="s">
        <v>6</v>
      </c>
      <c r="C1467" s="27">
        <v>0</v>
      </c>
      <c r="D1467" s="27">
        <v>0</v>
      </c>
      <c r="E1467" s="27">
        <v>0</v>
      </c>
      <c r="F1467" s="27">
        <v>0</v>
      </c>
      <c r="G1467" s="27">
        <v>0</v>
      </c>
      <c r="H1467" s="27">
        <v>0</v>
      </c>
      <c r="I1467" s="27">
        <f>H1467</f>
        <v>0</v>
      </c>
      <c r="J1467" s="27">
        <f>I1467</f>
        <v>0</v>
      </c>
      <c r="K1467" s="27">
        <f t="shared" ref="K1467:R1467" si="683">J1467</f>
        <v>0</v>
      </c>
      <c r="L1467" s="27">
        <f t="shared" si="683"/>
        <v>0</v>
      </c>
      <c r="M1467" s="50">
        <f t="shared" si="683"/>
        <v>0</v>
      </c>
      <c r="N1467" s="50">
        <f t="shared" si="683"/>
        <v>0</v>
      </c>
      <c r="O1467" s="50">
        <f t="shared" si="683"/>
        <v>0</v>
      </c>
      <c r="P1467" s="50">
        <f t="shared" si="683"/>
        <v>0</v>
      </c>
      <c r="Q1467" s="50">
        <f t="shared" si="683"/>
        <v>0</v>
      </c>
      <c r="R1467" s="27">
        <f t="shared" si="683"/>
        <v>0</v>
      </c>
    </row>
    <row r="1468" spans="1:18" x14ac:dyDescent="0.25">
      <c r="A1468" s="26" t="s">
        <v>8</v>
      </c>
      <c r="B1468" s="27" t="s">
        <v>6</v>
      </c>
      <c r="C1468" s="51">
        <v>3753.866</v>
      </c>
      <c r="D1468" s="51">
        <v>4063.234728359761</v>
      </c>
      <c r="E1468" s="51">
        <v>3954.5724068870568</v>
      </c>
      <c r="F1468" s="51">
        <v>3939.4527039140307</v>
      </c>
      <c r="G1468" s="51">
        <v>3898.2150972990275</v>
      </c>
      <c r="H1468" s="51">
        <v>3857.0451750239595</v>
      </c>
      <c r="I1468" s="51">
        <f t="shared" ref="I1468:R1468" si="684">I1471/(1-I1470)</f>
        <v>4541.9715755089719</v>
      </c>
      <c r="J1468" s="51">
        <f t="shared" si="684"/>
        <v>4491.4437301327062</v>
      </c>
      <c r="K1468" s="51">
        <f t="shared" si="684"/>
        <v>4440.0217240173197</v>
      </c>
      <c r="L1468" s="51">
        <f t="shared" si="684"/>
        <v>4388.4370807326213</v>
      </c>
      <c r="M1468" s="52">
        <f t="shared" si="684"/>
        <v>4336.7711023527618</v>
      </c>
      <c r="N1468" s="52">
        <f t="shared" si="684"/>
        <v>5011.6071371084463</v>
      </c>
      <c r="O1468" s="52">
        <f t="shared" si="684"/>
        <v>4949.1752148552405</v>
      </c>
      <c r="P1468" s="52">
        <f t="shared" si="684"/>
        <v>4886.5516235390514</v>
      </c>
      <c r="Q1468" s="52">
        <f t="shared" si="684"/>
        <v>4823.4487100111128</v>
      </c>
      <c r="R1468" s="51">
        <f t="shared" si="684"/>
        <v>4760.921073826481</v>
      </c>
    </row>
    <row r="1469" spans="1:18" x14ac:dyDescent="0.25">
      <c r="A1469" s="26" t="s">
        <v>9</v>
      </c>
      <c r="B1469" s="27" t="s">
        <v>6</v>
      </c>
      <c r="C1469" s="51">
        <v>0</v>
      </c>
      <c r="D1469" s="51">
        <v>191.23472835976099</v>
      </c>
      <c r="E1469" s="51">
        <v>82.572406887056786</v>
      </c>
      <c r="F1469" s="51">
        <v>82.256703914030822</v>
      </c>
      <c r="G1469" s="51">
        <v>81.395652937563227</v>
      </c>
      <c r="H1469" s="51">
        <v>80.536015226116888</v>
      </c>
      <c r="I1469" s="51">
        <f t="shared" ref="I1469:R1469" si="685">I1468-I1471</f>
        <v>94.837440414346929</v>
      </c>
      <c r="J1469" s="51">
        <f t="shared" si="685"/>
        <v>93.782407055931799</v>
      </c>
      <c r="K1469" s="51">
        <f t="shared" si="685"/>
        <v>92.708703409864938</v>
      </c>
      <c r="L1469" s="51">
        <f t="shared" si="685"/>
        <v>91.631603861249459</v>
      </c>
      <c r="M1469" s="52">
        <f t="shared" si="685"/>
        <v>90.55280601661525</v>
      </c>
      <c r="N1469" s="52">
        <f t="shared" si="685"/>
        <v>104.64354198262026</v>
      </c>
      <c r="O1469" s="52">
        <f t="shared" si="685"/>
        <v>103.3399486843773</v>
      </c>
      <c r="P1469" s="52">
        <f t="shared" si="685"/>
        <v>102.03235329078143</v>
      </c>
      <c r="Q1469" s="52">
        <f t="shared" si="685"/>
        <v>100.71474953607049</v>
      </c>
      <c r="R1469" s="51">
        <f t="shared" si="685"/>
        <v>99.409157708309067</v>
      </c>
    </row>
    <row r="1470" spans="1:18" x14ac:dyDescent="0.25">
      <c r="A1470" s="26" t="s">
        <v>9</v>
      </c>
      <c r="B1470" s="27" t="s">
        <v>10</v>
      </c>
      <c r="C1470" s="53">
        <v>0</v>
      </c>
      <c r="D1470" s="53">
        <v>4.706465196928411E-2</v>
      </c>
      <c r="E1470" s="53">
        <v>2.0880236443073685E-2</v>
      </c>
      <c r="F1470" s="53">
        <v>2.0880236443073685E-2</v>
      </c>
      <c r="G1470" s="53">
        <v>2.0880236443073685E-2</v>
      </c>
      <c r="H1470" s="53">
        <v>2.0880236443073685E-2</v>
      </c>
      <c r="I1470" s="53">
        <f>H1470</f>
        <v>2.0880236443073685E-2</v>
      </c>
      <c r="J1470" s="53">
        <f>I1470</f>
        <v>2.0880236443073685E-2</v>
      </c>
      <c r="K1470" s="53">
        <f t="shared" ref="K1470:R1470" si="686">J1470</f>
        <v>2.0880236443073685E-2</v>
      </c>
      <c r="L1470" s="53">
        <f t="shared" si="686"/>
        <v>2.0880236443073685E-2</v>
      </c>
      <c r="M1470" s="54">
        <f t="shared" si="686"/>
        <v>2.0880236443073685E-2</v>
      </c>
      <c r="N1470" s="54">
        <f t="shared" si="686"/>
        <v>2.0880236443073685E-2</v>
      </c>
      <c r="O1470" s="54">
        <f t="shared" si="686"/>
        <v>2.0880236443073685E-2</v>
      </c>
      <c r="P1470" s="54">
        <f t="shared" si="686"/>
        <v>2.0880236443073685E-2</v>
      </c>
      <c r="Q1470" s="54">
        <f t="shared" si="686"/>
        <v>2.0880236443073685E-2</v>
      </c>
      <c r="R1470" s="53">
        <f t="shared" si="686"/>
        <v>2.0880236443073685E-2</v>
      </c>
    </row>
    <row r="1471" spans="1:18" x14ac:dyDescent="0.25">
      <c r="A1471" s="26" t="s">
        <v>11</v>
      </c>
      <c r="B1471" s="27" t="s">
        <v>6</v>
      </c>
      <c r="C1471" s="51">
        <v>3753.866</v>
      </c>
      <c r="D1471" s="51">
        <v>3872</v>
      </c>
      <c r="E1471" s="51">
        <v>3872</v>
      </c>
      <c r="F1471" s="51">
        <v>3857.1959999999999</v>
      </c>
      <c r="G1471" s="51">
        <v>3816.8194443614643</v>
      </c>
      <c r="H1471" s="51">
        <v>3776.5091597978426</v>
      </c>
      <c r="I1471" s="51">
        <f t="shared" ref="I1471:R1471" si="687">I1472+I1473</f>
        <v>4447.134135094625</v>
      </c>
      <c r="J1471" s="51">
        <f t="shared" si="687"/>
        <v>4397.6613230767744</v>
      </c>
      <c r="K1471" s="51">
        <f t="shared" si="687"/>
        <v>4347.3130206074547</v>
      </c>
      <c r="L1471" s="51">
        <f t="shared" si="687"/>
        <v>4296.8054768713719</v>
      </c>
      <c r="M1471" s="52">
        <f t="shared" si="687"/>
        <v>4246.2182963361465</v>
      </c>
      <c r="N1471" s="52">
        <f t="shared" si="687"/>
        <v>4906.963595125826</v>
      </c>
      <c r="O1471" s="52">
        <f t="shared" si="687"/>
        <v>4845.8352661708632</v>
      </c>
      <c r="P1471" s="52">
        <f t="shared" si="687"/>
        <v>4784.51927024827</v>
      </c>
      <c r="Q1471" s="52">
        <f t="shared" si="687"/>
        <v>4722.7339604750423</v>
      </c>
      <c r="R1471" s="51">
        <f t="shared" si="687"/>
        <v>4661.5119161181719</v>
      </c>
    </row>
    <row r="1472" spans="1:18" x14ac:dyDescent="0.25">
      <c r="A1472" s="26" t="s">
        <v>12</v>
      </c>
      <c r="B1472" s="27" t="s">
        <v>6</v>
      </c>
      <c r="C1472" s="51">
        <v>3610.866</v>
      </c>
      <c r="D1472" s="51">
        <v>3701</v>
      </c>
      <c r="E1472" s="51">
        <v>3701</v>
      </c>
      <c r="F1472" s="51">
        <v>3686.1959999999999</v>
      </c>
      <c r="G1472" s="51">
        <v>3645.8194443614643</v>
      </c>
      <c r="H1472" s="51">
        <v>3605.5091597978426</v>
      </c>
      <c r="I1472" s="51">
        <f t="shared" ref="I1472:R1472" si="688">(I1474*I1476*365)/1000</f>
        <v>4276.134135094625</v>
      </c>
      <c r="J1472" s="51">
        <f t="shared" si="688"/>
        <v>4226.6613230767744</v>
      </c>
      <c r="K1472" s="51">
        <f t="shared" si="688"/>
        <v>4176.3130206074547</v>
      </c>
      <c r="L1472" s="51">
        <f t="shared" si="688"/>
        <v>4125.8054768713719</v>
      </c>
      <c r="M1472" s="52">
        <f t="shared" si="688"/>
        <v>4075.2182963361461</v>
      </c>
      <c r="N1472" s="52">
        <f t="shared" si="688"/>
        <v>4735.963595125826</v>
      </c>
      <c r="O1472" s="52">
        <f t="shared" si="688"/>
        <v>4674.8352661708632</v>
      </c>
      <c r="P1472" s="52">
        <f t="shared" si="688"/>
        <v>4613.51927024827</v>
      </c>
      <c r="Q1472" s="52">
        <f t="shared" si="688"/>
        <v>4551.7339604750423</v>
      </c>
      <c r="R1472" s="51">
        <f t="shared" si="688"/>
        <v>4490.5119161181719</v>
      </c>
    </row>
    <row r="1473" spans="1:18" x14ac:dyDescent="0.25">
      <c r="A1473" s="26" t="s">
        <v>13</v>
      </c>
      <c r="B1473" s="27" t="s">
        <v>6</v>
      </c>
      <c r="C1473" s="27">
        <v>143</v>
      </c>
      <c r="D1473" s="27">
        <v>171</v>
      </c>
      <c r="E1473" s="27">
        <v>171</v>
      </c>
      <c r="F1473" s="27">
        <v>171</v>
      </c>
      <c r="G1473" s="27">
        <v>171</v>
      </c>
      <c r="H1473" s="27">
        <v>171</v>
      </c>
      <c r="I1473" s="27">
        <f>H1473</f>
        <v>171</v>
      </c>
      <c r="J1473" s="27">
        <f t="shared" ref="J1473:R1473" si="689">I1473</f>
        <v>171</v>
      </c>
      <c r="K1473" s="27">
        <f t="shared" si="689"/>
        <v>171</v>
      </c>
      <c r="L1473" s="27">
        <f t="shared" si="689"/>
        <v>171</v>
      </c>
      <c r="M1473" s="50">
        <f t="shared" si="689"/>
        <v>171</v>
      </c>
      <c r="N1473" s="50">
        <f t="shared" si="689"/>
        <v>171</v>
      </c>
      <c r="O1473" s="50">
        <f t="shared" si="689"/>
        <v>171</v>
      </c>
      <c r="P1473" s="50">
        <f t="shared" si="689"/>
        <v>171</v>
      </c>
      <c r="Q1473" s="50">
        <f t="shared" si="689"/>
        <v>171</v>
      </c>
      <c r="R1473" s="27">
        <f t="shared" si="689"/>
        <v>171</v>
      </c>
    </row>
    <row r="1474" spans="1:18" x14ac:dyDescent="0.25">
      <c r="A1474" s="39" t="s">
        <v>14</v>
      </c>
      <c r="B1474" s="40" t="s">
        <v>15</v>
      </c>
      <c r="C1474" s="41">
        <v>79.608429191924017</v>
      </c>
      <c r="D1474" s="41">
        <v>77.997892518440466</v>
      </c>
      <c r="E1474" s="41">
        <v>77.997892518440466</v>
      </c>
      <c r="F1474" s="41">
        <v>77.997892518440466</v>
      </c>
      <c r="G1474" s="41">
        <v>77.997892518440466</v>
      </c>
      <c r="H1474" s="41">
        <v>77.997892518440466</v>
      </c>
      <c r="I1474" s="41">
        <v>77.997892518440466</v>
      </c>
      <c r="J1474" s="41">
        <v>77.997892518440466</v>
      </c>
      <c r="K1474" s="41">
        <v>77.997892518440466</v>
      </c>
      <c r="L1474" s="41">
        <v>77.997892518440466</v>
      </c>
      <c r="M1474" s="42">
        <v>77.997892518440466</v>
      </c>
      <c r="N1474" s="42">
        <v>77.997892518440466</v>
      </c>
      <c r="O1474" s="42">
        <v>77.997892518440466</v>
      </c>
      <c r="P1474" s="42">
        <v>77.997892518440466</v>
      </c>
      <c r="Q1474" s="42">
        <v>77.997892518440466</v>
      </c>
      <c r="R1474" s="41">
        <v>77.997892518440466</v>
      </c>
    </row>
    <row r="1475" spans="1:18" x14ac:dyDescent="0.25">
      <c r="A1475" s="26" t="s">
        <v>16</v>
      </c>
      <c r="B1475" s="27" t="s">
        <v>17</v>
      </c>
      <c r="C1475" s="51">
        <v>196</v>
      </c>
      <c r="D1475" s="51">
        <v>194</v>
      </c>
      <c r="E1475" s="36">
        <v>206</v>
      </c>
      <c r="F1475" s="36">
        <v>205.17599999999999</v>
      </c>
      <c r="G1475" s="36">
        <v>202.92861538461537</v>
      </c>
      <c r="H1475" s="36">
        <v>200.68491945916116</v>
      </c>
      <c r="I1475" s="36">
        <v>198.39694497918273</v>
      </c>
      <c r="J1475" s="36">
        <f t="shared" ref="J1475:R1476" si="690">I1475+(I1475*J$1432)</f>
        <v>196.10158789874964</v>
      </c>
      <c r="K1475" s="36">
        <f t="shared" si="690"/>
        <v>193.76561127144493</v>
      </c>
      <c r="L1475" s="36">
        <f t="shared" si="690"/>
        <v>191.42224643323701</v>
      </c>
      <c r="M1475" s="36">
        <f t="shared" si="690"/>
        <v>189.07518673954547</v>
      </c>
      <c r="N1475" s="36">
        <f t="shared" si="690"/>
        <v>186.70964785459304</v>
      </c>
      <c r="O1475" s="36">
        <f t="shared" si="690"/>
        <v>184.29973727486075</v>
      </c>
      <c r="P1475" s="51">
        <f t="shared" si="690"/>
        <v>181.88242815146643</v>
      </c>
      <c r="Q1475" s="51">
        <f t="shared" si="690"/>
        <v>179.44661689602967</v>
      </c>
      <c r="R1475" s="51">
        <f t="shared" si="690"/>
        <v>177.03301169970305</v>
      </c>
    </row>
    <row r="1476" spans="1:18" x14ac:dyDescent="0.25">
      <c r="A1476" s="26" t="s">
        <v>29</v>
      </c>
      <c r="B1476" s="27" t="s">
        <v>17</v>
      </c>
      <c r="C1476" s="51">
        <v>124.26804123711339</v>
      </c>
      <c r="D1476" s="51">
        <v>130</v>
      </c>
      <c r="E1476" s="36">
        <v>130</v>
      </c>
      <c r="F1476" s="36">
        <v>129.47999999999999</v>
      </c>
      <c r="G1476" s="36">
        <v>128.06174757281553</v>
      </c>
      <c r="H1476" s="36">
        <v>126.64582295966483</v>
      </c>
      <c r="I1476" s="36">
        <f>125.201955569387+'[16]Uued liitujad'!H102</f>
        <v>150.201955569387</v>
      </c>
      <c r="J1476" s="36">
        <f>I1476+(I1476*J$1432)</f>
        <v>148.46419129964352</v>
      </c>
      <c r="K1476" s="36">
        <f t="shared" si="690"/>
        <v>146.69567486597381</v>
      </c>
      <c r="L1476" s="36">
        <f t="shared" si="690"/>
        <v>144.92156498062099</v>
      </c>
      <c r="M1476" s="36">
        <f t="shared" si="690"/>
        <v>143.14465780159389</v>
      </c>
      <c r="N1476" s="36">
        <f>M1476+(M1476*N$1432)+'[16]Uued liitujad'!K102</f>
        <v>166.35376043403332</v>
      </c>
      <c r="O1476" s="36">
        <f t="shared" si="690"/>
        <v>164.20658865231348</v>
      </c>
      <c r="P1476" s="51">
        <f t="shared" si="690"/>
        <v>162.05282494792627</v>
      </c>
      <c r="Q1476" s="51">
        <f t="shared" si="690"/>
        <v>159.88257629336815</v>
      </c>
      <c r="R1476" s="51">
        <f t="shared" si="690"/>
        <v>157.7321126980174</v>
      </c>
    </row>
    <row r="1477" spans="1:18" x14ac:dyDescent="0.25">
      <c r="A1477" s="39" t="s">
        <v>27</v>
      </c>
      <c r="B1477" s="40" t="s">
        <v>10</v>
      </c>
      <c r="C1477" s="43">
        <v>0.634020618556701</v>
      </c>
      <c r="D1477" s="43">
        <v>0.67010309278350511</v>
      </c>
      <c r="E1477" s="43">
        <v>0.6310679611650486</v>
      </c>
      <c r="F1477" s="43">
        <v>0.63106796116504849</v>
      </c>
      <c r="G1477" s="43">
        <v>0.6310679611650486</v>
      </c>
      <c r="H1477" s="43">
        <v>0.6310679611650486</v>
      </c>
      <c r="I1477" s="43">
        <f t="shared" ref="I1477:R1477" si="691">I1476/I1475</f>
        <v>0.75707796601982602</v>
      </c>
      <c r="J1477" s="43">
        <f t="shared" si="691"/>
        <v>0.75707796601982602</v>
      </c>
      <c r="K1477" s="43">
        <f t="shared" si="691"/>
        <v>0.75707796601982613</v>
      </c>
      <c r="L1477" s="43">
        <f t="shared" si="691"/>
        <v>0.75707796601982613</v>
      </c>
      <c r="M1477" s="47">
        <f t="shared" si="691"/>
        <v>0.75707796601982613</v>
      </c>
      <c r="N1477" s="47">
        <f t="shared" si="691"/>
        <v>0.89097570664150882</v>
      </c>
      <c r="O1477" s="47">
        <f t="shared" si="691"/>
        <v>0.89097570664150882</v>
      </c>
      <c r="P1477" s="47">
        <f t="shared" si="691"/>
        <v>0.89097570664150894</v>
      </c>
      <c r="Q1477" s="47">
        <f t="shared" si="691"/>
        <v>0.89097570664150882</v>
      </c>
      <c r="R1477" s="43">
        <f t="shared" si="691"/>
        <v>0.89097570664150871</v>
      </c>
    </row>
    <row r="1478" spans="1:18" x14ac:dyDescent="0.25">
      <c r="A1478" s="48"/>
      <c r="B1478" s="48"/>
      <c r="C1478" s="48"/>
      <c r="D1478" s="48"/>
      <c r="E1478" s="48"/>
      <c r="F1478" s="48"/>
      <c r="G1478" s="48"/>
      <c r="H1478" s="48"/>
      <c r="I1478" s="48"/>
      <c r="J1478" s="48"/>
      <c r="K1478" s="48"/>
      <c r="L1478" s="48"/>
      <c r="M1478" s="48"/>
      <c r="N1478" s="48"/>
      <c r="O1478" s="48"/>
      <c r="P1478" s="48"/>
      <c r="Q1478" s="48"/>
      <c r="R1478" s="49"/>
    </row>
    <row r="1479" spans="1:18" x14ac:dyDescent="0.25">
      <c r="A1479" s="26" t="s">
        <v>2</v>
      </c>
      <c r="B1479" s="27" t="s">
        <v>3</v>
      </c>
      <c r="C1479" s="27">
        <v>2020</v>
      </c>
      <c r="D1479" s="27">
        <v>2021</v>
      </c>
      <c r="E1479" s="27">
        <v>2022</v>
      </c>
      <c r="F1479" s="27">
        <v>2023</v>
      </c>
      <c r="G1479" s="27">
        <v>2024</v>
      </c>
      <c r="H1479" s="27">
        <v>2025</v>
      </c>
      <c r="I1479" s="27">
        <v>2026</v>
      </c>
      <c r="J1479" s="27">
        <v>2027</v>
      </c>
      <c r="K1479" s="27">
        <v>2028</v>
      </c>
      <c r="L1479" s="27">
        <v>2029</v>
      </c>
      <c r="M1479" s="50">
        <v>2030</v>
      </c>
      <c r="N1479" s="27">
        <v>2031</v>
      </c>
      <c r="O1479" s="50">
        <v>2032</v>
      </c>
      <c r="P1479" s="27">
        <v>2033</v>
      </c>
      <c r="Q1479" s="50">
        <v>2034</v>
      </c>
      <c r="R1479" s="27">
        <v>2035</v>
      </c>
    </row>
    <row r="1480" spans="1:18" x14ac:dyDescent="0.25">
      <c r="A1480" s="80" t="s">
        <v>148</v>
      </c>
      <c r="B1480" s="81"/>
      <c r="C1480" s="81"/>
      <c r="D1480" s="81"/>
      <c r="E1480" s="81"/>
      <c r="F1480" s="81"/>
      <c r="G1480" s="81"/>
      <c r="H1480" s="81"/>
      <c r="I1480" s="81"/>
      <c r="J1480" s="81"/>
      <c r="K1480" s="81"/>
      <c r="L1480" s="81"/>
      <c r="M1480" s="81"/>
      <c r="N1480" s="81"/>
      <c r="O1480" s="81"/>
      <c r="P1480" s="81"/>
      <c r="Q1480" s="81"/>
      <c r="R1480" s="82"/>
    </row>
    <row r="1481" spans="1:18" x14ac:dyDescent="0.25">
      <c r="A1481" s="26" t="s">
        <v>5</v>
      </c>
      <c r="B1481" s="27" t="s">
        <v>6</v>
      </c>
      <c r="C1481" s="51">
        <v>992</v>
      </c>
      <c r="D1481" s="51">
        <v>1109.9999999999998</v>
      </c>
      <c r="E1481" s="51">
        <v>1008.9479999999999</v>
      </c>
      <c r="F1481" s="51">
        <v>1004.9122079999997</v>
      </c>
      <c r="G1481" s="51">
        <v>993.90495453920835</v>
      </c>
      <c r="H1481" s="51">
        <v>982.91576756544532</v>
      </c>
      <c r="I1481" s="51">
        <v>971.70971282940036</v>
      </c>
      <c r="J1481" s="51">
        <v>960.46749954984307</v>
      </c>
      <c r="K1481" s="51">
        <v>949.02633961699917</v>
      </c>
      <c r="L1481" s="51">
        <v>937.54899366175539</v>
      </c>
      <c r="M1481" s="52">
        <v>926.05355102180044</v>
      </c>
      <c r="N1481" s="52">
        <v>914.46760089124234</v>
      </c>
      <c r="O1481" s="52">
        <v>902.66432681551555</v>
      </c>
      <c r="P1481" s="52">
        <v>890.82481610954233</v>
      </c>
      <c r="Q1481" s="52">
        <v>878.89468555347253</v>
      </c>
      <c r="R1481" s="51">
        <v>867.0733159630679</v>
      </c>
    </row>
    <row r="1482" spans="1:18" x14ac:dyDescent="0.25">
      <c r="A1482" s="26" t="s">
        <v>7</v>
      </c>
      <c r="B1482" s="27" t="s">
        <v>6</v>
      </c>
      <c r="C1482" s="27">
        <v>0</v>
      </c>
      <c r="D1482" s="27">
        <v>0</v>
      </c>
      <c r="E1482" s="27">
        <v>0</v>
      </c>
      <c r="F1482" s="27">
        <v>0</v>
      </c>
      <c r="G1482" s="27">
        <v>0</v>
      </c>
      <c r="H1482" s="27">
        <v>0</v>
      </c>
      <c r="I1482" s="27">
        <v>0</v>
      </c>
      <c r="J1482" s="27">
        <v>0</v>
      </c>
      <c r="K1482" s="27">
        <v>0</v>
      </c>
      <c r="L1482" s="27">
        <v>0</v>
      </c>
      <c r="M1482" s="50">
        <v>0</v>
      </c>
      <c r="N1482" s="50">
        <v>0</v>
      </c>
      <c r="O1482" s="50">
        <v>0</v>
      </c>
      <c r="P1482" s="50">
        <v>0</v>
      </c>
      <c r="Q1482" s="50">
        <v>0</v>
      </c>
      <c r="R1482" s="27">
        <v>0</v>
      </c>
    </row>
    <row r="1483" spans="1:18" x14ac:dyDescent="0.25">
      <c r="A1483" s="26" t="s">
        <v>8</v>
      </c>
      <c r="B1483" s="27" t="s">
        <v>6</v>
      </c>
      <c r="C1483" s="51">
        <v>992</v>
      </c>
      <c r="D1483" s="51">
        <v>1109.9999999999998</v>
      </c>
      <c r="E1483" s="51">
        <v>1008.9479999999999</v>
      </c>
      <c r="F1483" s="51">
        <v>1004.9122079999997</v>
      </c>
      <c r="G1483" s="51">
        <v>993.90495453920835</v>
      </c>
      <c r="H1483" s="51">
        <v>982.91576756544532</v>
      </c>
      <c r="I1483" s="51">
        <v>971.70971282940036</v>
      </c>
      <c r="J1483" s="51">
        <v>960.46749954984307</v>
      </c>
      <c r="K1483" s="51">
        <v>949.02633961699917</v>
      </c>
      <c r="L1483" s="51">
        <v>937.54899366175539</v>
      </c>
      <c r="M1483" s="52">
        <v>926.05355102180044</v>
      </c>
      <c r="N1483" s="52">
        <v>914.46760089124234</v>
      </c>
      <c r="O1483" s="52">
        <v>902.66432681551555</v>
      </c>
      <c r="P1483" s="52">
        <v>890.82481610954233</v>
      </c>
      <c r="Q1483" s="52">
        <v>878.89468555347253</v>
      </c>
      <c r="R1483" s="51">
        <v>867.0733159630679</v>
      </c>
    </row>
    <row r="1484" spans="1:18" x14ac:dyDescent="0.25">
      <c r="A1484" s="26" t="s">
        <v>9</v>
      </c>
      <c r="B1484" s="27" t="s">
        <v>6</v>
      </c>
      <c r="C1484" s="51">
        <v>0</v>
      </c>
      <c r="D1484" s="51">
        <v>96.999999999999886</v>
      </c>
      <c r="E1484" s="51">
        <v>0</v>
      </c>
      <c r="F1484" s="51">
        <v>0</v>
      </c>
      <c r="G1484" s="51">
        <v>0</v>
      </c>
      <c r="H1484" s="51">
        <v>0</v>
      </c>
      <c r="I1484" s="51">
        <v>0</v>
      </c>
      <c r="J1484" s="51">
        <v>0</v>
      </c>
      <c r="K1484" s="51">
        <v>0</v>
      </c>
      <c r="L1484" s="51">
        <v>0</v>
      </c>
      <c r="M1484" s="52">
        <v>0</v>
      </c>
      <c r="N1484" s="52">
        <v>0</v>
      </c>
      <c r="O1484" s="52">
        <v>0</v>
      </c>
      <c r="P1484" s="52">
        <v>0</v>
      </c>
      <c r="Q1484" s="52">
        <v>0</v>
      </c>
      <c r="R1484" s="51">
        <v>0</v>
      </c>
    </row>
    <row r="1485" spans="1:18" x14ac:dyDescent="0.25">
      <c r="A1485" s="26" t="s">
        <v>9</v>
      </c>
      <c r="B1485" s="27" t="s">
        <v>10</v>
      </c>
      <c r="C1485" s="53">
        <v>0</v>
      </c>
      <c r="D1485" s="53">
        <v>8.7387387387387383E-2</v>
      </c>
      <c r="E1485" s="53">
        <v>0</v>
      </c>
      <c r="F1485" s="53">
        <v>0</v>
      </c>
      <c r="G1485" s="53">
        <v>0</v>
      </c>
      <c r="H1485" s="53">
        <v>0</v>
      </c>
      <c r="I1485" s="53">
        <v>0</v>
      </c>
      <c r="J1485" s="53">
        <v>0</v>
      </c>
      <c r="K1485" s="53">
        <v>0</v>
      </c>
      <c r="L1485" s="53">
        <v>0</v>
      </c>
      <c r="M1485" s="54">
        <v>0</v>
      </c>
      <c r="N1485" s="54">
        <v>0</v>
      </c>
      <c r="O1485" s="54">
        <v>0</v>
      </c>
      <c r="P1485" s="54">
        <v>0</v>
      </c>
      <c r="Q1485" s="54">
        <v>0</v>
      </c>
      <c r="R1485" s="53">
        <v>0</v>
      </c>
    </row>
    <row r="1486" spans="1:18" x14ac:dyDescent="0.25">
      <c r="A1486" s="26" t="s">
        <v>11</v>
      </c>
      <c r="B1486" s="27" t="s">
        <v>6</v>
      </c>
      <c r="C1486" s="51">
        <v>992</v>
      </c>
      <c r="D1486" s="51">
        <v>1012.9999999999999</v>
      </c>
      <c r="E1486" s="51">
        <v>1008.9479999999999</v>
      </c>
      <c r="F1486" s="51">
        <v>1004.9122079999997</v>
      </c>
      <c r="G1486" s="51">
        <v>993.90495453920835</v>
      </c>
      <c r="H1486" s="51">
        <v>982.91576756544532</v>
      </c>
      <c r="I1486" s="51">
        <v>971.70971282940036</v>
      </c>
      <c r="J1486" s="51">
        <v>960.46749954984307</v>
      </c>
      <c r="K1486" s="51">
        <v>949.02633961699917</v>
      </c>
      <c r="L1486" s="51">
        <v>937.54899366175539</v>
      </c>
      <c r="M1486" s="52">
        <v>926.05355102180044</v>
      </c>
      <c r="N1486" s="52">
        <v>914.46760089124234</v>
      </c>
      <c r="O1486" s="52">
        <v>902.66432681551555</v>
      </c>
      <c r="P1486" s="52">
        <v>890.82481610954233</v>
      </c>
      <c r="Q1486" s="52">
        <v>878.89468555347253</v>
      </c>
      <c r="R1486" s="51">
        <v>867.0733159630679</v>
      </c>
    </row>
    <row r="1487" spans="1:18" x14ac:dyDescent="0.25">
      <c r="A1487" s="26" t="s">
        <v>12</v>
      </c>
      <c r="B1487" s="27" t="s">
        <v>6</v>
      </c>
      <c r="C1487" s="51">
        <v>992</v>
      </c>
      <c r="D1487" s="51">
        <v>1012.9999999999999</v>
      </c>
      <c r="E1487" s="51">
        <v>1008.9479999999999</v>
      </c>
      <c r="F1487" s="51">
        <v>1004.9122079999997</v>
      </c>
      <c r="G1487" s="51">
        <v>993.90495453920835</v>
      </c>
      <c r="H1487" s="51">
        <v>982.91576756544532</v>
      </c>
      <c r="I1487" s="51">
        <v>971.70971282940036</v>
      </c>
      <c r="J1487" s="51">
        <v>960.46749954984307</v>
      </c>
      <c r="K1487" s="51">
        <v>949.02633961699917</v>
      </c>
      <c r="L1487" s="51">
        <v>937.54899366175539</v>
      </c>
      <c r="M1487" s="52">
        <v>926.05355102180044</v>
      </c>
      <c r="N1487" s="52">
        <v>914.46760089124234</v>
      </c>
      <c r="O1487" s="52">
        <v>902.66432681551555</v>
      </c>
      <c r="P1487" s="52">
        <v>890.82481610954233</v>
      </c>
      <c r="Q1487" s="52">
        <v>878.89468555347253</v>
      </c>
      <c r="R1487" s="51">
        <v>867.0733159630679</v>
      </c>
    </row>
    <row r="1488" spans="1:18" x14ac:dyDescent="0.25">
      <c r="A1488" s="26" t="s">
        <v>13</v>
      </c>
      <c r="B1488" s="27" t="s">
        <v>6</v>
      </c>
      <c r="C1488" s="27">
        <v>0</v>
      </c>
      <c r="D1488" s="27">
        <v>0</v>
      </c>
      <c r="E1488" s="27">
        <v>0</v>
      </c>
      <c r="F1488" s="27">
        <v>0</v>
      </c>
      <c r="G1488" s="27">
        <v>0</v>
      </c>
      <c r="H1488" s="27">
        <v>0</v>
      </c>
      <c r="I1488" s="27">
        <v>0</v>
      </c>
      <c r="J1488" s="27">
        <v>0</v>
      </c>
      <c r="K1488" s="27">
        <v>0</v>
      </c>
      <c r="L1488" s="27">
        <v>0</v>
      </c>
      <c r="M1488" s="50">
        <v>0</v>
      </c>
      <c r="N1488" s="50">
        <v>0</v>
      </c>
      <c r="O1488" s="50">
        <v>0</v>
      </c>
      <c r="P1488" s="50">
        <v>0</v>
      </c>
      <c r="Q1488" s="50">
        <v>0</v>
      </c>
      <c r="R1488" s="27">
        <v>0</v>
      </c>
    </row>
    <row r="1489" spans="1:18" x14ac:dyDescent="0.25">
      <c r="A1489" s="39" t="s">
        <v>14</v>
      </c>
      <c r="B1489" s="40" t="s">
        <v>15</v>
      </c>
      <c r="C1489" s="41">
        <v>24.782881189005284</v>
      </c>
      <c r="D1489" s="41">
        <v>25.409155416486861</v>
      </c>
      <c r="E1489" s="41">
        <v>25.409155416486861</v>
      </c>
      <c r="F1489" s="41">
        <v>25.409155416486861</v>
      </c>
      <c r="G1489" s="41">
        <v>25.409155416486861</v>
      </c>
      <c r="H1489" s="41">
        <v>25.409155416486861</v>
      </c>
      <c r="I1489" s="41">
        <v>25.409155416486861</v>
      </c>
      <c r="J1489" s="41">
        <v>25.409155416486861</v>
      </c>
      <c r="K1489" s="41">
        <v>25.409155416486861</v>
      </c>
      <c r="L1489" s="41">
        <v>25.409155416486861</v>
      </c>
      <c r="M1489" s="42">
        <v>25.409155416486861</v>
      </c>
      <c r="N1489" s="42">
        <v>25.409155416486861</v>
      </c>
      <c r="O1489" s="42">
        <v>25.409155416486861</v>
      </c>
      <c r="P1489" s="42">
        <v>25.409155416486861</v>
      </c>
      <c r="Q1489" s="42">
        <v>25.409155416486861</v>
      </c>
      <c r="R1489" s="41">
        <v>25.409155416486861</v>
      </c>
    </row>
    <row r="1490" spans="1:18" x14ac:dyDescent="0.25">
      <c r="A1490" s="26" t="s">
        <v>16</v>
      </c>
      <c r="B1490" s="27" t="s">
        <v>17</v>
      </c>
      <c r="C1490" s="51">
        <v>186</v>
      </c>
      <c r="D1490" s="51">
        <v>173</v>
      </c>
      <c r="E1490" s="36">
        <v>152</v>
      </c>
      <c r="F1490" s="51">
        <v>151.392</v>
      </c>
      <c r="G1490" s="51">
        <v>149.7337356235997</v>
      </c>
      <c r="H1490" s="51">
        <v>148.07819299899273</v>
      </c>
      <c r="I1490" s="51">
        <v>146.38997881959116</v>
      </c>
      <c r="J1490" s="51">
        <v>144.69631728451432</v>
      </c>
      <c r="K1490" s="51">
        <v>142.97268404494969</v>
      </c>
      <c r="L1490" s="51">
        <v>141.24359930996133</v>
      </c>
      <c r="M1490" s="51">
        <v>139.51178827383941</v>
      </c>
      <c r="N1490" s="51">
        <v>137.76634210630172</v>
      </c>
      <c r="O1490" s="51">
        <v>135.98815565912059</v>
      </c>
      <c r="P1490" s="51">
        <v>134.20451009234421</v>
      </c>
      <c r="Q1490" s="51">
        <v>132.40721246697339</v>
      </c>
      <c r="R1490" s="51">
        <v>130.62629989492658</v>
      </c>
    </row>
    <row r="1491" spans="1:18" x14ac:dyDescent="0.25">
      <c r="A1491" s="26" t="s">
        <v>29</v>
      </c>
      <c r="B1491" s="27" t="s">
        <v>17</v>
      </c>
      <c r="C1491" s="51">
        <v>109.66473988439307</v>
      </c>
      <c r="D1491" s="51">
        <v>109.22608092485549</v>
      </c>
      <c r="E1491" s="51">
        <v>108.78917660115607</v>
      </c>
      <c r="F1491" s="51">
        <v>108.35401989475145</v>
      </c>
      <c r="G1491" s="51">
        <v>107.16716978885923</v>
      </c>
      <c r="H1491" s="51">
        <v>105.98226769044403</v>
      </c>
      <c r="I1491" s="51">
        <v>104.77398196344737</v>
      </c>
      <c r="J1491" s="51">
        <v>103.56179746448645</v>
      </c>
      <c r="K1491" s="51">
        <v>102.3281616691271</v>
      </c>
      <c r="L1491" s="51">
        <v>101.0906241389099</v>
      </c>
      <c r="M1491" s="51">
        <v>99.851135345169794</v>
      </c>
      <c r="N1491" s="51">
        <v>98.601887638800903</v>
      </c>
      <c r="O1491" s="51">
        <v>97.329207116220843</v>
      </c>
      <c r="P1491" s="51">
        <v>96.052619402024092</v>
      </c>
      <c r="Q1491" s="51">
        <v>94.766260660107619</v>
      </c>
      <c r="R1491" s="51">
        <v>93.491629000162746</v>
      </c>
    </row>
    <row r="1492" spans="1:18" x14ac:dyDescent="0.25">
      <c r="A1492" s="39" t="s">
        <v>27</v>
      </c>
      <c r="B1492" s="40" t="s">
        <v>10</v>
      </c>
      <c r="C1492" s="43">
        <v>0.58959537572254339</v>
      </c>
      <c r="D1492" s="43">
        <v>0.6313646296234422</v>
      </c>
      <c r="E1492" s="43">
        <v>0.7157182671128689</v>
      </c>
      <c r="F1492" s="43">
        <v>0.7157182671128689</v>
      </c>
      <c r="G1492" s="43">
        <v>0.7157182671128689</v>
      </c>
      <c r="H1492" s="43">
        <v>0.7157182671128689</v>
      </c>
      <c r="I1492" s="43">
        <v>0.7157182671128689</v>
      </c>
      <c r="J1492" s="43">
        <v>0.7157182671128689</v>
      </c>
      <c r="K1492" s="43">
        <v>0.71571826711286879</v>
      </c>
      <c r="L1492" s="43">
        <v>0.71571826711286879</v>
      </c>
      <c r="M1492" s="47">
        <v>0.71571826711286879</v>
      </c>
      <c r="N1492" s="47">
        <v>0.71571826711286868</v>
      </c>
      <c r="O1492" s="47">
        <v>0.71571826711286868</v>
      </c>
      <c r="P1492" s="47">
        <v>0.71571826711286868</v>
      </c>
      <c r="Q1492" s="47">
        <v>0.71571826711286868</v>
      </c>
      <c r="R1492" s="43">
        <v>0.71571826711286868</v>
      </c>
    </row>
    <row r="1493" spans="1:18" x14ac:dyDescent="0.25">
      <c r="A1493" s="48"/>
      <c r="B1493" s="48"/>
      <c r="C1493" s="48"/>
      <c r="D1493" s="48"/>
      <c r="E1493" s="48"/>
      <c r="F1493" s="48"/>
      <c r="G1493" s="48"/>
      <c r="H1493" s="48"/>
      <c r="I1493" s="48"/>
      <c r="J1493" s="48"/>
      <c r="K1493" s="48"/>
      <c r="L1493" s="48"/>
      <c r="M1493" s="48"/>
      <c r="N1493" s="48"/>
      <c r="O1493" s="48"/>
      <c r="P1493" s="48"/>
      <c r="Q1493" s="48"/>
      <c r="R1493" s="49"/>
    </row>
    <row r="1494" spans="1:18" x14ac:dyDescent="0.25">
      <c r="A1494" s="26" t="s">
        <v>2</v>
      </c>
      <c r="B1494" s="27" t="s">
        <v>3</v>
      </c>
      <c r="C1494" s="27">
        <v>2020</v>
      </c>
      <c r="D1494" s="27">
        <v>2021</v>
      </c>
      <c r="E1494" s="27">
        <v>2022</v>
      </c>
      <c r="F1494" s="27">
        <v>2023</v>
      </c>
      <c r="G1494" s="27">
        <v>2024</v>
      </c>
      <c r="H1494" s="27">
        <v>2025</v>
      </c>
      <c r="I1494" s="27">
        <v>2026</v>
      </c>
      <c r="J1494" s="27">
        <v>2027</v>
      </c>
      <c r="K1494" s="27">
        <v>2028</v>
      </c>
      <c r="L1494" s="27">
        <v>2029</v>
      </c>
      <c r="M1494" s="50">
        <v>2030</v>
      </c>
      <c r="N1494" s="27">
        <v>2031</v>
      </c>
      <c r="O1494" s="50">
        <v>2032</v>
      </c>
      <c r="P1494" s="27">
        <v>2033</v>
      </c>
      <c r="Q1494" s="50">
        <v>2034</v>
      </c>
      <c r="R1494" s="27">
        <v>2035</v>
      </c>
    </row>
    <row r="1495" spans="1:18" x14ac:dyDescent="0.25">
      <c r="A1495" s="80" t="s">
        <v>149</v>
      </c>
      <c r="B1495" s="81"/>
      <c r="C1495" s="81"/>
      <c r="D1495" s="81"/>
      <c r="E1495" s="81"/>
      <c r="F1495" s="81"/>
      <c r="G1495" s="81"/>
      <c r="H1495" s="81"/>
      <c r="I1495" s="81"/>
      <c r="J1495" s="81"/>
      <c r="K1495" s="81"/>
      <c r="L1495" s="81"/>
      <c r="M1495" s="81"/>
      <c r="N1495" s="81"/>
      <c r="O1495" s="81"/>
      <c r="P1495" s="81"/>
      <c r="Q1495" s="81"/>
      <c r="R1495" s="82"/>
    </row>
    <row r="1496" spans="1:18" x14ac:dyDescent="0.25">
      <c r="A1496" s="26" t="s">
        <v>5</v>
      </c>
      <c r="B1496" s="27" t="s">
        <v>6</v>
      </c>
      <c r="C1496" s="51">
        <v>923</v>
      </c>
      <c r="D1496" s="51">
        <v>1838</v>
      </c>
      <c r="E1496" s="51">
        <v>1919.7483611254397</v>
      </c>
      <c r="F1496" s="51">
        <v>1914.5653676809377</v>
      </c>
      <c r="G1496" s="51">
        <v>1900.4292272333498</v>
      </c>
      <c r="H1496" s="51">
        <v>1886.3162887951405</v>
      </c>
      <c r="I1496" s="51">
        <v>1871.9248364517964</v>
      </c>
      <c r="J1496" s="51">
        <v>1857.4869472519474</v>
      </c>
      <c r="K1496" s="51">
        <v>1842.7935594536107</v>
      </c>
      <c r="L1496" s="51">
        <v>1828.0536995088198</v>
      </c>
      <c r="M1496" s="52">
        <v>1813.2905987730705</v>
      </c>
      <c r="N1496" s="52">
        <v>1798.4112631742569</v>
      </c>
      <c r="O1496" s="52">
        <v>1783.25282781432</v>
      </c>
      <c r="P1496" s="52">
        <v>1768.0478553144574</v>
      </c>
      <c r="Q1496" s="52">
        <v>1752.7265036530832</v>
      </c>
      <c r="R1496" s="51">
        <v>1737.5448290048109</v>
      </c>
    </row>
    <row r="1497" spans="1:18" x14ac:dyDescent="0.25">
      <c r="A1497" s="26" t="s">
        <v>7</v>
      </c>
      <c r="B1497" s="27" t="s">
        <v>6</v>
      </c>
      <c r="C1497" s="27">
        <v>0</v>
      </c>
      <c r="D1497" s="27">
        <v>624</v>
      </c>
      <c r="E1497" s="27">
        <v>624</v>
      </c>
      <c r="F1497" s="27">
        <v>624</v>
      </c>
      <c r="G1497" s="27">
        <v>624</v>
      </c>
      <c r="H1497" s="27">
        <v>624</v>
      </c>
      <c r="I1497" s="27">
        <v>624</v>
      </c>
      <c r="J1497" s="27">
        <v>624</v>
      </c>
      <c r="K1497" s="27">
        <v>624</v>
      </c>
      <c r="L1497" s="27">
        <v>624</v>
      </c>
      <c r="M1497" s="50">
        <v>624</v>
      </c>
      <c r="N1497" s="50">
        <v>624</v>
      </c>
      <c r="O1497" s="50">
        <v>624</v>
      </c>
      <c r="P1497" s="50">
        <v>624</v>
      </c>
      <c r="Q1497" s="50">
        <v>624</v>
      </c>
      <c r="R1497" s="27">
        <v>624</v>
      </c>
    </row>
    <row r="1498" spans="1:18" x14ac:dyDescent="0.25">
      <c r="A1498" s="26" t="s">
        <v>8</v>
      </c>
      <c r="B1498" s="27" t="s">
        <v>6</v>
      </c>
      <c r="C1498" s="51">
        <v>923</v>
      </c>
      <c r="D1498" s="51">
        <v>1214</v>
      </c>
      <c r="E1498" s="51">
        <v>1295.7483611254397</v>
      </c>
      <c r="F1498" s="51">
        <v>1290.5653676809377</v>
      </c>
      <c r="G1498" s="51">
        <v>1276.4292272333498</v>
      </c>
      <c r="H1498" s="51">
        <v>1262.3162887951405</v>
      </c>
      <c r="I1498" s="51">
        <v>1247.9248364517964</v>
      </c>
      <c r="J1498" s="51">
        <v>1233.4869472519474</v>
      </c>
      <c r="K1498" s="51">
        <v>1218.7935594536107</v>
      </c>
      <c r="L1498" s="51">
        <v>1204.0536995088198</v>
      </c>
      <c r="M1498" s="52">
        <v>1189.2905987730705</v>
      </c>
      <c r="N1498" s="52">
        <v>1174.4112631742569</v>
      </c>
      <c r="O1498" s="52">
        <v>1159.25282781432</v>
      </c>
      <c r="P1498" s="52">
        <v>1144.0478553144574</v>
      </c>
      <c r="Q1498" s="52">
        <v>1128.7265036530832</v>
      </c>
      <c r="R1498" s="51">
        <v>1113.5448290048109</v>
      </c>
    </row>
    <row r="1499" spans="1:18" x14ac:dyDescent="0.25">
      <c r="A1499" s="26" t="s">
        <v>9</v>
      </c>
      <c r="B1499" s="27" t="s">
        <v>6</v>
      </c>
      <c r="C1499" s="51">
        <v>0</v>
      </c>
      <c r="D1499" s="51">
        <v>47</v>
      </c>
      <c r="E1499" s="51">
        <v>133.41636112543961</v>
      </c>
      <c r="F1499" s="51">
        <v>132.88269568093779</v>
      </c>
      <c r="G1499" s="51">
        <v>131.42717200407401</v>
      </c>
      <c r="H1499" s="51">
        <v>129.97403731550094</v>
      </c>
      <c r="I1499" s="51">
        <v>128.49222552197375</v>
      </c>
      <c r="J1499" s="51">
        <v>127.00563237073629</v>
      </c>
      <c r="K1499" s="51">
        <v>125.49273187904191</v>
      </c>
      <c r="L1499" s="51">
        <v>123.97504639601766</v>
      </c>
      <c r="M1499" s="52">
        <v>122.45496793156849</v>
      </c>
      <c r="N1499" s="52">
        <v>120.92292137753407</v>
      </c>
      <c r="O1499" s="52">
        <v>119.36213739605068</v>
      </c>
      <c r="P1499" s="52">
        <v>117.79656173120316</v>
      </c>
      <c r="Q1499" s="52">
        <v>116.21900311912191</v>
      </c>
      <c r="R1499" s="51">
        <v>114.65582631093071</v>
      </c>
    </row>
    <row r="1500" spans="1:18" x14ac:dyDescent="0.25">
      <c r="A1500" s="26" t="s">
        <v>9</v>
      </c>
      <c r="B1500" s="27" t="s">
        <v>10</v>
      </c>
      <c r="C1500" s="53">
        <v>0</v>
      </c>
      <c r="D1500" s="53">
        <v>3.8714991762767714E-2</v>
      </c>
      <c r="E1500" s="53">
        <v>0.10296471531676021</v>
      </c>
      <c r="F1500" s="53">
        <v>0.10296471531676021</v>
      </c>
      <c r="G1500" s="53">
        <v>0.10296471531676021</v>
      </c>
      <c r="H1500" s="53">
        <v>0.10296471531676021</v>
      </c>
      <c r="I1500" s="53">
        <v>0.10296471531676021</v>
      </c>
      <c r="J1500" s="53">
        <v>0.10296471531676021</v>
      </c>
      <c r="K1500" s="53">
        <v>0.10296471531676021</v>
      </c>
      <c r="L1500" s="53">
        <v>0.10296471531676021</v>
      </c>
      <c r="M1500" s="54">
        <v>0.10296471531676021</v>
      </c>
      <c r="N1500" s="54">
        <v>0.10296471531676021</v>
      </c>
      <c r="O1500" s="54">
        <v>0.10296471531676021</v>
      </c>
      <c r="P1500" s="54">
        <v>0.10296471531676021</v>
      </c>
      <c r="Q1500" s="54">
        <v>0.10296471531676021</v>
      </c>
      <c r="R1500" s="53">
        <v>0.10296471531676021</v>
      </c>
    </row>
    <row r="1501" spans="1:18" x14ac:dyDescent="0.25">
      <c r="A1501" s="26" t="s">
        <v>11</v>
      </c>
      <c r="B1501" s="27" t="s">
        <v>6</v>
      </c>
      <c r="C1501" s="51">
        <v>923</v>
      </c>
      <c r="D1501" s="51">
        <v>1167</v>
      </c>
      <c r="E1501" s="51">
        <v>1162.3320000000001</v>
      </c>
      <c r="F1501" s="51">
        <v>1157.6826719999999</v>
      </c>
      <c r="G1501" s="51">
        <v>1145.0020552292758</v>
      </c>
      <c r="H1501" s="51">
        <v>1132.3422514796396</v>
      </c>
      <c r="I1501" s="51">
        <v>1119.4326109298227</v>
      </c>
      <c r="J1501" s="51">
        <v>1106.4813148812111</v>
      </c>
      <c r="K1501" s="51">
        <v>1093.3008275745688</v>
      </c>
      <c r="L1501" s="51">
        <v>1080.0786531128022</v>
      </c>
      <c r="M1501" s="52">
        <v>1066.8356308415021</v>
      </c>
      <c r="N1501" s="52">
        <v>1053.4883417967228</v>
      </c>
      <c r="O1501" s="52">
        <v>1039.8906904182693</v>
      </c>
      <c r="P1501" s="52">
        <v>1026.2512935832542</v>
      </c>
      <c r="Q1501" s="52">
        <v>1012.5075005339613</v>
      </c>
      <c r="R1501" s="51">
        <v>998.88900269388023</v>
      </c>
    </row>
    <row r="1502" spans="1:18" x14ac:dyDescent="0.25">
      <c r="A1502" s="26" t="s">
        <v>12</v>
      </c>
      <c r="B1502" s="27" t="s">
        <v>6</v>
      </c>
      <c r="C1502" s="51">
        <v>923</v>
      </c>
      <c r="D1502" s="51">
        <v>1167</v>
      </c>
      <c r="E1502" s="51">
        <v>1162.3320000000001</v>
      </c>
      <c r="F1502" s="51">
        <v>1157.6826719999999</v>
      </c>
      <c r="G1502" s="51">
        <v>1145.0020552292758</v>
      </c>
      <c r="H1502" s="51">
        <v>1132.3422514796396</v>
      </c>
      <c r="I1502" s="51">
        <v>1119.4326109298227</v>
      </c>
      <c r="J1502" s="51">
        <v>1106.4813148812111</v>
      </c>
      <c r="K1502" s="51">
        <v>1093.3008275745688</v>
      </c>
      <c r="L1502" s="51">
        <v>1080.0786531128022</v>
      </c>
      <c r="M1502" s="52">
        <v>1066.8356308415021</v>
      </c>
      <c r="N1502" s="52">
        <v>1053.4883417967228</v>
      </c>
      <c r="O1502" s="52">
        <v>1039.8906904182693</v>
      </c>
      <c r="P1502" s="52">
        <v>1026.2512935832542</v>
      </c>
      <c r="Q1502" s="52">
        <v>1012.5075005339613</v>
      </c>
      <c r="R1502" s="51">
        <v>998.88900269388023</v>
      </c>
    </row>
    <row r="1503" spans="1:18" x14ac:dyDescent="0.25">
      <c r="A1503" s="26" t="s">
        <v>13</v>
      </c>
      <c r="B1503" s="27" t="s">
        <v>6</v>
      </c>
      <c r="C1503" s="27">
        <v>0</v>
      </c>
      <c r="D1503" s="27">
        <v>0</v>
      </c>
      <c r="E1503" s="27">
        <v>0</v>
      </c>
      <c r="F1503" s="27">
        <v>0</v>
      </c>
      <c r="G1503" s="27">
        <v>0</v>
      </c>
      <c r="H1503" s="27">
        <v>0</v>
      </c>
      <c r="I1503" s="27">
        <v>0</v>
      </c>
      <c r="J1503" s="27">
        <v>0</v>
      </c>
      <c r="K1503" s="27">
        <v>0</v>
      </c>
      <c r="L1503" s="27">
        <v>0</v>
      </c>
      <c r="M1503" s="50">
        <v>0</v>
      </c>
      <c r="N1503" s="50">
        <v>0</v>
      </c>
      <c r="O1503" s="50">
        <v>0</v>
      </c>
      <c r="P1503" s="50">
        <v>0</v>
      </c>
      <c r="Q1503" s="50">
        <v>0</v>
      </c>
      <c r="R1503" s="27">
        <v>0</v>
      </c>
    </row>
    <row r="1504" spans="1:18" x14ac:dyDescent="0.25">
      <c r="A1504" s="39" t="s">
        <v>14</v>
      </c>
      <c r="B1504" s="40" t="s">
        <v>15</v>
      </c>
      <c r="C1504" s="41">
        <v>44.756940235180018</v>
      </c>
      <c r="D1504" s="41">
        <v>56.815941180164955</v>
      </c>
      <c r="E1504" s="41">
        <v>56.815941180164955</v>
      </c>
      <c r="F1504" s="41">
        <v>56.815941180164955</v>
      </c>
      <c r="G1504" s="41">
        <v>56.815941180164955</v>
      </c>
      <c r="H1504" s="41">
        <v>56.815941180164955</v>
      </c>
      <c r="I1504" s="41">
        <v>56.815941180164955</v>
      </c>
      <c r="J1504" s="41">
        <v>56.815941180164955</v>
      </c>
      <c r="K1504" s="41">
        <v>56.815941180164955</v>
      </c>
      <c r="L1504" s="41">
        <v>56.815941180164955</v>
      </c>
      <c r="M1504" s="42">
        <v>56.815941180164955</v>
      </c>
      <c r="N1504" s="42">
        <v>56.815941180164955</v>
      </c>
      <c r="O1504" s="42">
        <v>56.815941180164955</v>
      </c>
      <c r="P1504" s="42">
        <v>56.815941180164955</v>
      </c>
      <c r="Q1504" s="42">
        <v>56.815941180164955</v>
      </c>
      <c r="R1504" s="41">
        <v>56.815941180164955</v>
      </c>
    </row>
    <row r="1505" spans="1:18" x14ac:dyDescent="0.25">
      <c r="A1505" s="26" t="s">
        <v>16</v>
      </c>
      <c r="B1505" s="27" t="s">
        <v>17</v>
      </c>
      <c r="C1505" s="51">
        <v>113</v>
      </c>
      <c r="D1505" s="51">
        <v>110</v>
      </c>
      <c r="E1505" s="36">
        <v>103</v>
      </c>
      <c r="F1505" s="51">
        <v>102.58799999999999</v>
      </c>
      <c r="G1505" s="51">
        <v>101.46430769230768</v>
      </c>
      <c r="H1505" s="51">
        <v>100.34245972958058</v>
      </c>
      <c r="I1505" s="51">
        <v>99.198472489591367</v>
      </c>
      <c r="J1505" s="51">
        <v>98.050793949374821</v>
      </c>
      <c r="K1505" s="51">
        <v>96.882805635722463</v>
      </c>
      <c r="L1505" s="51">
        <v>95.711123216618503</v>
      </c>
      <c r="M1505" s="51">
        <v>94.537593369772736</v>
      </c>
      <c r="N1505" s="51">
        <v>93.354823927296522</v>
      </c>
      <c r="O1505" s="51">
        <v>92.149868637430373</v>
      </c>
      <c r="P1505" s="51">
        <v>90.941214075733214</v>
      </c>
      <c r="Q1505" s="51">
        <v>89.723308448014834</v>
      </c>
      <c r="R1505" s="51">
        <v>88.516505849851526</v>
      </c>
    </row>
    <row r="1506" spans="1:18" x14ac:dyDescent="0.25">
      <c r="A1506" s="26" t="s">
        <v>29</v>
      </c>
      <c r="B1506" s="27" t="s">
        <v>17</v>
      </c>
      <c r="C1506" s="51">
        <v>56.5</v>
      </c>
      <c r="D1506" s="51">
        <v>56.274000000000001</v>
      </c>
      <c r="E1506" s="51">
        <v>56.048904</v>
      </c>
      <c r="F1506" s="51">
        <v>55.824708383999997</v>
      </c>
      <c r="G1506" s="51">
        <v>55.213235352161313</v>
      </c>
      <c r="H1506" s="51">
        <v>54.602765946671155</v>
      </c>
      <c r="I1506" s="51">
        <v>53.980249140929594</v>
      </c>
      <c r="J1506" s="51">
        <v>53.355723662061074</v>
      </c>
      <c r="K1506" s="51">
        <v>52.72014633327445</v>
      </c>
      <c r="L1506" s="51">
        <v>52.082558804858472</v>
      </c>
      <c r="M1506" s="51">
        <v>51.443965972557571</v>
      </c>
      <c r="N1506" s="51">
        <v>50.800345283863564</v>
      </c>
      <c r="O1506" s="51">
        <v>50.144651853125701</v>
      </c>
      <c r="P1506" s="51">
        <v>49.486945411400207</v>
      </c>
      <c r="Q1506" s="51">
        <v>48.824204871506545</v>
      </c>
      <c r="R1506" s="51">
        <v>48.167506201881245</v>
      </c>
    </row>
    <row r="1507" spans="1:18" x14ac:dyDescent="0.25">
      <c r="A1507" s="39" t="s">
        <v>27</v>
      </c>
      <c r="B1507" s="40" t="s">
        <v>10</v>
      </c>
      <c r="C1507" s="43">
        <v>0.5</v>
      </c>
      <c r="D1507" s="43">
        <v>0.51158181818181814</v>
      </c>
      <c r="E1507" s="43">
        <v>0.54416411650485441</v>
      </c>
      <c r="F1507" s="43">
        <v>0.54416411650485441</v>
      </c>
      <c r="G1507" s="43">
        <v>0.54416411650485441</v>
      </c>
      <c r="H1507" s="43">
        <v>0.54416411650485441</v>
      </c>
      <c r="I1507" s="43">
        <v>0.54416411650485441</v>
      </c>
      <c r="J1507" s="43">
        <v>0.54416411650485441</v>
      </c>
      <c r="K1507" s="43">
        <v>0.54416411650485452</v>
      </c>
      <c r="L1507" s="43">
        <v>0.54416411650485441</v>
      </c>
      <c r="M1507" s="47">
        <v>0.54416411650485452</v>
      </c>
      <c r="N1507" s="47">
        <v>0.54416411650485452</v>
      </c>
      <c r="O1507" s="47">
        <v>0.54416411650485452</v>
      </c>
      <c r="P1507" s="47">
        <v>0.54416411650485452</v>
      </c>
      <c r="Q1507" s="47">
        <v>0.54416411650485452</v>
      </c>
      <c r="R1507" s="43">
        <v>0.54416411650485452</v>
      </c>
    </row>
    <row r="1508" spans="1:18" x14ac:dyDescent="0.25">
      <c r="A1508" s="48"/>
      <c r="B1508" s="48"/>
      <c r="C1508" s="48"/>
      <c r="D1508" s="48"/>
      <c r="E1508" s="48"/>
      <c r="F1508" s="48"/>
      <c r="G1508" s="48"/>
      <c r="H1508" s="48"/>
      <c r="I1508" s="48"/>
      <c r="J1508" s="48"/>
      <c r="K1508" s="48"/>
      <c r="L1508" s="48"/>
      <c r="M1508" s="48"/>
      <c r="N1508" s="48"/>
      <c r="O1508" s="48"/>
      <c r="P1508" s="48"/>
      <c r="Q1508" s="48"/>
      <c r="R1508" s="49"/>
    </row>
    <row r="1509" spans="1:18" x14ac:dyDescent="0.25">
      <c r="A1509" s="26" t="s">
        <v>2</v>
      </c>
      <c r="B1509" s="27" t="s">
        <v>3</v>
      </c>
      <c r="C1509" s="27">
        <v>2020</v>
      </c>
      <c r="D1509" s="27">
        <v>2021</v>
      </c>
      <c r="E1509" s="27">
        <v>2022</v>
      </c>
      <c r="F1509" s="27">
        <v>2023</v>
      </c>
      <c r="G1509" s="27">
        <v>2024</v>
      </c>
      <c r="H1509" s="27">
        <v>2025</v>
      </c>
      <c r="I1509" s="27">
        <v>2026</v>
      </c>
      <c r="J1509" s="27">
        <v>2027</v>
      </c>
      <c r="K1509" s="27">
        <v>2028</v>
      </c>
      <c r="L1509" s="27">
        <v>2029</v>
      </c>
      <c r="M1509" s="50">
        <v>2030</v>
      </c>
      <c r="N1509" s="27">
        <v>2031</v>
      </c>
      <c r="O1509" s="50">
        <v>2032</v>
      </c>
      <c r="P1509" s="27">
        <v>2033</v>
      </c>
      <c r="Q1509" s="50">
        <v>2034</v>
      </c>
      <c r="R1509" s="27">
        <v>2035</v>
      </c>
    </row>
    <row r="1510" spans="1:18" x14ac:dyDescent="0.25">
      <c r="A1510" s="80" t="s">
        <v>150</v>
      </c>
      <c r="B1510" s="81"/>
      <c r="C1510" s="81"/>
      <c r="D1510" s="81"/>
      <c r="E1510" s="81"/>
      <c r="F1510" s="81"/>
      <c r="G1510" s="81"/>
      <c r="H1510" s="81"/>
      <c r="I1510" s="81"/>
      <c r="J1510" s="81"/>
      <c r="K1510" s="81"/>
      <c r="L1510" s="81"/>
      <c r="M1510" s="81"/>
      <c r="N1510" s="81"/>
      <c r="O1510" s="81"/>
      <c r="P1510" s="81"/>
      <c r="Q1510" s="81"/>
      <c r="R1510" s="82"/>
    </row>
    <row r="1511" spans="1:18" x14ac:dyDescent="0.25">
      <c r="A1511" s="26" t="s">
        <v>5</v>
      </c>
      <c r="B1511" s="27" t="s">
        <v>6</v>
      </c>
      <c r="C1511" s="51">
        <v>1306.7449999999999</v>
      </c>
      <c r="D1511" s="51">
        <v>2330</v>
      </c>
      <c r="E1511" s="51">
        <v>2208.5508881323835</v>
      </c>
      <c r="F1511" s="51">
        <v>2202.2126845798539</v>
      </c>
      <c r="G1511" s="51">
        <v>2184.9258142483841</v>
      </c>
      <c r="H1511" s="51">
        <v>2167.6673172999499</v>
      </c>
      <c r="I1511" s="51">
        <v>2150.068229949105</v>
      </c>
      <c r="J1511" s="51">
        <v>2132.4123556754098</v>
      </c>
      <c r="K1511" s="51">
        <v>2114.4440360664184</v>
      </c>
      <c r="L1511" s="51">
        <v>2096.4188863790373</v>
      </c>
      <c r="M1511" s="52">
        <v>2078.3653158832185</v>
      </c>
      <c r="N1511" s="52">
        <v>2060.1696035479613</v>
      </c>
      <c r="O1511" s="52">
        <v>2041.6325843759494</v>
      </c>
      <c r="P1511" s="52">
        <v>2023.0386556460223</v>
      </c>
      <c r="Q1511" s="52">
        <v>2004.3024086162884</v>
      </c>
      <c r="R1511" s="51">
        <v>1985.7369704733744</v>
      </c>
    </row>
    <row r="1512" spans="1:18" x14ac:dyDescent="0.25">
      <c r="A1512" s="26" t="s">
        <v>7</v>
      </c>
      <c r="B1512" s="27" t="s">
        <v>6</v>
      </c>
      <c r="C1512" s="27">
        <v>0</v>
      </c>
      <c r="D1512" s="27">
        <v>624</v>
      </c>
      <c r="E1512" s="27">
        <v>624</v>
      </c>
      <c r="F1512" s="27">
        <v>624</v>
      </c>
      <c r="G1512" s="27">
        <v>624</v>
      </c>
      <c r="H1512" s="27">
        <v>624</v>
      </c>
      <c r="I1512" s="27">
        <v>624</v>
      </c>
      <c r="J1512" s="27">
        <v>624</v>
      </c>
      <c r="K1512" s="27">
        <v>624</v>
      </c>
      <c r="L1512" s="27">
        <v>624</v>
      </c>
      <c r="M1512" s="50">
        <v>624</v>
      </c>
      <c r="N1512" s="50">
        <v>624</v>
      </c>
      <c r="O1512" s="50">
        <v>624</v>
      </c>
      <c r="P1512" s="50">
        <v>624</v>
      </c>
      <c r="Q1512" s="50">
        <v>624</v>
      </c>
      <c r="R1512" s="27">
        <v>624</v>
      </c>
    </row>
    <row r="1513" spans="1:18" x14ac:dyDescent="0.25">
      <c r="A1513" s="26" t="s">
        <v>8</v>
      </c>
      <c r="B1513" s="27" t="s">
        <v>6</v>
      </c>
      <c r="C1513" s="51">
        <v>1306.7449999999999</v>
      </c>
      <c r="D1513" s="51">
        <v>1706</v>
      </c>
      <c r="E1513" s="51">
        <v>1584.5508881323835</v>
      </c>
      <c r="F1513" s="51">
        <v>1578.2126845798539</v>
      </c>
      <c r="G1513" s="51">
        <v>1560.9258142483841</v>
      </c>
      <c r="H1513" s="51">
        <v>1543.6673172999499</v>
      </c>
      <c r="I1513" s="51">
        <v>1526.068229949105</v>
      </c>
      <c r="J1513" s="51">
        <v>1508.4123556754098</v>
      </c>
      <c r="K1513" s="51">
        <v>1490.4440360664187</v>
      </c>
      <c r="L1513" s="51">
        <v>1472.4188863790373</v>
      </c>
      <c r="M1513" s="52">
        <v>1454.3653158832185</v>
      </c>
      <c r="N1513" s="52">
        <v>1436.1696035479613</v>
      </c>
      <c r="O1513" s="52">
        <v>1417.6325843759494</v>
      </c>
      <c r="P1513" s="52">
        <v>1399.0386556460223</v>
      </c>
      <c r="Q1513" s="52">
        <v>1380.3024086162884</v>
      </c>
      <c r="R1513" s="51">
        <v>1361.7369704733744</v>
      </c>
    </row>
    <row r="1514" spans="1:18" x14ac:dyDescent="0.25">
      <c r="A1514" s="26" t="s">
        <v>9</v>
      </c>
      <c r="B1514" s="27" t="s">
        <v>6</v>
      </c>
      <c r="C1514" s="51">
        <v>0</v>
      </c>
      <c r="D1514" s="51">
        <v>169</v>
      </c>
      <c r="E1514" s="51">
        <v>47.550888132383534</v>
      </c>
      <c r="F1514" s="51">
        <v>47.360684579854023</v>
      </c>
      <c r="G1514" s="51">
        <v>46.84192179132674</v>
      </c>
      <c r="H1514" s="51">
        <v>46.32401046145128</v>
      </c>
      <c r="I1514" s="51">
        <v>45.795878332581424</v>
      </c>
      <c r="J1514" s="51">
        <v>45.266042081340856</v>
      </c>
      <c r="K1514" s="51">
        <v>44.726829638210575</v>
      </c>
      <c r="L1514" s="51">
        <v>44.185911777652336</v>
      </c>
      <c r="M1514" s="52">
        <v>43.644141035250641</v>
      </c>
      <c r="N1514" s="52">
        <v>43.098104749371259</v>
      </c>
      <c r="O1514" s="52">
        <v>42.5418261649736</v>
      </c>
      <c r="P1514" s="52">
        <v>41.983839778042011</v>
      </c>
      <c r="Q1514" s="52">
        <v>41.421582552222162</v>
      </c>
      <c r="R1514" s="51">
        <v>40.864451141123936</v>
      </c>
    </row>
    <row r="1515" spans="1:18" x14ac:dyDescent="0.25">
      <c r="A1515" s="26" t="s">
        <v>9</v>
      </c>
      <c r="B1515" s="27" t="s">
        <v>10</v>
      </c>
      <c r="C1515" s="53">
        <v>0</v>
      </c>
      <c r="D1515" s="53">
        <v>9.9062133645955397E-2</v>
      </c>
      <c r="E1515" s="53">
        <v>3.0009063444108697E-2</v>
      </c>
      <c r="F1515" s="53">
        <v>3.0009063444108697E-2</v>
      </c>
      <c r="G1515" s="53">
        <v>3.0009063444108697E-2</v>
      </c>
      <c r="H1515" s="53">
        <v>3.0009063444108697E-2</v>
      </c>
      <c r="I1515" s="53">
        <v>3.0009063444108697E-2</v>
      </c>
      <c r="J1515" s="53">
        <v>3.0009063444108697E-2</v>
      </c>
      <c r="K1515" s="53">
        <v>3.0009063444108697E-2</v>
      </c>
      <c r="L1515" s="53">
        <v>3.0009063444108697E-2</v>
      </c>
      <c r="M1515" s="54">
        <v>3.0009063444108697E-2</v>
      </c>
      <c r="N1515" s="54">
        <v>3.0009063444108697E-2</v>
      </c>
      <c r="O1515" s="54">
        <v>3.0009063444108697E-2</v>
      </c>
      <c r="P1515" s="54">
        <v>3.0009063444108697E-2</v>
      </c>
      <c r="Q1515" s="54">
        <v>3.0009063444108697E-2</v>
      </c>
      <c r="R1515" s="53">
        <v>3.0009063444108697E-2</v>
      </c>
    </row>
    <row r="1516" spans="1:18" x14ac:dyDescent="0.25">
      <c r="A1516" s="26" t="s">
        <v>11</v>
      </c>
      <c r="B1516" s="27" t="s">
        <v>6</v>
      </c>
      <c r="C1516" s="51">
        <v>1306.7449999999999</v>
      </c>
      <c r="D1516" s="51">
        <v>1537</v>
      </c>
      <c r="E1516" s="51">
        <v>1537</v>
      </c>
      <c r="F1516" s="51">
        <v>1530.8519999999999</v>
      </c>
      <c r="G1516" s="51">
        <v>1514.0838924570573</v>
      </c>
      <c r="H1516" s="51">
        <v>1497.3433068384986</v>
      </c>
      <c r="I1516" s="51">
        <v>1480.2723516165236</v>
      </c>
      <c r="J1516" s="51">
        <v>1463.1463135940689</v>
      </c>
      <c r="K1516" s="51">
        <v>1445.7172064282081</v>
      </c>
      <c r="L1516" s="51">
        <v>1428.232974601385</v>
      </c>
      <c r="M1516" s="52">
        <v>1410.7211748479679</v>
      </c>
      <c r="N1516" s="52">
        <v>1393.07149879859</v>
      </c>
      <c r="O1516" s="52">
        <v>1375.0907582109758</v>
      </c>
      <c r="P1516" s="52">
        <v>1357.0548158679803</v>
      </c>
      <c r="Q1516" s="52">
        <v>1338.8808260640662</v>
      </c>
      <c r="R1516" s="51">
        <v>1320.8725193322505</v>
      </c>
    </row>
    <row r="1517" spans="1:18" x14ac:dyDescent="0.25">
      <c r="A1517" s="26" t="s">
        <v>12</v>
      </c>
      <c r="B1517" s="27" t="s">
        <v>6</v>
      </c>
      <c r="C1517" s="51">
        <v>1306.7449999999999</v>
      </c>
      <c r="D1517" s="51">
        <v>1537</v>
      </c>
      <c r="E1517" s="51">
        <v>1537</v>
      </c>
      <c r="F1517" s="51">
        <v>1530.8519999999999</v>
      </c>
      <c r="G1517" s="51">
        <v>1514.0838924570573</v>
      </c>
      <c r="H1517" s="51">
        <v>1497.3433068384986</v>
      </c>
      <c r="I1517" s="51">
        <v>1480.2723516165236</v>
      </c>
      <c r="J1517" s="51">
        <v>1463.1463135940689</v>
      </c>
      <c r="K1517" s="51">
        <v>1445.7172064282081</v>
      </c>
      <c r="L1517" s="51">
        <v>1428.232974601385</v>
      </c>
      <c r="M1517" s="52">
        <v>1410.7211748479679</v>
      </c>
      <c r="N1517" s="52">
        <v>1393.07149879859</v>
      </c>
      <c r="O1517" s="52">
        <v>1375.0907582109758</v>
      </c>
      <c r="P1517" s="52">
        <v>1357.0548158679803</v>
      </c>
      <c r="Q1517" s="52">
        <v>1338.8808260640662</v>
      </c>
      <c r="R1517" s="51">
        <v>1320.8725193322505</v>
      </c>
    </row>
    <row r="1518" spans="1:18" x14ac:dyDescent="0.25">
      <c r="A1518" s="26" t="s">
        <v>13</v>
      </c>
      <c r="B1518" s="27" t="s">
        <v>6</v>
      </c>
      <c r="C1518" s="27">
        <v>0</v>
      </c>
      <c r="D1518" s="27">
        <v>0</v>
      </c>
      <c r="E1518" s="27">
        <v>0</v>
      </c>
      <c r="F1518" s="27">
        <v>0</v>
      </c>
      <c r="G1518" s="27">
        <v>0</v>
      </c>
      <c r="H1518" s="27">
        <v>0</v>
      </c>
      <c r="I1518" s="27">
        <v>0</v>
      </c>
      <c r="J1518" s="27">
        <v>0</v>
      </c>
      <c r="K1518" s="27">
        <v>0</v>
      </c>
      <c r="L1518" s="27">
        <v>0</v>
      </c>
      <c r="M1518" s="50">
        <v>0</v>
      </c>
      <c r="N1518" s="50">
        <v>0</v>
      </c>
      <c r="O1518" s="50">
        <v>0</v>
      </c>
      <c r="P1518" s="50">
        <v>0</v>
      </c>
      <c r="Q1518" s="50">
        <v>0</v>
      </c>
      <c r="R1518" s="27">
        <v>0</v>
      </c>
    </row>
    <row r="1519" spans="1:18" x14ac:dyDescent="0.25">
      <c r="A1519" s="39" t="s">
        <v>14</v>
      </c>
      <c r="B1519" s="40" t="s">
        <v>15</v>
      </c>
      <c r="C1519" s="41">
        <v>67.111542954231709</v>
      </c>
      <c r="D1519" s="41">
        <v>84.219178082191775</v>
      </c>
      <c r="E1519" s="41">
        <v>84.219178082191775</v>
      </c>
      <c r="F1519" s="41">
        <v>84.219178082191775</v>
      </c>
      <c r="G1519" s="41">
        <v>84.219178082191775</v>
      </c>
      <c r="H1519" s="41">
        <v>84.219178082191775</v>
      </c>
      <c r="I1519" s="41">
        <v>84.219178082191775</v>
      </c>
      <c r="J1519" s="41">
        <v>84.219178082191775</v>
      </c>
      <c r="K1519" s="41">
        <v>84.219178082191775</v>
      </c>
      <c r="L1519" s="41">
        <v>84.219178082191775</v>
      </c>
      <c r="M1519" s="42">
        <v>84.219178082191775</v>
      </c>
      <c r="N1519" s="42">
        <v>84.219178082191775</v>
      </c>
      <c r="O1519" s="42">
        <v>84.219178082191775</v>
      </c>
      <c r="P1519" s="42">
        <v>84.219178082191775</v>
      </c>
      <c r="Q1519" s="42">
        <v>84.219178082191775</v>
      </c>
      <c r="R1519" s="41">
        <v>84.219178082191775</v>
      </c>
    </row>
    <row r="1520" spans="1:18" x14ac:dyDescent="0.25">
      <c r="A1520" s="26" t="s">
        <v>16</v>
      </c>
      <c r="B1520" s="27" t="s">
        <v>17</v>
      </c>
      <c r="C1520" s="51">
        <v>129</v>
      </c>
      <c r="D1520" s="51">
        <v>133</v>
      </c>
      <c r="E1520" s="36">
        <v>122</v>
      </c>
      <c r="F1520" s="51">
        <v>121.512</v>
      </c>
      <c r="G1520" s="51">
        <v>120.18102464525765</v>
      </c>
      <c r="H1520" s="51">
        <v>118.85223385445468</v>
      </c>
      <c r="I1520" s="51">
        <v>117.49721984204027</v>
      </c>
      <c r="J1520" s="51">
        <v>116.13783360993911</v>
      </c>
      <c r="K1520" s="51">
        <v>114.75439114134117</v>
      </c>
      <c r="L1520" s="51">
        <v>113.36657313036366</v>
      </c>
      <c r="M1520" s="51">
        <v>111.97656690400265</v>
      </c>
      <c r="N1520" s="51">
        <v>110.57561669058423</v>
      </c>
      <c r="O1520" s="51">
        <v>109.14838809482043</v>
      </c>
      <c r="P1520" s="51">
        <v>107.71677783727623</v>
      </c>
      <c r="Q1520" s="51">
        <v>106.2742100063865</v>
      </c>
      <c r="R1520" s="51">
        <v>104.84479333671733</v>
      </c>
    </row>
    <row r="1521" spans="1:18" x14ac:dyDescent="0.25">
      <c r="A1521" s="26" t="s">
        <v>29</v>
      </c>
      <c r="B1521" s="27" t="s">
        <v>17</v>
      </c>
      <c r="C1521" s="51">
        <v>53.345864661654133</v>
      </c>
      <c r="D1521" s="51">
        <v>50</v>
      </c>
      <c r="E1521" s="51">
        <v>50</v>
      </c>
      <c r="F1521" s="51">
        <v>49.8</v>
      </c>
      <c r="G1521" s="51">
        <v>49.254518297236743</v>
      </c>
      <c r="H1521" s="51">
        <v>48.709931907563394</v>
      </c>
      <c r="I1521" s="51">
        <v>48.154598295918142</v>
      </c>
      <c r="J1521" s="51">
        <v>47.597472790958655</v>
      </c>
      <c r="K1521" s="51">
        <v>47.030488172680812</v>
      </c>
      <c r="L1521" s="51">
        <v>46.461710299329376</v>
      </c>
      <c r="M1521" s="51">
        <v>45.892035616394537</v>
      </c>
      <c r="N1521" s="51">
        <v>45.317875692862394</v>
      </c>
      <c r="O1521" s="51">
        <v>44.732945940500187</v>
      </c>
      <c r="P1521" s="51">
        <v>44.146220425113221</v>
      </c>
      <c r="Q1521" s="51">
        <v>43.555004100978081</v>
      </c>
      <c r="R1521" s="51">
        <v>42.96917759701531</v>
      </c>
    </row>
    <row r="1522" spans="1:18" x14ac:dyDescent="0.25">
      <c r="A1522" s="39" t="s">
        <v>27</v>
      </c>
      <c r="B1522" s="40" t="s">
        <v>10</v>
      </c>
      <c r="C1522" s="43">
        <v>0.41353383458646614</v>
      </c>
      <c r="D1522" s="43">
        <v>0.37593984962406013</v>
      </c>
      <c r="E1522" s="43">
        <v>0.4098360655737705</v>
      </c>
      <c r="F1522" s="43">
        <v>0.40983606557377045</v>
      </c>
      <c r="G1522" s="43">
        <v>0.4098360655737705</v>
      </c>
      <c r="H1522" s="43">
        <v>0.4098360655737705</v>
      </c>
      <c r="I1522" s="43">
        <v>0.4098360655737705</v>
      </c>
      <c r="J1522" s="43">
        <v>0.4098360655737705</v>
      </c>
      <c r="K1522" s="43">
        <v>0.4098360655737705</v>
      </c>
      <c r="L1522" s="43">
        <v>0.40983606557377056</v>
      </c>
      <c r="M1522" s="47">
        <v>0.40983606557377056</v>
      </c>
      <c r="N1522" s="47">
        <v>0.40983606557377056</v>
      </c>
      <c r="O1522" s="47">
        <v>0.40983606557377056</v>
      </c>
      <c r="P1522" s="47">
        <v>0.40983606557377061</v>
      </c>
      <c r="Q1522" s="47">
        <v>0.40983606557377056</v>
      </c>
      <c r="R1522" s="43">
        <v>0.40983606557377061</v>
      </c>
    </row>
    <row r="1523" spans="1:18" x14ac:dyDescent="0.25">
      <c r="A1523" s="48"/>
      <c r="B1523" s="48"/>
      <c r="C1523" s="48"/>
      <c r="D1523" s="48"/>
      <c r="E1523" s="48"/>
      <c r="F1523" s="48"/>
      <c r="G1523" s="48"/>
      <c r="H1523" s="48"/>
      <c r="I1523" s="48"/>
      <c r="J1523" s="48"/>
      <c r="K1523" s="48"/>
      <c r="L1523" s="48"/>
      <c r="M1523" s="48"/>
      <c r="N1523" s="48"/>
      <c r="O1523" s="48"/>
      <c r="P1523" s="48"/>
      <c r="Q1523" s="48"/>
      <c r="R1523" s="49"/>
    </row>
    <row r="1524" spans="1:18" x14ac:dyDescent="0.25">
      <c r="A1524" s="26" t="s">
        <v>2</v>
      </c>
      <c r="B1524" s="27" t="s">
        <v>3</v>
      </c>
      <c r="C1524" s="27">
        <v>2020</v>
      </c>
      <c r="D1524" s="27">
        <v>2021</v>
      </c>
      <c r="E1524" s="27">
        <v>2022</v>
      </c>
      <c r="F1524" s="27">
        <v>2023</v>
      </c>
      <c r="G1524" s="27">
        <v>2024</v>
      </c>
      <c r="H1524" s="27">
        <v>2025</v>
      </c>
      <c r="I1524" s="27">
        <v>2026</v>
      </c>
      <c r="J1524" s="27">
        <v>2027</v>
      </c>
      <c r="K1524" s="27">
        <v>2028</v>
      </c>
      <c r="L1524" s="27">
        <v>2029</v>
      </c>
      <c r="M1524" s="50">
        <v>2030</v>
      </c>
      <c r="N1524" s="27">
        <v>2031</v>
      </c>
      <c r="O1524" s="50">
        <v>2032</v>
      </c>
      <c r="P1524" s="27">
        <v>2033</v>
      </c>
      <c r="Q1524" s="50">
        <v>2034</v>
      </c>
      <c r="R1524" s="27">
        <v>2035</v>
      </c>
    </row>
    <row r="1525" spans="1:18" x14ac:dyDescent="0.25">
      <c r="A1525" s="80" t="s">
        <v>151</v>
      </c>
      <c r="B1525" s="81"/>
      <c r="C1525" s="81"/>
      <c r="D1525" s="81"/>
      <c r="E1525" s="81"/>
      <c r="F1525" s="81"/>
      <c r="G1525" s="81"/>
      <c r="H1525" s="81"/>
      <c r="I1525" s="81"/>
      <c r="J1525" s="81"/>
      <c r="K1525" s="81"/>
      <c r="L1525" s="81"/>
      <c r="M1525" s="81"/>
      <c r="N1525" s="81"/>
      <c r="O1525" s="81"/>
      <c r="P1525" s="81"/>
      <c r="Q1525" s="81"/>
      <c r="R1525" s="82"/>
    </row>
    <row r="1526" spans="1:18" x14ac:dyDescent="0.25">
      <c r="A1526" s="26" t="s">
        <v>5</v>
      </c>
      <c r="B1526" s="27" t="s">
        <v>6</v>
      </c>
      <c r="C1526" s="51">
        <v>585</v>
      </c>
      <c r="D1526" s="51">
        <v>339</v>
      </c>
      <c r="E1526" s="51">
        <v>335.52910811979609</v>
      </c>
      <c r="F1526" s="51">
        <v>334.32729824754091</v>
      </c>
      <c r="G1526" s="51">
        <v>331.04947176996382</v>
      </c>
      <c r="H1526" s="51">
        <f t="shared" ref="H1526:I1526" si="692">H1527+H1528</f>
        <v>459.75288348368582</v>
      </c>
      <c r="I1526" s="51">
        <f t="shared" si="692"/>
        <v>454.91122218778884</v>
      </c>
      <c r="J1526" s="51">
        <f>J1527+J1528</f>
        <v>450.05393831777786</v>
      </c>
      <c r="K1526" s="51">
        <f>K1527+K1528</f>
        <v>445.11069803100338</v>
      </c>
      <c r="L1526" s="51">
        <f t="shared" ref="L1526:R1526" si="693">L1527+L1528</f>
        <v>440.15182329765224</v>
      </c>
      <c r="M1526" s="52">
        <f t="shared" si="693"/>
        <v>435.18512975384436</v>
      </c>
      <c r="N1526" s="52">
        <f t="shared" si="693"/>
        <v>430.17933175940118</v>
      </c>
      <c r="O1526" s="52">
        <f t="shared" si="693"/>
        <v>425.07963729927206</v>
      </c>
      <c r="P1526" s="52">
        <f t="shared" si="693"/>
        <v>419.96428652706101</v>
      </c>
      <c r="Q1526" s="52">
        <f t="shared" si="693"/>
        <v>414.80978275843967</v>
      </c>
      <c r="R1526" s="51">
        <f t="shared" si="693"/>
        <v>409.70226999337564</v>
      </c>
    </row>
    <row r="1527" spans="1:18" x14ac:dyDescent="0.25">
      <c r="A1527" s="26" t="s">
        <v>7</v>
      </c>
      <c r="B1527" s="27" t="s">
        <v>6</v>
      </c>
      <c r="C1527" s="27">
        <v>0</v>
      </c>
      <c r="D1527" s="27">
        <v>0</v>
      </c>
      <c r="E1527" s="27">
        <v>0</v>
      </c>
      <c r="F1527" s="27">
        <v>0</v>
      </c>
      <c r="G1527" s="27">
        <v>0</v>
      </c>
      <c r="H1527" s="27">
        <f t="shared" ref="H1527:I1527" si="694">G1527</f>
        <v>0</v>
      </c>
      <c r="I1527" s="27">
        <f t="shared" si="694"/>
        <v>0</v>
      </c>
      <c r="J1527" s="27">
        <f>I1527</f>
        <v>0</v>
      </c>
      <c r="K1527" s="27">
        <f t="shared" ref="K1527:R1527" si="695">J1527</f>
        <v>0</v>
      </c>
      <c r="L1527" s="27">
        <f t="shared" si="695"/>
        <v>0</v>
      </c>
      <c r="M1527" s="50">
        <f t="shared" si="695"/>
        <v>0</v>
      </c>
      <c r="N1527" s="50">
        <f t="shared" si="695"/>
        <v>0</v>
      </c>
      <c r="O1527" s="50">
        <f t="shared" si="695"/>
        <v>0</v>
      </c>
      <c r="P1527" s="50">
        <f t="shared" si="695"/>
        <v>0</v>
      </c>
      <c r="Q1527" s="50">
        <f t="shared" si="695"/>
        <v>0</v>
      </c>
      <c r="R1527" s="27">
        <f t="shared" si="695"/>
        <v>0</v>
      </c>
    </row>
    <row r="1528" spans="1:18" x14ac:dyDescent="0.25">
      <c r="A1528" s="26" t="s">
        <v>8</v>
      </c>
      <c r="B1528" s="27" t="s">
        <v>6</v>
      </c>
      <c r="C1528" s="51">
        <v>585</v>
      </c>
      <c r="D1528" s="51">
        <v>339</v>
      </c>
      <c r="E1528" s="51">
        <v>335.52910811979609</v>
      </c>
      <c r="F1528" s="51">
        <v>334.32729824754091</v>
      </c>
      <c r="G1528" s="51">
        <v>331.04947176996382</v>
      </c>
      <c r="H1528" s="51">
        <f t="shared" ref="H1528:R1528" si="696">H1531/(1-H1530)</f>
        <v>459.75288348368582</v>
      </c>
      <c r="I1528" s="51">
        <f t="shared" si="696"/>
        <v>454.91122218778884</v>
      </c>
      <c r="J1528" s="51">
        <f t="shared" si="696"/>
        <v>450.05393831777786</v>
      </c>
      <c r="K1528" s="51">
        <f t="shared" si="696"/>
        <v>445.11069803100338</v>
      </c>
      <c r="L1528" s="51">
        <f t="shared" si="696"/>
        <v>440.15182329765224</v>
      </c>
      <c r="M1528" s="52">
        <f t="shared" si="696"/>
        <v>435.18512975384436</v>
      </c>
      <c r="N1528" s="52">
        <f t="shared" si="696"/>
        <v>430.17933175940118</v>
      </c>
      <c r="O1528" s="52">
        <f t="shared" si="696"/>
        <v>425.07963729927206</v>
      </c>
      <c r="P1528" s="52">
        <f t="shared" si="696"/>
        <v>419.96428652706101</v>
      </c>
      <c r="Q1528" s="52">
        <f t="shared" si="696"/>
        <v>414.80978275843967</v>
      </c>
      <c r="R1528" s="51">
        <f t="shared" si="696"/>
        <v>409.70226999337564</v>
      </c>
    </row>
    <row r="1529" spans="1:18" x14ac:dyDescent="0.25">
      <c r="A1529" s="26" t="s">
        <v>9</v>
      </c>
      <c r="B1529" s="27" t="s">
        <v>6</v>
      </c>
      <c r="C1529" s="51">
        <v>0</v>
      </c>
      <c r="D1529" s="51">
        <v>3</v>
      </c>
      <c r="E1529" s="51">
        <v>0.73310811979604296</v>
      </c>
      <c r="F1529" s="51">
        <v>0.73048224754086277</v>
      </c>
      <c r="G1529" s="51">
        <v>0.72332042119603557</v>
      </c>
      <c r="H1529" s="51">
        <f t="shared" ref="H1529:R1529" si="697">H1528-H1531</f>
        <v>1.0045285604883816</v>
      </c>
      <c r="I1529" s="51">
        <f t="shared" si="697"/>
        <v>0.99394986217748738</v>
      </c>
      <c r="J1529" s="51">
        <f t="shared" si="697"/>
        <v>0.98333702961218705</v>
      </c>
      <c r="K1529" s="51">
        <f t="shared" si="697"/>
        <v>0.97253638816368948</v>
      </c>
      <c r="L1529" s="51">
        <f t="shared" si="697"/>
        <v>0.96170158652023474</v>
      </c>
      <c r="M1529" s="52">
        <f t="shared" si="697"/>
        <v>0.95084970131154023</v>
      </c>
      <c r="N1529" s="52">
        <f t="shared" si="697"/>
        <v>0.93991237555655971</v>
      </c>
      <c r="O1529" s="52">
        <f t="shared" si="697"/>
        <v>0.92876989245530694</v>
      </c>
      <c r="P1529" s="52">
        <f t="shared" si="697"/>
        <v>0.9175932013844772</v>
      </c>
      <c r="Q1529" s="52">
        <f t="shared" si="697"/>
        <v>0.90633096369828081</v>
      </c>
      <c r="R1529" s="51">
        <f t="shared" si="697"/>
        <v>0.8951713981362559</v>
      </c>
    </row>
    <row r="1530" spans="1:18" x14ac:dyDescent="0.25">
      <c r="A1530" s="26" t="s">
        <v>9</v>
      </c>
      <c r="B1530" s="27" t="s">
        <v>10</v>
      </c>
      <c r="C1530" s="53">
        <v>0</v>
      </c>
      <c r="D1530" s="53">
        <v>8.8495575221239076E-3</v>
      </c>
      <c r="E1530" s="53">
        <v>2.1849315068493969E-3</v>
      </c>
      <c r="F1530" s="53">
        <v>2.1849315068493969E-3</v>
      </c>
      <c r="G1530" s="53">
        <v>2.1849315068493969E-3</v>
      </c>
      <c r="H1530" s="53">
        <f t="shared" ref="H1530:I1530" si="698">G1530</f>
        <v>2.1849315068493969E-3</v>
      </c>
      <c r="I1530" s="53">
        <f t="shared" si="698"/>
        <v>2.1849315068493969E-3</v>
      </c>
      <c r="J1530" s="53">
        <f>I1530</f>
        <v>2.1849315068493969E-3</v>
      </c>
      <c r="K1530" s="53">
        <f t="shared" ref="K1530:R1530" si="699">J1530</f>
        <v>2.1849315068493969E-3</v>
      </c>
      <c r="L1530" s="53">
        <f t="shared" si="699"/>
        <v>2.1849315068493969E-3</v>
      </c>
      <c r="M1530" s="54">
        <f t="shared" si="699"/>
        <v>2.1849315068493969E-3</v>
      </c>
      <c r="N1530" s="54">
        <f t="shared" si="699"/>
        <v>2.1849315068493969E-3</v>
      </c>
      <c r="O1530" s="54">
        <f t="shared" si="699"/>
        <v>2.1849315068493969E-3</v>
      </c>
      <c r="P1530" s="54">
        <f t="shared" si="699"/>
        <v>2.1849315068493969E-3</v>
      </c>
      <c r="Q1530" s="54">
        <f t="shared" si="699"/>
        <v>2.1849315068493969E-3</v>
      </c>
      <c r="R1530" s="53">
        <f t="shared" si="699"/>
        <v>2.1849315068493969E-3</v>
      </c>
    </row>
    <row r="1531" spans="1:18" x14ac:dyDescent="0.25">
      <c r="A1531" s="26" t="s">
        <v>11</v>
      </c>
      <c r="B1531" s="27" t="s">
        <v>6</v>
      </c>
      <c r="C1531" s="51">
        <v>585</v>
      </c>
      <c r="D1531" s="51">
        <v>336</v>
      </c>
      <c r="E1531" s="51">
        <v>334.79600000000005</v>
      </c>
      <c r="F1531" s="51">
        <v>333.59681600000005</v>
      </c>
      <c r="G1531" s="51">
        <v>330.32615134876778</v>
      </c>
      <c r="H1531" s="51">
        <f t="shared" ref="H1531:R1531" si="700">H1532+H1533</f>
        <v>458.74835492319744</v>
      </c>
      <c r="I1531" s="51">
        <f t="shared" si="700"/>
        <v>453.91727232561135</v>
      </c>
      <c r="J1531" s="51">
        <f t="shared" si="700"/>
        <v>449.07060128816568</v>
      </c>
      <c r="K1531" s="51">
        <f t="shared" si="700"/>
        <v>444.13816164283969</v>
      </c>
      <c r="L1531" s="51">
        <f t="shared" si="700"/>
        <v>439.19012171113201</v>
      </c>
      <c r="M1531" s="52">
        <f t="shared" si="700"/>
        <v>434.23428005253282</v>
      </c>
      <c r="N1531" s="52">
        <f t="shared" si="700"/>
        <v>429.23941938384462</v>
      </c>
      <c r="O1531" s="52">
        <f t="shared" si="700"/>
        <v>424.15086740681676</v>
      </c>
      <c r="P1531" s="52">
        <f t="shared" si="700"/>
        <v>419.04669332567653</v>
      </c>
      <c r="Q1531" s="52">
        <f t="shared" si="700"/>
        <v>413.90345179474139</v>
      </c>
      <c r="R1531" s="51">
        <f t="shared" si="700"/>
        <v>408.80709859523938</v>
      </c>
    </row>
    <row r="1532" spans="1:18" x14ac:dyDescent="0.25">
      <c r="A1532" s="26" t="s">
        <v>12</v>
      </c>
      <c r="B1532" s="27" t="s">
        <v>6</v>
      </c>
      <c r="C1532" s="51">
        <v>564</v>
      </c>
      <c r="D1532" s="51">
        <v>301</v>
      </c>
      <c r="E1532" s="51">
        <v>299.79600000000005</v>
      </c>
      <c r="F1532" s="51">
        <v>298.59681600000005</v>
      </c>
      <c r="G1532" s="51">
        <v>295.32615134876778</v>
      </c>
      <c r="H1532" s="51">
        <f t="shared" ref="H1532:R1532" si="701">(H1534*H1536*365)/1000</f>
        <v>423.74835492319744</v>
      </c>
      <c r="I1532" s="51">
        <f t="shared" si="701"/>
        <v>418.91727232561135</v>
      </c>
      <c r="J1532" s="51">
        <f t="shared" si="701"/>
        <v>414.07060128816568</v>
      </c>
      <c r="K1532" s="51">
        <f t="shared" si="701"/>
        <v>409.13816164283969</v>
      </c>
      <c r="L1532" s="51">
        <f t="shared" si="701"/>
        <v>404.19012171113201</v>
      </c>
      <c r="M1532" s="52">
        <f t="shared" si="701"/>
        <v>399.23428005253282</v>
      </c>
      <c r="N1532" s="52">
        <f t="shared" si="701"/>
        <v>394.23941938384462</v>
      </c>
      <c r="O1532" s="52">
        <f t="shared" si="701"/>
        <v>389.15086740681676</v>
      </c>
      <c r="P1532" s="52">
        <f t="shared" si="701"/>
        <v>384.04669332567653</v>
      </c>
      <c r="Q1532" s="52">
        <f t="shared" si="701"/>
        <v>378.90345179474139</v>
      </c>
      <c r="R1532" s="51">
        <f t="shared" si="701"/>
        <v>373.80709859523938</v>
      </c>
    </row>
    <row r="1533" spans="1:18" x14ac:dyDescent="0.25">
      <c r="A1533" s="26" t="s">
        <v>13</v>
      </c>
      <c r="B1533" s="27" t="s">
        <v>6</v>
      </c>
      <c r="C1533" s="27">
        <v>21</v>
      </c>
      <c r="D1533" s="27">
        <v>35</v>
      </c>
      <c r="E1533" s="27">
        <v>35</v>
      </c>
      <c r="F1533" s="27">
        <v>35</v>
      </c>
      <c r="G1533" s="27">
        <v>35</v>
      </c>
      <c r="H1533" s="27">
        <f t="shared" ref="H1533:R1533" si="702">G1533</f>
        <v>35</v>
      </c>
      <c r="I1533" s="27">
        <f t="shared" si="702"/>
        <v>35</v>
      </c>
      <c r="J1533" s="27">
        <f t="shared" si="702"/>
        <v>35</v>
      </c>
      <c r="K1533" s="27">
        <f t="shared" si="702"/>
        <v>35</v>
      </c>
      <c r="L1533" s="27">
        <f t="shared" si="702"/>
        <v>35</v>
      </c>
      <c r="M1533" s="50">
        <f t="shared" si="702"/>
        <v>35</v>
      </c>
      <c r="N1533" s="50">
        <f t="shared" si="702"/>
        <v>35</v>
      </c>
      <c r="O1533" s="50">
        <f t="shared" si="702"/>
        <v>35</v>
      </c>
      <c r="P1533" s="50">
        <f t="shared" si="702"/>
        <v>35</v>
      </c>
      <c r="Q1533" s="50">
        <f t="shared" si="702"/>
        <v>35</v>
      </c>
      <c r="R1533" s="27">
        <f t="shared" si="702"/>
        <v>35</v>
      </c>
    </row>
    <row r="1534" spans="1:18" x14ac:dyDescent="0.25">
      <c r="A1534" s="39" t="s">
        <v>14</v>
      </c>
      <c r="B1534" s="40" t="s">
        <v>15</v>
      </c>
      <c r="C1534" s="41" t="e">
        <v>#DIV/0!</v>
      </c>
      <c r="D1534" s="41">
        <v>20.616438356164384</v>
      </c>
      <c r="E1534" s="41">
        <v>20.616438356164384</v>
      </c>
      <c r="F1534" s="41">
        <v>20.616438356164384</v>
      </c>
      <c r="G1534" s="41">
        <v>20.616438356164384</v>
      </c>
      <c r="H1534" s="41">
        <v>20.616438356164384</v>
      </c>
      <c r="I1534" s="41">
        <v>20.616438356164384</v>
      </c>
      <c r="J1534" s="41">
        <v>20.616438356164384</v>
      </c>
      <c r="K1534" s="41">
        <v>20.616438356164384</v>
      </c>
      <c r="L1534" s="41">
        <v>20.616438356164384</v>
      </c>
      <c r="M1534" s="42">
        <v>20.616438356164384</v>
      </c>
      <c r="N1534" s="42">
        <v>20.616438356164384</v>
      </c>
      <c r="O1534" s="42">
        <v>20.616438356164384</v>
      </c>
      <c r="P1534" s="42">
        <v>20.616438356164384</v>
      </c>
      <c r="Q1534" s="42">
        <v>20.616438356164384</v>
      </c>
      <c r="R1534" s="41">
        <v>20.616438356164384</v>
      </c>
    </row>
    <row r="1535" spans="1:18" x14ac:dyDescent="0.25">
      <c r="A1535" s="26" t="s">
        <v>16</v>
      </c>
      <c r="B1535" s="27" t="s">
        <v>17</v>
      </c>
      <c r="C1535" s="51">
        <v>93</v>
      </c>
      <c r="D1535" s="51">
        <v>88</v>
      </c>
      <c r="E1535" s="51">
        <v>87.647999999999996</v>
      </c>
      <c r="F1535" s="51">
        <v>87.29740799999999</v>
      </c>
      <c r="G1535" s="51">
        <v>86.341200394324119</v>
      </c>
      <c r="H1535" s="51">
        <v>85.386562236682323</v>
      </c>
      <c r="I1535" s="51">
        <f t="shared" ref="I1535:R1536" si="703">H1535+(H1535*I$1432)</f>
        <v>84.413084628812669</v>
      </c>
      <c r="J1535" s="51">
        <f t="shared" si="703"/>
        <v>83.43646590363889</v>
      </c>
      <c r="K1535" s="51">
        <f t="shared" si="703"/>
        <v>82.44256454718257</v>
      </c>
      <c r="L1535" s="51">
        <f t="shared" si="703"/>
        <v>81.445519686312437</v>
      </c>
      <c r="M1535" s="51">
        <f t="shared" si="703"/>
        <v>80.446902754114987</v>
      </c>
      <c r="N1535" s="51">
        <f t="shared" si="703"/>
        <v>79.440423374560083</v>
      </c>
      <c r="O1535" s="51">
        <f t="shared" si="703"/>
        <v>78.415064915859219</v>
      </c>
      <c r="P1535" s="51">
        <f t="shared" si="703"/>
        <v>77.38655855640647</v>
      </c>
      <c r="Q1535" s="51">
        <f t="shared" si="703"/>
        <v>76.350179988850542</v>
      </c>
      <c r="R1535" s="51">
        <f t="shared" si="703"/>
        <v>75.323249560463964</v>
      </c>
    </row>
    <row r="1536" spans="1:18" x14ac:dyDescent="0.25">
      <c r="A1536" s="26" t="s">
        <v>29</v>
      </c>
      <c r="B1536" s="27" t="s">
        <v>17</v>
      </c>
      <c r="C1536" s="51">
        <v>0</v>
      </c>
      <c r="D1536" s="51">
        <v>40</v>
      </c>
      <c r="E1536" s="51">
        <v>39.840000000000003</v>
      </c>
      <c r="F1536" s="51">
        <v>39.680640000000004</v>
      </c>
      <c r="G1536" s="51">
        <v>39.246000179238244</v>
      </c>
      <c r="H1536" s="36">
        <f>38.8120737439465+'[16]Uued liitujad'!H99</f>
        <v>56.312073743946499</v>
      </c>
      <c r="I1536" s="51">
        <f t="shared" si="703"/>
        <v>55.670069412041371</v>
      </c>
      <c r="J1536" s="51">
        <f t="shared" si="703"/>
        <v>55.025993526666532</v>
      </c>
      <c r="K1536" s="51">
        <f t="shared" si="703"/>
        <v>54.370519819646475</v>
      </c>
      <c r="L1536" s="51">
        <f t="shared" si="703"/>
        <v>53.712972984868046</v>
      </c>
      <c r="M1536" s="51">
        <f t="shared" si="703"/>
        <v>53.054389375751875</v>
      </c>
      <c r="N1536" s="51">
        <f t="shared" si="703"/>
        <v>52.390620516125523</v>
      </c>
      <c r="O1536" s="51">
        <f t="shared" si="703"/>
        <v>51.714400984294592</v>
      </c>
      <c r="P1536" s="51">
        <f t="shared" si="703"/>
        <v>51.036105425339073</v>
      </c>
      <c r="Q1536" s="51">
        <f t="shared" si="703"/>
        <v>50.352618178703167</v>
      </c>
      <c r="R1536" s="51">
        <f t="shared" si="703"/>
        <v>49.675361939566699</v>
      </c>
    </row>
    <row r="1537" spans="1:18" x14ac:dyDescent="0.25">
      <c r="A1537" s="39" t="s">
        <v>27</v>
      </c>
      <c r="B1537" s="40" t="s">
        <v>10</v>
      </c>
      <c r="C1537" s="43"/>
      <c r="D1537" s="43">
        <v>0.45454545454545453</v>
      </c>
      <c r="E1537" s="43">
        <v>0.45454545454545459</v>
      </c>
      <c r="F1537" s="43">
        <v>0.45454545454545464</v>
      </c>
      <c r="G1537" s="43">
        <v>0.45454545454545464</v>
      </c>
      <c r="H1537" s="43">
        <f t="shared" ref="H1537:R1537" si="704">H1536/H1535</f>
        <v>0.65949573643514903</v>
      </c>
      <c r="I1537" s="43">
        <f t="shared" si="704"/>
        <v>0.65949573643514903</v>
      </c>
      <c r="J1537" s="43">
        <f t="shared" si="704"/>
        <v>0.65949573643514903</v>
      </c>
      <c r="K1537" s="43">
        <f t="shared" si="704"/>
        <v>0.65949573643514903</v>
      </c>
      <c r="L1537" s="43">
        <f t="shared" si="704"/>
        <v>0.65949573643514903</v>
      </c>
      <c r="M1537" s="47">
        <f t="shared" si="704"/>
        <v>0.65949573643514892</v>
      </c>
      <c r="N1537" s="47">
        <f t="shared" si="704"/>
        <v>0.65949573643514892</v>
      </c>
      <c r="O1537" s="47">
        <f t="shared" si="704"/>
        <v>0.65949573643514903</v>
      </c>
      <c r="P1537" s="47">
        <f t="shared" si="704"/>
        <v>0.65949573643514914</v>
      </c>
      <c r="Q1537" s="47">
        <f t="shared" si="704"/>
        <v>0.65949573643514903</v>
      </c>
      <c r="R1537" s="43">
        <f t="shared" si="704"/>
        <v>0.65949573643514903</v>
      </c>
    </row>
    <row r="1538" spans="1:18" x14ac:dyDescent="0.25">
      <c r="A1538" s="48"/>
      <c r="B1538" s="48"/>
      <c r="C1538" s="48"/>
      <c r="D1538" s="48"/>
      <c r="E1538" s="48"/>
      <c r="F1538" s="48"/>
      <c r="G1538" s="48"/>
      <c r="H1538" s="48"/>
      <c r="I1538" s="48"/>
      <c r="J1538" s="48"/>
      <c r="K1538" s="48"/>
      <c r="L1538" s="48"/>
      <c r="M1538" s="48"/>
      <c r="N1538" s="48"/>
      <c r="O1538" s="48"/>
      <c r="P1538" s="48"/>
      <c r="Q1538" s="48"/>
      <c r="R1538" s="49"/>
    </row>
    <row r="1539" spans="1:18" x14ac:dyDescent="0.25">
      <c r="A1539" s="26" t="s">
        <v>2</v>
      </c>
      <c r="B1539" s="27" t="s">
        <v>3</v>
      </c>
      <c r="C1539" s="27">
        <v>2020</v>
      </c>
      <c r="D1539" s="27">
        <v>2021</v>
      </c>
      <c r="E1539" s="27">
        <v>2022</v>
      </c>
      <c r="F1539" s="27">
        <v>2023</v>
      </c>
      <c r="G1539" s="27">
        <v>2024</v>
      </c>
      <c r="H1539" s="27">
        <v>2025</v>
      </c>
      <c r="I1539" s="27">
        <v>2026</v>
      </c>
      <c r="J1539" s="27">
        <v>2027</v>
      </c>
      <c r="K1539" s="27">
        <v>2028</v>
      </c>
      <c r="L1539" s="27">
        <v>2029</v>
      </c>
      <c r="M1539" s="50">
        <v>2030</v>
      </c>
      <c r="N1539" s="27">
        <v>2031</v>
      </c>
      <c r="O1539" s="50">
        <v>2032</v>
      </c>
      <c r="P1539" s="27">
        <v>2033</v>
      </c>
      <c r="Q1539" s="50">
        <v>2034</v>
      </c>
      <c r="R1539" s="27">
        <v>2035</v>
      </c>
    </row>
    <row r="1540" spans="1:18" x14ac:dyDescent="0.25">
      <c r="A1540" s="80" t="s">
        <v>152</v>
      </c>
      <c r="B1540" s="81"/>
      <c r="C1540" s="81"/>
      <c r="D1540" s="81"/>
      <c r="E1540" s="81"/>
      <c r="F1540" s="81"/>
      <c r="G1540" s="81"/>
      <c r="H1540" s="81"/>
      <c r="I1540" s="81"/>
      <c r="J1540" s="81"/>
      <c r="K1540" s="81"/>
      <c r="L1540" s="81"/>
      <c r="M1540" s="81"/>
      <c r="N1540" s="81"/>
      <c r="O1540" s="81"/>
      <c r="P1540" s="81"/>
      <c r="Q1540" s="81"/>
      <c r="R1540" s="82"/>
    </row>
    <row r="1541" spans="1:18" x14ac:dyDescent="0.25">
      <c r="A1541" s="26" t="s">
        <v>5</v>
      </c>
      <c r="B1541" s="27" t="s">
        <v>6</v>
      </c>
      <c r="C1541" s="51">
        <v>2808</v>
      </c>
      <c r="D1541" s="51">
        <v>4919</v>
      </c>
      <c r="E1541" s="51">
        <v>3352.4228393730154</v>
      </c>
      <c r="F1541" s="51">
        <v>3339.4952133163424</v>
      </c>
      <c r="G1541" s="51">
        <v>3304.2362959459415</v>
      </c>
      <c r="H1541" s="51">
        <v>3269.0352499396909</v>
      </c>
      <c r="I1541" s="51">
        <f t="shared" ref="I1541" si="705">I1542+I1543</f>
        <v>3191.0484941867085</v>
      </c>
      <c r="J1541" s="51">
        <f>J1542+J1543</f>
        <v>3155.5057640727309</v>
      </c>
      <c r="K1541" s="51">
        <f>K1542+K1543</f>
        <v>3119.334055746991</v>
      </c>
      <c r="L1541" s="51">
        <f t="shared" ref="L1541:R1541" si="706">L1542+L1543</f>
        <v>3083.0479437895028</v>
      </c>
      <c r="M1541" s="52">
        <f t="shared" si="706"/>
        <v>3046.7046184021815</v>
      </c>
      <c r="N1541" s="52">
        <f t="shared" si="706"/>
        <v>3010.0751497767078</v>
      </c>
      <c r="O1541" s="52">
        <f t="shared" si="706"/>
        <v>2972.7586023582635</v>
      </c>
      <c r="P1541" s="52">
        <f t="shared" si="706"/>
        <v>2935.3274913092378</v>
      </c>
      <c r="Q1541" s="52">
        <f t="shared" si="706"/>
        <v>2897.609881792795</v>
      </c>
      <c r="R1541" s="51">
        <f t="shared" si="706"/>
        <v>2860.2361246436276</v>
      </c>
    </row>
    <row r="1542" spans="1:18" x14ac:dyDescent="0.25">
      <c r="A1542" s="26" t="s">
        <v>7</v>
      </c>
      <c r="B1542" s="27" t="s">
        <v>6</v>
      </c>
      <c r="C1542" s="27">
        <v>0</v>
      </c>
      <c r="D1542" s="27">
        <v>0</v>
      </c>
      <c r="E1542" s="27">
        <v>0</v>
      </c>
      <c r="F1542" s="27">
        <v>0</v>
      </c>
      <c r="G1542" s="27">
        <v>0</v>
      </c>
      <c r="H1542" s="27">
        <v>0</v>
      </c>
      <c r="I1542" s="27">
        <f t="shared" ref="I1542" si="707">H1542</f>
        <v>0</v>
      </c>
      <c r="J1542" s="27">
        <f>I1542</f>
        <v>0</v>
      </c>
      <c r="K1542" s="27">
        <f t="shared" ref="K1542:R1542" si="708">J1542</f>
        <v>0</v>
      </c>
      <c r="L1542" s="27">
        <f t="shared" si="708"/>
        <v>0</v>
      </c>
      <c r="M1542" s="50">
        <f t="shared" si="708"/>
        <v>0</v>
      </c>
      <c r="N1542" s="50">
        <f t="shared" si="708"/>
        <v>0</v>
      </c>
      <c r="O1542" s="50">
        <f t="shared" si="708"/>
        <v>0</v>
      </c>
      <c r="P1542" s="50">
        <f t="shared" si="708"/>
        <v>0</v>
      </c>
      <c r="Q1542" s="50">
        <f t="shared" si="708"/>
        <v>0</v>
      </c>
      <c r="R1542" s="27">
        <f t="shared" si="708"/>
        <v>0</v>
      </c>
    </row>
    <row r="1543" spans="1:18" x14ac:dyDescent="0.25">
      <c r="A1543" s="26" t="s">
        <v>8</v>
      </c>
      <c r="B1543" s="27" t="s">
        <v>6</v>
      </c>
      <c r="C1543" s="51">
        <v>2808</v>
      </c>
      <c r="D1543" s="51">
        <v>4919</v>
      </c>
      <c r="E1543" s="51">
        <v>3352.4228393730154</v>
      </c>
      <c r="F1543" s="51">
        <v>3339.4952133163424</v>
      </c>
      <c r="G1543" s="51">
        <v>3304.2362959459415</v>
      </c>
      <c r="H1543" s="51">
        <v>3269.0352499396909</v>
      </c>
      <c r="I1543" s="51">
        <f t="shared" ref="I1543:R1543" si="709">I1546/(1-I1545)</f>
        <v>3191.0484941867085</v>
      </c>
      <c r="J1543" s="51">
        <f t="shared" si="709"/>
        <v>3155.5057640727309</v>
      </c>
      <c r="K1543" s="51">
        <f t="shared" si="709"/>
        <v>3119.334055746991</v>
      </c>
      <c r="L1543" s="51">
        <f t="shared" si="709"/>
        <v>3083.0479437895028</v>
      </c>
      <c r="M1543" s="52">
        <f t="shared" si="709"/>
        <v>3046.7046184021815</v>
      </c>
      <c r="N1543" s="52">
        <f t="shared" si="709"/>
        <v>3010.0751497767078</v>
      </c>
      <c r="O1543" s="52">
        <f t="shared" si="709"/>
        <v>2972.7586023582635</v>
      </c>
      <c r="P1543" s="52">
        <f t="shared" si="709"/>
        <v>2935.3274913092378</v>
      </c>
      <c r="Q1543" s="52">
        <f t="shared" si="709"/>
        <v>2897.609881792795</v>
      </c>
      <c r="R1543" s="51">
        <f t="shared" si="709"/>
        <v>2860.2361246436276</v>
      </c>
    </row>
    <row r="1544" spans="1:18" x14ac:dyDescent="0.25">
      <c r="A1544" s="26" t="s">
        <v>9</v>
      </c>
      <c r="B1544" s="27" t="s">
        <v>6</v>
      </c>
      <c r="C1544" s="51">
        <v>0</v>
      </c>
      <c r="D1544" s="51">
        <v>1763.4899999999998</v>
      </c>
      <c r="E1544" s="51">
        <v>209.08287937301475</v>
      </c>
      <c r="F1544" s="51">
        <v>208.27661315634259</v>
      </c>
      <c r="G1544" s="51">
        <v>206.07759581258824</v>
      </c>
      <c r="H1544" s="51">
        <v>203.88218777232305</v>
      </c>
      <c r="I1544" s="51">
        <f t="shared" ref="I1544:R1544" si="710">I1543-I1546</f>
        <v>159.55242470933536</v>
      </c>
      <c r="J1544" s="51">
        <f t="shared" si="710"/>
        <v>157.77528820363659</v>
      </c>
      <c r="K1544" s="51">
        <f t="shared" si="710"/>
        <v>155.96670278734973</v>
      </c>
      <c r="L1544" s="51">
        <f t="shared" si="710"/>
        <v>154.15239718947532</v>
      </c>
      <c r="M1544" s="52">
        <f t="shared" si="710"/>
        <v>152.3352309201091</v>
      </c>
      <c r="N1544" s="52">
        <f t="shared" si="710"/>
        <v>150.50375748883562</v>
      </c>
      <c r="O1544" s="52">
        <f t="shared" si="710"/>
        <v>148.63793011791313</v>
      </c>
      <c r="P1544" s="52">
        <f t="shared" si="710"/>
        <v>146.76637456546223</v>
      </c>
      <c r="Q1544" s="52">
        <f t="shared" si="710"/>
        <v>144.8804940896398</v>
      </c>
      <c r="R1544" s="51">
        <f t="shared" si="710"/>
        <v>143.0118062321817</v>
      </c>
    </row>
    <row r="1545" spans="1:18" x14ac:dyDescent="0.25">
      <c r="A1545" s="26" t="s">
        <v>9</v>
      </c>
      <c r="B1545" s="27" t="s">
        <v>10</v>
      </c>
      <c r="C1545" s="53">
        <v>0</v>
      </c>
      <c r="D1545" s="53">
        <v>0.35850579386054071</v>
      </c>
      <c r="E1545" s="38">
        <v>6.2367693274670066E-2</v>
      </c>
      <c r="F1545" s="38">
        <v>6.2367693274670066E-2</v>
      </c>
      <c r="G1545" s="38">
        <v>6.2367693274670066E-2</v>
      </c>
      <c r="H1545" s="38">
        <v>6.2367693274670066E-2</v>
      </c>
      <c r="I1545" s="38">
        <v>0.05</v>
      </c>
      <c r="J1545" s="38">
        <f>I1545</f>
        <v>0.05</v>
      </c>
      <c r="K1545" s="38">
        <f t="shared" ref="K1545:R1545" si="711">J1545</f>
        <v>0.05</v>
      </c>
      <c r="L1545" s="38">
        <f t="shared" si="711"/>
        <v>0.05</v>
      </c>
      <c r="M1545" s="46">
        <f t="shared" si="711"/>
        <v>0.05</v>
      </c>
      <c r="N1545" s="46">
        <f t="shared" si="711"/>
        <v>0.05</v>
      </c>
      <c r="O1545" s="46">
        <f t="shared" si="711"/>
        <v>0.05</v>
      </c>
      <c r="P1545" s="46">
        <f t="shared" si="711"/>
        <v>0.05</v>
      </c>
      <c r="Q1545" s="46">
        <f t="shared" si="711"/>
        <v>0.05</v>
      </c>
      <c r="R1545" s="38">
        <f t="shared" si="711"/>
        <v>0.05</v>
      </c>
    </row>
    <row r="1546" spans="1:18" x14ac:dyDescent="0.25">
      <c r="A1546" s="26" t="s">
        <v>11</v>
      </c>
      <c r="B1546" s="27" t="s">
        <v>6</v>
      </c>
      <c r="C1546" s="51">
        <v>2808</v>
      </c>
      <c r="D1546" s="51">
        <v>3155.51</v>
      </c>
      <c r="E1546" s="36">
        <v>3143.3399600000007</v>
      </c>
      <c r="F1546" s="36">
        <v>3131.2186001599998</v>
      </c>
      <c r="G1546" s="36">
        <v>3098.1587001333532</v>
      </c>
      <c r="H1546" s="36">
        <v>3065.1530621673678</v>
      </c>
      <c r="I1546" s="36">
        <f t="shared" ref="I1546:R1546" si="712">I1547+I1548</f>
        <v>3031.4960694773731</v>
      </c>
      <c r="J1546" s="36">
        <f t="shared" si="712"/>
        <v>2997.7304758690943</v>
      </c>
      <c r="K1546" s="36">
        <f t="shared" si="712"/>
        <v>2963.3673529596413</v>
      </c>
      <c r="L1546" s="36">
        <f t="shared" si="712"/>
        <v>2928.8955466000275</v>
      </c>
      <c r="M1546" s="37">
        <f t="shared" si="712"/>
        <v>2894.3693874820724</v>
      </c>
      <c r="N1546" s="37">
        <f t="shared" si="712"/>
        <v>2859.5713922878722</v>
      </c>
      <c r="O1546" s="37">
        <f t="shared" si="712"/>
        <v>2824.1206722403504</v>
      </c>
      <c r="P1546" s="37">
        <f t="shared" si="712"/>
        <v>2788.5611167437755</v>
      </c>
      <c r="Q1546" s="37">
        <f t="shared" si="712"/>
        <v>2752.7293877031552</v>
      </c>
      <c r="R1546" s="36">
        <f t="shared" si="712"/>
        <v>2717.2243184114459</v>
      </c>
    </row>
    <row r="1547" spans="1:18" x14ac:dyDescent="0.25">
      <c r="A1547" s="26" t="s">
        <v>12</v>
      </c>
      <c r="B1547" s="27" t="s">
        <v>6</v>
      </c>
      <c r="C1547" s="51">
        <v>2601</v>
      </c>
      <c r="D1547" s="51">
        <v>3042.51</v>
      </c>
      <c r="E1547" s="51">
        <v>3030.3399600000007</v>
      </c>
      <c r="F1547" s="51">
        <v>3018.2186001599998</v>
      </c>
      <c r="G1547" s="51">
        <v>2985.1587001333532</v>
      </c>
      <c r="H1547" s="51">
        <v>2952.1530621673678</v>
      </c>
      <c r="I1547" s="51">
        <f t="shared" ref="I1547:R1547" si="713">(I1549*I1551*365)/1000</f>
        <v>2918.4960694773731</v>
      </c>
      <c r="J1547" s="51">
        <f t="shared" si="713"/>
        <v>2884.7304758690943</v>
      </c>
      <c r="K1547" s="51">
        <f t="shared" si="713"/>
        <v>2850.3673529596413</v>
      </c>
      <c r="L1547" s="51">
        <f t="shared" si="713"/>
        <v>2815.8955466000275</v>
      </c>
      <c r="M1547" s="52">
        <f t="shared" si="713"/>
        <v>2781.3693874820724</v>
      </c>
      <c r="N1547" s="52">
        <f t="shared" si="713"/>
        <v>2746.5713922878722</v>
      </c>
      <c r="O1547" s="52">
        <f t="shared" si="713"/>
        <v>2711.1206722403504</v>
      </c>
      <c r="P1547" s="52">
        <f t="shared" si="713"/>
        <v>2675.5611167437755</v>
      </c>
      <c r="Q1547" s="52">
        <f t="shared" si="713"/>
        <v>2639.7293877031552</v>
      </c>
      <c r="R1547" s="51">
        <f t="shared" si="713"/>
        <v>2604.2243184114459</v>
      </c>
    </row>
    <row r="1548" spans="1:18" x14ac:dyDescent="0.25">
      <c r="A1548" s="26" t="s">
        <v>13</v>
      </c>
      <c r="B1548" s="27" t="s">
        <v>6</v>
      </c>
      <c r="C1548" s="27">
        <v>207</v>
      </c>
      <c r="D1548" s="27">
        <v>113</v>
      </c>
      <c r="E1548" s="27">
        <v>113</v>
      </c>
      <c r="F1548" s="27">
        <v>113</v>
      </c>
      <c r="G1548" s="27">
        <v>113</v>
      </c>
      <c r="H1548" s="27">
        <v>113</v>
      </c>
      <c r="I1548" s="27">
        <f t="shared" ref="I1548:R1548" si="714">H1548</f>
        <v>113</v>
      </c>
      <c r="J1548" s="27">
        <f t="shared" si="714"/>
        <v>113</v>
      </c>
      <c r="K1548" s="27">
        <f t="shared" si="714"/>
        <v>113</v>
      </c>
      <c r="L1548" s="27">
        <f t="shared" si="714"/>
        <v>113</v>
      </c>
      <c r="M1548" s="50">
        <f t="shared" si="714"/>
        <v>113</v>
      </c>
      <c r="N1548" s="50">
        <f t="shared" si="714"/>
        <v>113</v>
      </c>
      <c r="O1548" s="50">
        <f t="shared" si="714"/>
        <v>113</v>
      </c>
      <c r="P1548" s="50">
        <f t="shared" si="714"/>
        <v>113</v>
      </c>
      <c r="Q1548" s="50">
        <f t="shared" si="714"/>
        <v>113</v>
      </c>
      <c r="R1548" s="27">
        <f t="shared" si="714"/>
        <v>113</v>
      </c>
    </row>
    <row r="1549" spans="1:18" x14ac:dyDescent="0.25">
      <c r="A1549" s="39" t="s">
        <v>14</v>
      </c>
      <c r="B1549" s="40" t="s">
        <v>15</v>
      </c>
      <c r="C1549" s="41">
        <v>84.833659491193742</v>
      </c>
      <c r="D1549" s="41">
        <v>119.080626223092</v>
      </c>
      <c r="E1549" s="41">
        <v>119.080626223092</v>
      </c>
      <c r="F1549" s="41">
        <v>119.080626223092</v>
      </c>
      <c r="G1549" s="41">
        <v>119.080626223092</v>
      </c>
      <c r="H1549" s="41">
        <v>119.080626223092</v>
      </c>
      <c r="I1549" s="41">
        <v>119.080626223092</v>
      </c>
      <c r="J1549" s="41">
        <v>119.080626223092</v>
      </c>
      <c r="K1549" s="41">
        <v>119.080626223092</v>
      </c>
      <c r="L1549" s="41">
        <v>119.080626223092</v>
      </c>
      <c r="M1549" s="42">
        <v>119.080626223092</v>
      </c>
      <c r="N1549" s="42">
        <v>119.080626223092</v>
      </c>
      <c r="O1549" s="42">
        <v>119.080626223092</v>
      </c>
      <c r="P1549" s="42">
        <v>119.080626223092</v>
      </c>
      <c r="Q1549" s="42">
        <v>119.080626223092</v>
      </c>
      <c r="R1549" s="41">
        <v>119.080626223092</v>
      </c>
    </row>
    <row r="1550" spans="1:18" x14ac:dyDescent="0.25">
      <c r="A1550" s="26" t="s">
        <v>16</v>
      </c>
      <c r="B1550" s="27" t="s">
        <v>17</v>
      </c>
      <c r="C1550" s="51">
        <v>84</v>
      </c>
      <c r="D1550" s="51">
        <v>82</v>
      </c>
      <c r="E1550" s="36">
        <v>102</v>
      </c>
      <c r="F1550" s="51">
        <f>E1550+(E1550*F$1432)</f>
        <v>101.592</v>
      </c>
      <c r="G1550" s="51">
        <f t="shared" ref="G1550:R1551" si="715">F1550+(F1550*G$1432)</f>
        <v>100.47921732636296</v>
      </c>
      <c r="H1550" s="51">
        <f t="shared" si="715"/>
        <v>99.368261091429332</v>
      </c>
      <c r="I1550" s="51">
        <f t="shared" si="715"/>
        <v>98.235380523673015</v>
      </c>
      <c r="J1550" s="51">
        <f t="shared" si="715"/>
        <v>97.09884449355566</v>
      </c>
      <c r="K1550" s="51">
        <f t="shared" si="715"/>
        <v>95.942195872268869</v>
      </c>
      <c r="L1550" s="51">
        <f t="shared" si="715"/>
        <v>94.781889010631929</v>
      </c>
      <c r="M1550" s="51">
        <f t="shared" si="715"/>
        <v>93.619752657444863</v>
      </c>
      <c r="N1550" s="51">
        <f t="shared" si="715"/>
        <v>92.448466413439292</v>
      </c>
      <c r="O1550" s="51">
        <f t="shared" si="715"/>
        <v>91.255209718620392</v>
      </c>
      <c r="P1550" s="51">
        <f t="shared" si="715"/>
        <v>90.05828966723098</v>
      </c>
      <c r="Q1550" s="51">
        <f t="shared" si="715"/>
        <v>88.852208365995295</v>
      </c>
      <c r="R1550" s="51">
        <f t="shared" si="715"/>
        <v>87.657122297911243</v>
      </c>
    </row>
    <row r="1551" spans="1:18" x14ac:dyDescent="0.25">
      <c r="A1551" s="26" t="s">
        <v>29</v>
      </c>
      <c r="B1551" s="27" t="s">
        <v>17</v>
      </c>
      <c r="C1551" s="51">
        <v>84</v>
      </c>
      <c r="D1551" s="51">
        <v>70</v>
      </c>
      <c r="E1551" s="51">
        <f>D1551+(D1551*E$1006)</f>
        <v>69.72</v>
      </c>
      <c r="F1551" s="51">
        <f>E1551+(E1551*F$1432)</f>
        <v>69.441119999999998</v>
      </c>
      <c r="G1551" s="51">
        <f t="shared" si="715"/>
        <v>68.680500313666911</v>
      </c>
      <c r="H1551" s="51">
        <f t="shared" si="715"/>
        <v>67.921129051906391</v>
      </c>
      <c r="I1551" s="51">
        <f t="shared" si="715"/>
        <v>67.146771863828249</v>
      </c>
      <c r="J1551" s="51">
        <f t="shared" si="715"/>
        <v>66.369916059712736</v>
      </c>
      <c r="K1551" s="51">
        <f t="shared" si="715"/>
        <v>65.579312707986119</v>
      </c>
      <c r="L1551" s="51">
        <f t="shared" si="715"/>
        <v>64.786208841384877</v>
      </c>
      <c r="M1551" s="51">
        <f t="shared" si="715"/>
        <v>63.991854463500538</v>
      </c>
      <c r="N1551" s="51">
        <f t="shared" si="715"/>
        <v>63.191245866127325</v>
      </c>
      <c r="O1551" s="51">
        <f t="shared" si="715"/>
        <v>62.37561981943346</v>
      </c>
      <c r="P1551" s="51">
        <f t="shared" si="715"/>
        <v>61.557489760777869</v>
      </c>
      <c r="Q1551" s="51">
        <f t="shared" si="715"/>
        <v>60.733097718403833</v>
      </c>
      <c r="R1551" s="51">
        <f t="shared" si="715"/>
        <v>59.916221241278144</v>
      </c>
    </row>
    <row r="1552" spans="1:18" x14ac:dyDescent="0.25">
      <c r="A1552" s="39" t="s">
        <v>27</v>
      </c>
      <c r="B1552" s="40" t="s">
        <v>10</v>
      </c>
      <c r="C1552" s="43">
        <v>1</v>
      </c>
      <c r="D1552" s="43">
        <f>D1551/D1550</f>
        <v>0.85365853658536583</v>
      </c>
      <c r="E1552" s="43">
        <f>E1551/E1550</f>
        <v>0.68352941176470583</v>
      </c>
      <c r="F1552" s="43">
        <f>F1551/F1550</f>
        <v>0.68352941176470583</v>
      </c>
      <c r="G1552" s="43">
        <f>G1551/G1550</f>
        <v>0.68352941176470583</v>
      </c>
      <c r="H1552" s="43">
        <f t="shared" ref="H1552:R1552" si="716">H1551/H1550</f>
        <v>0.68352941176470572</v>
      </c>
      <c r="I1552" s="43">
        <f t="shared" si="716"/>
        <v>0.68352941176470572</v>
      </c>
      <c r="J1552" s="43">
        <f t="shared" si="716"/>
        <v>0.68352941176470572</v>
      </c>
      <c r="K1552" s="43">
        <f t="shared" si="716"/>
        <v>0.68352941176470572</v>
      </c>
      <c r="L1552" s="43">
        <f t="shared" si="716"/>
        <v>0.68352941176470583</v>
      </c>
      <c r="M1552" s="47">
        <f t="shared" si="716"/>
        <v>0.68352941176470583</v>
      </c>
      <c r="N1552" s="47">
        <f t="shared" si="716"/>
        <v>0.68352941176470583</v>
      </c>
      <c r="O1552" s="47">
        <f t="shared" si="716"/>
        <v>0.68352941176470583</v>
      </c>
      <c r="P1552" s="47">
        <f t="shared" si="716"/>
        <v>0.68352941176470572</v>
      </c>
      <c r="Q1552" s="47">
        <f t="shared" si="716"/>
        <v>0.68352941176470572</v>
      </c>
      <c r="R1552" s="43">
        <f t="shared" si="716"/>
        <v>0.68352941176470572</v>
      </c>
    </row>
    <row r="1553" spans="1:18" x14ac:dyDescent="0.25">
      <c r="A1553" s="48"/>
      <c r="B1553" s="48"/>
      <c r="C1553" s="48"/>
      <c r="D1553" s="48"/>
      <c r="E1553" s="48"/>
      <c r="F1553" s="48"/>
      <c r="G1553" s="48"/>
      <c r="H1553" s="48"/>
      <c r="I1553" s="48"/>
      <c r="J1553" s="48"/>
      <c r="K1553" s="48"/>
      <c r="L1553" s="48"/>
      <c r="M1553" s="48"/>
      <c r="N1553" s="48"/>
      <c r="O1553" s="48"/>
      <c r="P1553" s="48"/>
      <c r="Q1553" s="48"/>
      <c r="R1553" s="49"/>
    </row>
    <row r="1554" spans="1:18" x14ac:dyDescent="0.25">
      <c r="A1554" s="26" t="s">
        <v>2</v>
      </c>
      <c r="B1554" s="27" t="s">
        <v>3</v>
      </c>
      <c r="C1554" s="27">
        <v>2020</v>
      </c>
      <c r="D1554" s="27">
        <v>2021</v>
      </c>
      <c r="E1554" s="27">
        <v>2022</v>
      </c>
      <c r="F1554" s="27">
        <v>2023</v>
      </c>
      <c r="G1554" s="27">
        <v>2024</v>
      </c>
      <c r="H1554" s="27">
        <v>2025</v>
      </c>
      <c r="I1554" s="27">
        <v>2026</v>
      </c>
      <c r="J1554" s="27">
        <v>2027</v>
      </c>
      <c r="K1554" s="27">
        <v>2028</v>
      </c>
      <c r="L1554" s="27">
        <v>2029</v>
      </c>
      <c r="M1554" s="50">
        <v>2030</v>
      </c>
      <c r="N1554" s="27">
        <v>2031</v>
      </c>
      <c r="O1554" s="50">
        <v>2032</v>
      </c>
      <c r="P1554" s="27">
        <v>2033</v>
      </c>
      <c r="Q1554" s="50">
        <v>2034</v>
      </c>
      <c r="R1554" s="27">
        <v>2035</v>
      </c>
    </row>
    <row r="1555" spans="1:18" x14ac:dyDescent="0.25">
      <c r="A1555" s="80" t="s">
        <v>153</v>
      </c>
      <c r="B1555" s="81"/>
      <c r="C1555" s="81"/>
      <c r="D1555" s="81"/>
      <c r="E1555" s="81"/>
      <c r="F1555" s="81"/>
      <c r="G1555" s="81"/>
      <c r="H1555" s="81"/>
      <c r="I1555" s="81"/>
      <c r="J1555" s="81"/>
      <c r="K1555" s="81"/>
      <c r="L1555" s="81"/>
      <c r="M1555" s="81"/>
      <c r="N1555" s="81"/>
      <c r="O1555" s="81"/>
      <c r="P1555" s="81"/>
      <c r="Q1555" s="81"/>
      <c r="R1555" s="82"/>
    </row>
    <row r="1556" spans="1:18" x14ac:dyDescent="0.25">
      <c r="A1556" s="26" t="s">
        <v>5</v>
      </c>
      <c r="B1556" s="27" t="s">
        <v>6</v>
      </c>
      <c r="C1556" s="51">
        <v>2087</v>
      </c>
      <c r="D1556" s="51">
        <v>2128.3090000000002</v>
      </c>
      <c r="E1556" s="51">
        <v>2178.0786174267159</v>
      </c>
      <c r="F1556" s="51">
        <v>2169.4608283541584</v>
      </c>
      <c r="G1556" s="51">
        <v>2145.9565970673907</v>
      </c>
      <c r="H1556" s="51">
        <v>2122.4909438774366</v>
      </c>
      <c r="I1556" s="51">
        <v>2098.5622042271339</v>
      </c>
      <c r="J1556" s="51">
        <v>2074.5562537837177</v>
      </c>
      <c r="K1556" s="51">
        <v>2050.1254845452017</v>
      </c>
      <c r="L1556" s="51">
        <v>2025.6174458367982</v>
      </c>
      <c r="M1556" s="52">
        <v>2001.0707645492544</v>
      </c>
      <c r="N1556" s="52">
        <v>1976.3308189746747</v>
      </c>
      <c r="O1556" s="52">
        <v>1951.1268128340694</v>
      </c>
      <c r="P1556" s="52">
        <v>1925.8454291586054</v>
      </c>
      <c r="Q1556" s="52">
        <v>1900.3705412703569</v>
      </c>
      <c r="R1556" s="51">
        <v>1875.1278950490309</v>
      </c>
    </row>
    <row r="1557" spans="1:18" x14ac:dyDescent="0.25">
      <c r="A1557" s="26" t="s">
        <v>7</v>
      </c>
      <c r="B1557" s="27" t="s">
        <v>6</v>
      </c>
      <c r="C1557" s="27">
        <v>0</v>
      </c>
      <c r="D1557" s="27">
        <v>0</v>
      </c>
      <c r="E1557" s="27">
        <v>0</v>
      </c>
      <c r="F1557" s="27">
        <v>0</v>
      </c>
      <c r="G1557" s="27">
        <v>0</v>
      </c>
      <c r="H1557" s="27">
        <v>0</v>
      </c>
      <c r="I1557" s="27">
        <v>0</v>
      </c>
      <c r="J1557" s="27">
        <v>0</v>
      </c>
      <c r="K1557" s="27">
        <v>0</v>
      </c>
      <c r="L1557" s="27">
        <v>0</v>
      </c>
      <c r="M1557" s="50">
        <v>0</v>
      </c>
      <c r="N1557" s="50">
        <v>0</v>
      </c>
      <c r="O1557" s="50">
        <v>0</v>
      </c>
      <c r="P1557" s="50">
        <v>0</v>
      </c>
      <c r="Q1557" s="50">
        <v>0</v>
      </c>
      <c r="R1557" s="27">
        <v>0</v>
      </c>
    </row>
    <row r="1558" spans="1:18" x14ac:dyDescent="0.25">
      <c r="A1558" s="26" t="s">
        <v>8</v>
      </c>
      <c r="B1558" s="27" t="s">
        <v>6</v>
      </c>
      <c r="C1558" s="51">
        <v>2087</v>
      </c>
      <c r="D1558" s="51">
        <v>2128.3090000000002</v>
      </c>
      <c r="E1558" s="51">
        <v>2178.0786174267159</v>
      </c>
      <c r="F1558" s="51">
        <v>2169.4608283541584</v>
      </c>
      <c r="G1558" s="51">
        <v>2145.9565970673907</v>
      </c>
      <c r="H1558" s="51">
        <v>2122.4909438774366</v>
      </c>
      <c r="I1558" s="51">
        <v>2098.5622042271339</v>
      </c>
      <c r="J1558" s="51">
        <v>2074.5562537837177</v>
      </c>
      <c r="K1558" s="51">
        <v>2050.1254845452017</v>
      </c>
      <c r="L1558" s="51">
        <v>2025.6174458367982</v>
      </c>
      <c r="M1558" s="52">
        <v>2001.0707645492544</v>
      </c>
      <c r="N1558" s="52">
        <v>1976.3308189746747</v>
      </c>
      <c r="O1558" s="52">
        <v>1951.1268128340694</v>
      </c>
      <c r="P1558" s="52">
        <v>1925.8454291586054</v>
      </c>
      <c r="Q1558" s="52">
        <v>1900.3705412703569</v>
      </c>
      <c r="R1558" s="51">
        <v>1875.1278950490309</v>
      </c>
    </row>
    <row r="1559" spans="1:18" x14ac:dyDescent="0.25">
      <c r="A1559" s="26" t="s">
        <v>9</v>
      </c>
      <c r="B1559" s="27" t="s">
        <v>6</v>
      </c>
      <c r="C1559" s="51">
        <v>0</v>
      </c>
      <c r="D1559" s="51">
        <v>0</v>
      </c>
      <c r="E1559" s="51">
        <v>58.190853426715876</v>
      </c>
      <c r="F1559" s="51">
        <v>57.96061541015797</v>
      </c>
      <c r="G1559" s="51">
        <v>57.332662283593891</v>
      </c>
      <c r="H1559" s="51">
        <v>56.705739832579638</v>
      </c>
      <c r="I1559" s="51">
        <v>56.066445286213821</v>
      </c>
      <c r="J1559" s="51">
        <v>55.425087930035261</v>
      </c>
      <c r="K1559" s="51">
        <v>54.772380860379599</v>
      </c>
      <c r="L1559" s="51">
        <v>54.117609413267246</v>
      </c>
      <c r="M1559" s="52">
        <v>53.461805567856345</v>
      </c>
      <c r="N1559" s="52">
        <v>52.800838357950852</v>
      </c>
      <c r="O1559" s="52">
        <v>52.127473027902852</v>
      </c>
      <c r="P1559" s="52">
        <v>51.452040433269758</v>
      </c>
      <c r="Q1559" s="52">
        <v>50.771438064141876</v>
      </c>
      <c r="R1559" s="51">
        <v>50.097040402544735</v>
      </c>
    </row>
    <row r="1560" spans="1:18" x14ac:dyDescent="0.25">
      <c r="A1560" s="26" t="s">
        <v>9</v>
      </c>
      <c r="B1560" s="27" t="s">
        <v>10</v>
      </c>
      <c r="C1560" s="53">
        <v>0</v>
      </c>
      <c r="D1560" s="53">
        <v>0</v>
      </c>
      <c r="E1560" s="53">
        <v>2.6716599190283352E-2</v>
      </c>
      <c r="F1560" s="53">
        <v>2.6716599190283352E-2</v>
      </c>
      <c r="G1560" s="53">
        <v>2.6716599190283352E-2</v>
      </c>
      <c r="H1560" s="53">
        <v>2.6716599190283352E-2</v>
      </c>
      <c r="I1560" s="53">
        <v>2.6716599190283352E-2</v>
      </c>
      <c r="J1560" s="53">
        <v>2.6716599190283352E-2</v>
      </c>
      <c r="K1560" s="53">
        <v>2.6716599190283352E-2</v>
      </c>
      <c r="L1560" s="53">
        <v>2.6716599190283352E-2</v>
      </c>
      <c r="M1560" s="54">
        <v>2.6716599190283352E-2</v>
      </c>
      <c r="N1560" s="54">
        <v>2.6716599190283352E-2</v>
      </c>
      <c r="O1560" s="54">
        <v>2.6716599190283352E-2</v>
      </c>
      <c r="P1560" s="54">
        <v>2.6716599190283352E-2</v>
      </c>
      <c r="Q1560" s="54">
        <v>2.6716599190283352E-2</v>
      </c>
      <c r="R1560" s="53">
        <v>2.6716599190283352E-2</v>
      </c>
    </row>
    <row r="1561" spans="1:18" x14ac:dyDescent="0.25">
      <c r="A1561" s="26" t="s">
        <v>11</v>
      </c>
      <c r="B1561" s="27" t="s">
        <v>6</v>
      </c>
      <c r="C1561" s="51">
        <v>2087</v>
      </c>
      <c r="D1561" s="51">
        <v>2128.3090000000002</v>
      </c>
      <c r="E1561" s="51">
        <v>2119.8877640000001</v>
      </c>
      <c r="F1561" s="51">
        <v>2111.5002129440004</v>
      </c>
      <c r="G1561" s="51">
        <v>2088.6239347837968</v>
      </c>
      <c r="H1561" s="51">
        <v>2065.785204044857</v>
      </c>
      <c r="I1561" s="51">
        <v>2042.49575894092</v>
      </c>
      <c r="J1561" s="51">
        <v>2019.1311658536824</v>
      </c>
      <c r="K1561" s="51">
        <v>1995.3531036848221</v>
      </c>
      <c r="L1561" s="51">
        <v>1971.499836423531</v>
      </c>
      <c r="M1561" s="52">
        <v>1947.608958981398</v>
      </c>
      <c r="N1561" s="52">
        <v>1923.5299806167238</v>
      </c>
      <c r="O1561" s="52">
        <v>1898.9993398061665</v>
      </c>
      <c r="P1561" s="52">
        <v>1874.3933887253356</v>
      </c>
      <c r="Q1561" s="52">
        <v>1849.599103206215</v>
      </c>
      <c r="R1561" s="51">
        <v>1825.0308546464862</v>
      </c>
    </row>
    <row r="1562" spans="1:18" x14ac:dyDescent="0.25">
      <c r="A1562" s="26" t="s">
        <v>12</v>
      </c>
      <c r="B1562" s="27" t="s">
        <v>6</v>
      </c>
      <c r="C1562" s="51">
        <v>2070</v>
      </c>
      <c r="D1562" s="51">
        <v>2105.3090000000002</v>
      </c>
      <c r="E1562" s="51">
        <v>2096.8877640000001</v>
      </c>
      <c r="F1562" s="51">
        <v>2088.5002129440004</v>
      </c>
      <c r="G1562" s="51">
        <v>2065.6239347837968</v>
      </c>
      <c r="H1562" s="51">
        <v>2042.785204044857</v>
      </c>
      <c r="I1562" s="51">
        <v>2019.49575894092</v>
      </c>
      <c r="J1562" s="51">
        <v>1996.1311658536824</v>
      </c>
      <c r="K1562" s="51">
        <v>1972.3531036848221</v>
      </c>
      <c r="L1562" s="51">
        <v>1948.499836423531</v>
      </c>
      <c r="M1562" s="52">
        <v>1924.608958981398</v>
      </c>
      <c r="N1562" s="52">
        <v>1900.5299806167238</v>
      </c>
      <c r="O1562" s="52">
        <v>1875.9993398061665</v>
      </c>
      <c r="P1562" s="52">
        <v>1851.3933887253356</v>
      </c>
      <c r="Q1562" s="52">
        <v>1826.599103206215</v>
      </c>
      <c r="R1562" s="51">
        <v>1802.0308546464862</v>
      </c>
    </row>
    <row r="1563" spans="1:18" x14ac:dyDescent="0.25">
      <c r="A1563" s="26" t="s">
        <v>13</v>
      </c>
      <c r="B1563" s="27" t="s">
        <v>6</v>
      </c>
      <c r="C1563" s="27">
        <v>17</v>
      </c>
      <c r="D1563" s="27">
        <v>23</v>
      </c>
      <c r="E1563" s="27">
        <v>23</v>
      </c>
      <c r="F1563" s="27">
        <v>23</v>
      </c>
      <c r="G1563" s="27">
        <v>23</v>
      </c>
      <c r="H1563" s="27">
        <v>23</v>
      </c>
      <c r="I1563" s="27">
        <v>23</v>
      </c>
      <c r="J1563" s="27">
        <v>23</v>
      </c>
      <c r="K1563" s="27">
        <v>23</v>
      </c>
      <c r="L1563" s="27">
        <v>23</v>
      </c>
      <c r="M1563" s="50">
        <v>23</v>
      </c>
      <c r="N1563" s="50">
        <v>23</v>
      </c>
      <c r="O1563" s="50">
        <v>23</v>
      </c>
      <c r="P1563" s="50">
        <v>23</v>
      </c>
      <c r="Q1563" s="50">
        <v>23</v>
      </c>
      <c r="R1563" s="27">
        <v>23</v>
      </c>
    </row>
    <row r="1564" spans="1:18" x14ac:dyDescent="0.25">
      <c r="A1564" s="39" t="s">
        <v>14</v>
      </c>
      <c r="B1564" s="40" t="s">
        <v>15</v>
      </c>
      <c r="C1564" s="41">
        <v>94.768751819017197</v>
      </c>
      <c r="D1564" s="41">
        <v>96.772358090983886</v>
      </c>
      <c r="E1564" s="41">
        <v>96.772358090983886</v>
      </c>
      <c r="F1564" s="41">
        <v>96.772358090983886</v>
      </c>
      <c r="G1564" s="41">
        <v>96.772358090983886</v>
      </c>
      <c r="H1564" s="41">
        <v>96.772358090983886</v>
      </c>
      <c r="I1564" s="41">
        <v>96.772358090983886</v>
      </c>
      <c r="J1564" s="41">
        <v>96.772358090983886</v>
      </c>
      <c r="K1564" s="41">
        <v>96.772358090983886</v>
      </c>
      <c r="L1564" s="41">
        <v>96.772358090983886</v>
      </c>
      <c r="M1564" s="42">
        <v>96.772358090983886</v>
      </c>
      <c r="N1564" s="42">
        <v>96.772358090983886</v>
      </c>
      <c r="O1564" s="42">
        <v>96.772358090983886</v>
      </c>
      <c r="P1564" s="42">
        <v>96.772358090983886</v>
      </c>
      <c r="Q1564" s="42">
        <v>96.772358090983886</v>
      </c>
      <c r="R1564" s="41">
        <v>96.772358090983886</v>
      </c>
    </row>
    <row r="1565" spans="1:18" x14ac:dyDescent="0.25">
      <c r="A1565" s="26" t="s">
        <v>16</v>
      </c>
      <c r="B1565" s="27" t="s">
        <v>17</v>
      </c>
      <c r="C1565" s="51">
        <v>71</v>
      </c>
      <c r="D1565" s="51">
        <v>70</v>
      </c>
      <c r="E1565" s="36">
        <v>64</v>
      </c>
      <c r="F1565" s="51">
        <v>63.744</v>
      </c>
      <c r="G1565" s="51">
        <v>63.045783420463032</v>
      </c>
      <c r="H1565" s="51">
        <v>62.348712841681149</v>
      </c>
      <c r="I1565" s="51">
        <v>61.637885818775224</v>
      </c>
      <c r="J1565" s="51">
        <v>60.92476517242708</v>
      </c>
      <c r="K1565" s="51">
        <v>60.199024861031447</v>
      </c>
      <c r="L1565" s="51">
        <v>59.470989183141604</v>
      </c>
      <c r="M1565" s="51">
        <v>58.741805588985009</v>
      </c>
      <c r="N1565" s="51">
        <v>58.006880886863868</v>
      </c>
      <c r="O1565" s="51">
        <v>57.258170803840244</v>
      </c>
      <c r="P1565" s="51">
        <v>56.507162144144921</v>
      </c>
      <c r="Q1565" s="51">
        <v>55.750405249251948</v>
      </c>
      <c r="R1565" s="51">
        <v>55.0005473241796</v>
      </c>
    </row>
    <row r="1566" spans="1:18" x14ac:dyDescent="0.25">
      <c r="A1566" s="26" t="s">
        <v>29</v>
      </c>
      <c r="B1566" s="27" t="s">
        <v>17</v>
      </c>
      <c r="C1566" s="51">
        <v>59.842857142857142</v>
      </c>
      <c r="D1566" s="51">
        <v>59.603485714285711</v>
      </c>
      <c r="E1566" s="51">
        <v>59.365071771428568</v>
      </c>
      <c r="F1566" s="51">
        <v>59.12761148434285</v>
      </c>
      <c r="G1566" s="51">
        <v>58.479960275652012</v>
      </c>
      <c r="H1566" s="51">
        <v>57.833372073477982</v>
      </c>
      <c r="I1566" s="51">
        <v>57.17402367922984</v>
      </c>
      <c r="J1566" s="51">
        <v>56.512547767477571</v>
      </c>
      <c r="K1566" s="51">
        <v>55.839366116330368</v>
      </c>
      <c r="L1566" s="51">
        <v>55.164055330860194</v>
      </c>
      <c r="M1566" s="51">
        <v>54.487679762084348</v>
      </c>
      <c r="N1566" s="51">
        <v>53.805978860709082</v>
      </c>
      <c r="O1566" s="51">
        <v>53.111490926104551</v>
      </c>
      <c r="P1566" s="51">
        <v>52.414870879483033</v>
      </c>
      <c r="Q1566" s="51">
        <v>51.712918889188579</v>
      </c>
      <c r="R1566" s="51">
        <v>51.017366240121476</v>
      </c>
    </row>
    <row r="1567" spans="1:18" x14ac:dyDescent="0.25">
      <c r="A1567" s="39" t="s">
        <v>27</v>
      </c>
      <c r="B1567" s="40" t="s">
        <v>10</v>
      </c>
      <c r="C1567" s="43">
        <v>0.84285714285714286</v>
      </c>
      <c r="D1567" s="43">
        <v>0.85147836734693871</v>
      </c>
      <c r="E1567" s="43">
        <v>0.92757924642857137</v>
      </c>
      <c r="F1567" s="43">
        <v>0.92757924642857137</v>
      </c>
      <c r="G1567" s="43">
        <v>0.92757924642857126</v>
      </c>
      <c r="H1567" s="43">
        <v>0.92757924642857126</v>
      </c>
      <c r="I1567" s="43">
        <v>0.92757924642857126</v>
      </c>
      <c r="J1567" s="43">
        <v>0.92757924642857126</v>
      </c>
      <c r="K1567" s="43">
        <v>0.92757924642857115</v>
      </c>
      <c r="L1567" s="43">
        <v>0.92757924642857115</v>
      </c>
      <c r="M1567" s="47">
        <v>0.92757924642857126</v>
      </c>
      <c r="N1567" s="47">
        <v>0.92757924642857126</v>
      </c>
      <c r="O1567" s="47">
        <v>0.92757924642857126</v>
      </c>
      <c r="P1567" s="47">
        <v>0.92757924642857126</v>
      </c>
      <c r="Q1567" s="47">
        <v>0.92757924642857115</v>
      </c>
      <c r="R1567" s="43">
        <v>0.92757924642857115</v>
      </c>
    </row>
    <row r="1568" spans="1:18" x14ac:dyDescent="0.25">
      <c r="A1568" s="48"/>
      <c r="B1568" s="48"/>
      <c r="C1568" s="48"/>
      <c r="D1568" s="48"/>
      <c r="E1568" s="48"/>
      <c r="F1568" s="48"/>
      <c r="G1568" s="48"/>
      <c r="H1568" s="48"/>
      <c r="I1568" s="48"/>
      <c r="J1568" s="48"/>
      <c r="K1568" s="48"/>
      <c r="L1568" s="48"/>
      <c r="M1568" s="48"/>
      <c r="N1568" s="48"/>
      <c r="O1568" s="48"/>
      <c r="P1568" s="48"/>
      <c r="Q1568" s="48"/>
      <c r="R1568" s="49"/>
    </row>
    <row r="1569" spans="1:18" x14ac:dyDescent="0.25">
      <c r="A1569" s="26" t="s">
        <v>2</v>
      </c>
      <c r="B1569" s="27" t="s">
        <v>3</v>
      </c>
      <c r="C1569" s="27">
        <v>2020</v>
      </c>
      <c r="D1569" s="27">
        <v>2021</v>
      </c>
      <c r="E1569" s="27">
        <v>2022</v>
      </c>
      <c r="F1569" s="27">
        <v>2023</v>
      </c>
      <c r="G1569" s="27">
        <v>2024</v>
      </c>
      <c r="H1569" s="27">
        <v>2025</v>
      </c>
      <c r="I1569" s="27">
        <v>2026</v>
      </c>
      <c r="J1569" s="27">
        <v>2027</v>
      </c>
      <c r="K1569" s="27">
        <v>2028</v>
      </c>
      <c r="L1569" s="27">
        <v>2029</v>
      </c>
      <c r="M1569" s="50">
        <v>2030</v>
      </c>
      <c r="N1569" s="27">
        <v>2031</v>
      </c>
      <c r="O1569" s="50">
        <v>2032</v>
      </c>
      <c r="P1569" s="27">
        <v>2033</v>
      </c>
      <c r="Q1569" s="50">
        <v>2034</v>
      </c>
      <c r="R1569" s="27">
        <v>2035</v>
      </c>
    </row>
    <row r="1570" spans="1:18" x14ac:dyDescent="0.25">
      <c r="A1570" s="80" t="s">
        <v>154</v>
      </c>
      <c r="B1570" s="81"/>
      <c r="C1570" s="81"/>
      <c r="D1570" s="81"/>
      <c r="E1570" s="81"/>
      <c r="F1570" s="81"/>
      <c r="G1570" s="81"/>
      <c r="H1570" s="81"/>
      <c r="I1570" s="81"/>
      <c r="J1570" s="81"/>
      <c r="K1570" s="81"/>
      <c r="L1570" s="81"/>
      <c r="M1570" s="81"/>
      <c r="N1570" s="81"/>
      <c r="O1570" s="81"/>
      <c r="P1570" s="81"/>
      <c r="Q1570" s="81"/>
      <c r="R1570" s="82"/>
    </row>
    <row r="1571" spans="1:18" x14ac:dyDescent="0.25">
      <c r="A1571" s="26" t="s">
        <v>5</v>
      </c>
      <c r="B1571" s="27" t="s">
        <v>6</v>
      </c>
      <c r="C1571" s="51">
        <v>578</v>
      </c>
      <c r="D1571" s="51">
        <v>677</v>
      </c>
      <c r="E1571" s="51">
        <v>1702.868144572413</v>
      </c>
      <c r="F1571" s="51">
        <v>682.76232577319593</v>
      </c>
      <c r="G1571" s="51">
        <v>677.5421671011602</v>
      </c>
      <c r="H1571" s="51">
        <v>672.33057640925449</v>
      </c>
      <c r="I1571" s="51">
        <v>667.01613679740763</v>
      </c>
      <c r="J1571" s="51">
        <v>661.68454909905961</v>
      </c>
      <c r="K1571" s="51">
        <v>656.25861151578101</v>
      </c>
      <c r="L1571" s="51">
        <v>650.8155128142173</v>
      </c>
      <c r="M1571" s="52">
        <v>645.36383181135864</v>
      </c>
      <c r="N1571" s="52">
        <v>639.86922788829656</v>
      </c>
      <c r="O1571" s="52">
        <v>634.27155870185561</v>
      </c>
      <c r="P1571" s="52">
        <v>628.65670439650205</v>
      </c>
      <c r="Q1571" s="52">
        <v>622.99887388477453</v>
      </c>
      <c r="R1571" s="51">
        <v>617.3926229519235</v>
      </c>
    </row>
    <row r="1572" spans="1:18" x14ac:dyDescent="0.25">
      <c r="A1572" s="26" t="s">
        <v>7</v>
      </c>
      <c r="B1572" s="27" t="s">
        <v>6</v>
      </c>
      <c r="C1572" s="27">
        <v>0</v>
      </c>
      <c r="D1572" s="27">
        <v>0</v>
      </c>
      <c r="E1572" s="27">
        <v>0</v>
      </c>
      <c r="F1572" s="27">
        <v>0</v>
      </c>
      <c r="G1572" s="27">
        <v>0</v>
      </c>
      <c r="H1572" s="27">
        <v>0</v>
      </c>
      <c r="I1572" s="27">
        <v>0</v>
      </c>
      <c r="J1572" s="27">
        <v>0</v>
      </c>
      <c r="K1572" s="27">
        <v>0</v>
      </c>
      <c r="L1572" s="27">
        <v>0</v>
      </c>
      <c r="M1572" s="50">
        <v>0</v>
      </c>
      <c r="N1572" s="50">
        <v>0</v>
      </c>
      <c r="O1572" s="50">
        <v>0</v>
      </c>
      <c r="P1572" s="50">
        <v>0</v>
      </c>
      <c r="Q1572" s="50">
        <v>0</v>
      </c>
      <c r="R1572" s="27">
        <v>0</v>
      </c>
    </row>
    <row r="1573" spans="1:18" x14ac:dyDescent="0.25">
      <c r="A1573" s="26" t="s">
        <v>8</v>
      </c>
      <c r="B1573" s="27" t="s">
        <v>6</v>
      </c>
      <c r="C1573" s="51">
        <v>578</v>
      </c>
      <c r="D1573" s="51">
        <v>677</v>
      </c>
      <c r="E1573" s="51">
        <v>1702.868144572413</v>
      </c>
      <c r="F1573" s="51">
        <v>682.76232577319593</v>
      </c>
      <c r="G1573" s="51">
        <v>677.5421671011602</v>
      </c>
      <c r="H1573" s="51">
        <v>672.33057640925449</v>
      </c>
      <c r="I1573" s="51">
        <v>667.01613679740763</v>
      </c>
      <c r="J1573" s="51">
        <v>661.68454909905961</v>
      </c>
      <c r="K1573" s="51">
        <v>656.25861151578101</v>
      </c>
      <c r="L1573" s="51">
        <v>650.8155128142173</v>
      </c>
      <c r="M1573" s="52">
        <v>645.36383181135864</v>
      </c>
      <c r="N1573" s="52">
        <v>639.86922788829656</v>
      </c>
      <c r="O1573" s="52">
        <v>634.27155870185561</v>
      </c>
      <c r="P1573" s="52">
        <v>628.65670439650205</v>
      </c>
      <c r="Q1573" s="52">
        <v>622.99887388477453</v>
      </c>
      <c r="R1573" s="51">
        <v>617.3926229519235</v>
      </c>
    </row>
    <row r="1574" spans="1:18" x14ac:dyDescent="0.25">
      <c r="A1574" s="26" t="s">
        <v>9</v>
      </c>
      <c r="B1574" s="27" t="s">
        <v>6</v>
      </c>
      <c r="C1574" s="51">
        <v>0</v>
      </c>
      <c r="D1574" s="51">
        <v>11</v>
      </c>
      <c r="E1574" s="51">
        <v>1038.7321445724131</v>
      </c>
      <c r="F1574" s="51">
        <v>20.482869773195944</v>
      </c>
      <c r="G1574" s="51">
        <v>20.326265013034799</v>
      </c>
      <c r="H1574" s="51">
        <v>20.16991729227766</v>
      </c>
      <c r="I1574" s="51">
        <v>20.010484103922295</v>
      </c>
      <c r="J1574" s="51">
        <v>19.850536472971839</v>
      </c>
      <c r="K1574" s="51">
        <v>19.687758345473412</v>
      </c>
      <c r="L1574" s="51">
        <v>19.524465384426549</v>
      </c>
      <c r="M1574" s="52">
        <v>19.360914954340728</v>
      </c>
      <c r="N1574" s="52">
        <v>19.196076836648899</v>
      </c>
      <c r="O1574" s="52">
        <v>19.028146761055723</v>
      </c>
      <c r="P1574" s="52">
        <v>18.859701131895122</v>
      </c>
      <c r="Q1574" s="52">
        <v>18.689966216543212</v>
      </c>
      <c r="R1574" s="51">
        <v>18.521778688557674</v>
      </c>
    </row>
    <row r="1575" spans="1:18" x14ac:dyDescent="0.25">
      <c r="A1575" s="26" t="s">
        <v>9</v>
      </c>
      <c r="B1575" s="27" t="s">
        <v>10</v>
      </c>
      <c r="C1575" s="53">
        <v>0</v>
      </c>
      <c r="D1575" s="53">
        <v>1.6248153618906969E-2</v>
      </c>
      <c r="E1575" s="53">
        <v>0.60998976807639838</v>
      </c>
      <c r="F1575" s="53">
        <v>0.03</v>
      </c>
      <c r="G1575" s="53">
        <v>0.03</v>
      </c>
      <c r="H1575" s="53">
        <v>0.03</v>
      </c>
      <c r="I1575" s="53">
        <v>0.03</v>
      </c>
      <c r="J1575" s="53">
        <v>0.03</v>
      </c>
      <c r="K1575" s="53">
        <v>0.03</v>
      </c>
      <c r="L1575" s="53">
        <v>0.03</v>
      </c>
      <c r="M1575" s="54">
        <v>0.03</v>
      </c>
      <c r="N1575" s="54">
        <v>0.03</v>
      </c>
      <c r="O1575" s="54">
        <v>0.03</v>
      </c>
      <c r="P1575" s="54">
        <v>0.03</v>
      </c>
      <c r="Q1575" s="54">
        <v>0.03</v>
      </c>
      <c r="R1575" s="53">
        <v>0.03</v>
      </c>
    </row>
    <row r="1576" spans="1:18" x14ac:dyDescent="0.25">
      <c r="A1576" s="26" t="s">
        <v>11</v>
      </c>
      <c r="B1576" s="27" t="s">
        <v>6</v>
      </c>
      <c r="C1576" s="51">
        <v>578</v>
      </c>
      <c r="D1576" s="51">
        <v>666</v>
      </c>
      <c r="E1576" s="51">
        <v>664.13599999999997</v>
      </c>
      <c r="F1576" s="51">
        <v>662.27945599999998</v>
      </c>
      <c r="G1576" s="51">
        <v>657.2159020881254</v>
      </c>
      <c r="H1576" s="51">
        <v>652.16065911697683</v>
      </c>
      <c r="I1576" s="51">
        <v>647.00565269348533</v>
      </c>
      <c r="J1576" s="51">
        <v>641.83401262608777</v>
      </c>
      <c r="K1576" s="51">
        <v>636.5708531703076</v>
      </c>
      <c r="L1576" s="51">
        <v>631.29104742979075</v>
      </c>
      <c r="M1576" s="52">
        <v>626.00291685701791</v>
      </c>
      <c r="N1576" s="52">
        <v>620.67315105164766</v>
      </c>
      <c r="O1576" s="52">
        <v>615.24341194079989</v>
      </c>
      <c r="P1576" s="52">
        <v>609.79700326460693</v>
      </c>
      <c r="Q1576" s="52">
        <v>604.30890766823131</v>
      </c>
      <c r="R1576" s="51">
        <v>598.87084426336583</v>
      </c>
    </row>
    <row r="1577" spans="1:18" x14ac:dyDescent="0.25">
      <c r="A1577" s="26" t="s">
        <v>12</v>
      </c>
      <c r="B1577" s="27" t="s">
        <v>6</v>
      </c>
      <c r="C1577" s="51">
        <v>578</v>
      </c>
      <c r="D1577" s="51">
        <v>466</v>
      </c>
      <c r="E1577" s="51">
        <v>464.13600000000002</v>
      </c>
      <c r="F1577" s="51">
        <v>462.27945599999993</v>
      </c>
      <c r="G1577" s="51">
        <v>457.2159020881254</v>
      </c>
      <c r="H1577" s="51">
        <v>452.16065911697689</v>
      </c>
      <c r="I1577" s="51">
        <v>447.00565269348533</v>
      </c>
      <c r="J1577" s="51">
        <v>441.83401262608771</v>
      </c>
      <c r="K1577" s="51">
        <v>436.5708531703076</v>
      </c>
      <c r="L1577" s="51">
        <v>431.29104742979075</v>
      </c>
      <c r="M1577" s="52">
        <v>426.00291685701791</v>
      </c>
      <c r="N1577" s="52">
        <v>420.67315105164761</v>
      </c>
      <c r="O1577" s="52">
        <v>415.24341194079989</v>
      </c>
      <c r="P1577" s="52">
        <v>409.79700326460693</v>
      </c>
      <c r="Q1577" s="52">
        <v>404.30890766823126</v>
      </c>
      <c r="R1577" s="51">
        <v>398.87084426336588</v>
      </c>
    </row>
    <row r="1578" spans="1:18" x14ac:dyDescent="0.25">
      <c r="A1578" s="26" t="s">
        <v>13</v>
      </c>
      <c r="B1578" s="27" t="s">
        <v>6</v>
      </c>
      <c r="C1578" s="27">
        <v>0</v>
      </c>
      <c r="D1578" s="34">
        <v>200</v>
      </c>
      <c r="E1578" s="34">
        <v>200</v>
      </c>
      <c r="F1578" s="27">
        <v>200</v>
      </c>
      <c r="G1578" s="27">
        <v>200</v>
      </c>
      <c r="H1578" s="27">
        <v>200</v>
      </c>
      <c r="I1578" s="27">
        <v>200</v>
      </c>
      <c r="J1578" s="27">
        <v>200</v>
      </c>
      <c r="K1578" s="27">
        <v>200</v>
      </c>
      <c r="L1578" s="27">
        <v>200</v>
      </c>
      <c r="M1578" s="50">
        <v>200</v>
      </c>
      <c r="N1578" s="50">
        <v>200</v>
      </c>
      <c r="O1578" s="50">
        <v>200</v>
      </c>
      <c r="P1578" s="50">
        <v>200</v>
      </c>
      <c r="Q1578" s="50">
        <v>200</v>
      </c>
      <c r="R1578" s="27">
        <v>200</v>
      </c>
    </row>
    <row r="1579" spans="1:18" x14ac:dyDescent="0.25">
      <c r="A1579" s="39" t="s">
        <v>14</v>
      </c>
      <c r="B1579" s="40" t="s">
        <v>15</v>
      </c>
      <c r="C1579" s="41">
        <v>85.378163082279698</v>
      </c>
      <c r="D1579" s="41">
        <v>69.110740533661186</v>
      </c>
      <c r="E1579" s="41">
        <v>69.110740533661186</v>
      </c>
      <c r="F1579" s="41">
        <v>69.110740533661186</v>
      </c>
      <c r="G1579" s="41">
        <v>69.110740533661186</v>
      </c>
      <c r="H1579" s="41">
        <v>69.110740533661186</v>
      </c>
      <c r="I1579" s="41">
        <v>69.110740533661186</v>
      </c>
      <c r="J1579" s="41">
        <v>69.110740533661186</v>
      </c>
      <c r="K1579" s="41">
        <v>69.110740533661186</v>
      </c>
      <c r="L1579" s="41">
        <v>69.110740533661186</v>
      </c>
      <c r="M1579" s="42">
        <v>69.110740533661186</v>
      </c>
      <c r="N1579" s="42">
        <v>69.110740533661186</v>
      </c>
      <c r="O1579" s="42">
        <v>69.110740533661186</v>
      </c>
      <c r="P1579" s="42">
        <v>69.110740533661186</v>
      </c>
      <c r="Q1579" s="42">
        <v>69.110740533661186</v>
      </c>
      <c r="R1579" s="41">
        <v>69.110740533661186</v>
      </c>
    </row>
    <row r="1580" spans="1:18" x14ac:dyDescent="0.25">
      <c r="A1580" s="26" t="s">
        <v>16</v>
      </c>
      <c r="B1580" s="27" t="s">
        <v>17</v>
      </c>
      <c r="C1580" s="51">
        <v>41</v>
      </c>
      <c r="D1580" s="51">
        <v>42</v>
      </c>
      <c r="E1580" s="51">
        <v>41.832000000000001</v>
      </c>
      <c r="F1580" s="51">
        <v>41.664672000000003</v>
      </c>
      <c r="G1580" s="51">
        <v>41.208300188200155</v>
      </c>
      <c r="H1580" s="51">
        <v>40.752677431143844</v>
      </c>
      <c r="I1580" s="51">
        <v>40.288063118296961</v>
      </c>
      <c r="J1580" s="51">
        <v>39.821949635827657</v>
      </c>
      <c r="K1580" s="51">
        <v>39.347587624791686</v>
      </c>
      <c r="L1580" s="51">
        <v>38.871725304830939</v>
      </c>
      <c r="M1580" s="51">
        <v>38.395112678100332</v>
      </c>
      <c r="N1580" s="51">
        <v>37.914747519676403</v>
      </c>
      <c r="O1580" s="51">
        <v>37.425371891660085</v>
      </c>
      <c r="P1580" s="51">
        <v>36.93449385646673</v>
      </c>
      <c r="Q1580" s="51">
        <v>36.439858631042306</v>
      </c>
      <c r="R1580" s="51">
        <v>35.949732744766891</v>
      </c>
    </row>
    <row r="1581" spans="1:18" x14ac:dyDescent="0.25">
      <c r="A1581" s="26" t="s">
        <v>29</v>
      </c>
      <c r="B1581" s="27" t="s">
        <v>17</v>
      </c>
      <c r="C1581" s="51">
        <v>18.547619047619047</v>
      </c>
      <c r="D1581" s="51">
        <v>18.47342857142857</v>
      </c>
      <c r="E1581" s="51">
        <v>18.399534857142857</v>
      </c>
      <c r="F1581" s="51">
        <v>18.325936717714285</v>
      </c>
      <c r="G1581" s="51">
        <v>18.125204525635763</v>
      </c>
      <c r="H1581" s="51">
        <v>17.924801800445355</v>
      </c>
      <c r="I1581" s="51">
        <v>17.72044419754916</v>
      </c>
      <c r="J1581" s="51">
        <v>17.515427194583051</v>
      </c>
      <c r="K1581" s="51">
        <v>17.30678212963371</v>
      </c>
      <c r="L1581" s="51">
        <v>17.097477163499683</v>
      </c>
      <c r="M1581" s="51">
        <v>16.887842179781856</v>
      </c>
      <c r="N1581" s="51">
        <v>16.676556669249774</v>
      </c>
      <c r="O1581" s="51">
        <v>16.461307961898406</v>
      </c>
      <c r="P1581" s="51">
        <v>16.245398430459652</v>
      </c>
      <c r="Q1581" s="51">
        <v>16.027836323178924</v>
      </c>
      <c r="R1581" s="51">
        <v>15.812257619580901</v>
      </c>
    </row>
    <row r="1582" spans="1:18" x14ac:dyDescent="0.25">
      <c r="A1582" s="39" t="s">
        <v>27</v>
      </c>
      <c r="B1582" s="40" t="s">
        <v>10</v>
      </c>
      <c r="C1582" s="43">
        <v>0.45238095238095238</v>
      </c>
      <c r="D1582" s="43">
        <v>0.43984353741496596</v>
      </c>
      <c r="E1582" s="43">
        <v>0.43984353741496596</v>
      </c>
      <c r="F1582" s="43">
        <v>0.43984353741496596</v>
      </c>
      <c r="G1582" s="43">
        <v>0.4398435374149659</v>
      </c>
      <c r="H1582" s="43">
        <v>0.4398435374149659</v>
      </c>
      <c r="I1582" s="43">
        <v>0.43984353741496596</v>
      </c>
      <c r="J1582" s="43">
        <v>0.4398435374149659</v>
      </c>
      <c r="K1582" s="43">
        <v>0.4398435374149659</v>
      </c>
      <c r="L1582" s="43">
        <v>0.43984353741496585</v>
      </c>
      <c r="M1582" s="47">
        <v>0.4398435374149659</v>
      </c>
      <c r="N1582" s="47">
        <v>0.4398435374149659</v>
      </c>
      <c r="O1582" s="47">
        <v>0.4398435374149659</v>
      </c>
      <c r="P1582" s="47">
        <v>0.4398435374149659</v>
      </c>
      <c r="Q1582" s="47">
        <v>0.4398435374149659</v>
      </c>
      <c r="R1582" s="43">
        <v>0.4398435374149659</v>
      </c>
    </row>
    <row r="1583" spans="1:18" x14ac:dyDescent="0.25">
      <c r="A1583" s="48"/>
      <c r="B1583" s="48"/>
      <c r="C1583" s="48"/>
      <c r="D1583" s="48"/>
      <c r="E1583" s="48"/>
      <c r="F1583" s="48"/>
      <c r="G1583" s="48"/>
      <c r="H1583" s="48"/>
      <c r="I1583" s="48"/>
      <c r="J1583" s="48"/>
      <c r="K1583" s="48"/>
      <c r="L1583" s="48"/>
      <c r="M1583" s="48"/>
      <c r="N1583" s="48"/>
      <c r="O1583" s="48"/>
      <c r="P1583" s="48"/>
      <c r="Q1583" s="48"/>
      <c r="R1583" s="49"/>
    </row>
    <row r="1584" spans="1:18" x14ac:dyDescent="0.25">
      <c r="A1584" s="26" t="s">
        <v>2</v>
      </c>
      <c r="B1584" s="27" t="s">
        <v>3</v>
      </c>
      <c r="C1584" s="27">
        <v>2020</v>
      </c>
      <c r="D1584" s="27">
        <v>2021</v>
      </c>
      <c r="E1584" s="27">
        <v>2022</v>
      </c>
      <c r="F1584" s="27">
        <v>2023</v>
      </c>
      <c r="G1584" s="27">
        <v>2024</v>
      </c>
      <c r="H1584" s="27">
        <v>2025</v>
      </c>
      <c r="I1584" s="27">
        <v>2026</v>
      </c>
      <c r="J1584" s="27">
        <v>2027</v>
      </c>
      <c r="K1584" s="27">
        <v>2028</v>
      </c>
      <c r="L1584" s="27">
        <v>2029</v>
      </c>
      <c r="M1584" s="50">
        <v>2030</v>
      </c>
      <c r="N1584" s="27">
        <v>2031</v>
      </c>
      <c r="O1584" s="50">
        <v>2032</v>
      </c>
      <c r="P1584" s="27">
        <v>2033</v>
      </c>
      <c r="Q1584" s="50">
        <v>2034</v>
      </c>
      <c r="R1584" s="27">
        <v>2035</v>
      </c>
    </row>
    <row r="1585" spans="1:18" x14ac:dyDescent="0.25">
      <c r="A1585" s="80" t="s">
        <v>155</v>
      </c>
      <c r="B1585" s="81"/>
      <c r="C1585" s="81"/>
      <c r="D1585" s="81"/>
      <c r="E1585" s="81"/>
      <c r="F1585" s="81"/>
      <c r="G1585" s="81"/>
      <c r="H1585" s="81"/>
      <c r="I1585" s="81"/>
      <c r="J1585" s="81"/>
      <c r="K1585" s="81"/>
      <c r="L1585" s="81"/>
      <c r="M1585" s="81"/>
      <c r="N1585" s="81"/>
      <c r="O1585" s="81"/>
      <c r="P1585" s="81"/>
      <c r="Q1585" s="81"/>
      <c r="R1585" s="82"/>
    </row>
    <row r="1586" spans="1:18" x14ac:dyDescent="0.25">
      <c r="A1586" s="26" t="s">
        <v>5</v>
      </c>
      <c r="B1586" s="27" t="s">
        <v>6</v>
      </c>
      <c r="C1586" s="51">
        <v>39119.83</v>
      </c>
      <c r="D1586" s="51">
        <v>45836.890906261528</v>
      </c>
      <c r="E1586" s="51">
        <v>44659.46469061992</v>
      </c>
      <c r="F1586" s="51">
        <v>44501.667035482737</v>
      </c>
      <c r="G1586" s="51">
        <v>44071.288367401292</v>
      </c>
      <c r="H1586" s="51">
        <v>43641.616090850868</v>
      </c>
      <c r="I1586" s="51">
        <v>43203.464382168408</v>
      </c>
      <c r="J1586" s="51">
        <f>J1587+J1588</f>
        <v>43745.130992826562</v>
      </c>
      <c r="K1586" s="51">
        <f>K1587+K1588</f>
        <v>43284.684512547828</v>
      </c>
      <c r="L1586" s="51">
        <f t="shared" ref="L1586:R1586" si="717">L1587+L1588</f>
        <v>42822.781735289856</v>
      </c>
      <c r="M1586" s="52">
        <f t="shared" si="717"/>
        <v>42360.150661702748</v>
      </c>
      <c r="N1586" s="52">
        <f t="shared" si="717"/>
        <v>41893.877137898031</v>
      </c>
      <c r="O1586" s="52">
        <f t="shared" si="717"/>
        <v>41418.857468927919</v>
      </c>
      <c r="P1586" s="52">
        <f t="shared" si="717"/>
        <v>40942.379466279061</v>
      </c>
      <c r="Q1586" s="52">
        <f t="shared" si="717"/>
        <v>40462.25449153423</v>
      </c>
      <c r="R1586" s="51">
        <f t="shared" si="717"/>
        <v>39986.50657332268</v>
      </c>
    </row>
    <row r="1587" spans="1:18" x14ac:dyDescent="0.25">
      <c r="A1587" s="26" t="s">
        <v>7</v>
      </c>
      <c r="B1587" s="27" t="s">
        <v>6</v>
      </c>
      <c r="C1587" s="27">
        <v>0</v>
      </c>
      <c r="D1587" s="27">
        <v>624</v>
      </c>
      <c r="E1587" s="27">
        <v>624</v>
      </c>
      <c r="F1587" s="27">
        <v>624</v>
      </c>
      <c r="G1587" s="27">
        <v>624</v>
      </c>
      <c r="H1587" s="27">
        <v>624</v>
      </c>
      <c r="I1587" s="27">
        <v>624</v>
      </c>
      <c r="J1587" s="27">
        <f>I1587</f>
        <v>624</v>
      </c>
      <c r="K1587" s="27">
        <f t="shared" ref="K1587:R1587" si="718">J1587</f>
        <v>624</v>
      </c>
      <c r="L1587" s="27">
        <f t="shared" si="718"/>
        <v>624</v>
      </c>
      <c r="M1587" s="50">
        <f t="shared" si="718"/>
        <v>624</v>
      </c>
      <c r="N1587" s="50">
        <f t="shared" si="718"/>
        <v>624</v>
      </c>
      <c r="O1587" s="50">
        <f t="shared" si="718"/>
        <v>624</v>
      </c>
      <c r="P1587" s="50">
        <f t="shared" si="718"/>
        <v>624</v>
      </c>
      <c r="Q1587" s="50">
        <f t="shared" si="718"/>
        <v>624</v>
      </c>
      <c r="R1587" s="27">
        <f t="shared" si="718"/>
        <v>624</v>
      </c>
    </row>
    <row r="1588" spans="1:18" x14ac:dyDescent="0.25">
      <c r="A1588" s="26" t="s">
        <v>8</v>
      </c>
      <c r="B1588" s="27" t="s">
        <v>6</v>
      </c>
      <c r="C1588" s="51">
        <v>39119.83</v>
      </c>
      <c r="D1588" s="51">
        <v>45212.890906261528</v>
      </c>
      <c r="E1588" s="51">
        <v>44035.46469061992</v>
      </c>
      <c r="F1588" s="51">
        <v>43877.667035482737</v>
      </c>
      <c r="G1588" s="51">
        <v>43447.288367401292</v>
      </c>
      <c r="H1588" s="51">
        <v>43017.616090850868</v>
      </c>
      <c r="I1588" s="51">
        <v>42579.464382168408</v>
      </c>
      <c r="J1588" s="51">
        <f t="shared" ref="J1588:R1588" si="719">J1591/(1-J1590)</f>
        <v>43121.130992826562</v>
      </c>
      <c r="K1588" s="51">
        <f t="shared" si="719"/>
        <v>42660.684512547828</v>
      </c>
      <c r="L1588" s="51">
        <f t="shared" si="719"/>
        <v>42198.781735289856</v>
      </c>
      <c r="M1588" s="52">
        <f t="shared" si="719"/>
        <v>41736.150661702748</v>
      </c>
      <c r="N1588" s="52">
        <f t="shared" si="719"/>
        <v>41269.877137898031</v>
      </c>
      <c r="O1588" s="52">
        <f t="shared" si="719"/>
        <v>40794.857468927919</v>
      </c>
      <c r="P1588" s="52">
        <f t="shared" si="719"/>
        <v>40318.379466279061</v>
      </c>
      <c r="Q1588" s="52">
        <f t="shared" si="719"/>
        <v>39838.25449153423</v>
      </c>
      <c r="R1588" s="51">
        <f t="shared" si="719"/>
        <v>39362.50657332268</v>
      </c>
    </row>
    <row r="1589" spans="1:18" x14ac:dyDescent="0.25">
      <c r="A1589" s="26" t="s">
        <v>9</v>
      </c>
      <c r="B1589" s="27" t="s">
        <v>6</v>
      </c>
      <c r="C1589" s="51">
        <v>0</v>
      </c>
      <c r="D1589" s="51">
        <v>4754.329906261526</v>
      </c>
      <c r="E1589" s="36">
        <v>3284.3880094991473</v>
      </c>
      <c r="F1589" s="36">
        <v>3272.6186610864388</v>
      </c>
      <c r="G1589" s="36">
        <v>3240.5188400235274</v>
      </c>
      <c r="H1589" s="36">
        <v>3208.4717052190899</v>
      </c>
      <c r="I1589" s="36">
        <v>3175.7921314153718</v>
      </c>
      <c r="J1589" s="36">
        <f t="shared" ref="J1589:R1589" si="720">J1588-J1591</f>
        <v>2156.0565496413328</v>
      </c>
      <c r="K1589" s="36">
        <f t="shared" si="720"/>
        <v>2133.0342256273943</v>
      </c>
      <c r="L1589" s="36">
        <f t="shared" si="720"/>
        <v>2109.9390867644979</v>
      </c>
      <c r="M1589" s="37">
        <f t="shared" si="720"/>
        <v>2086.8075330851425</v>
      </c>
      <c r="N1589" s="37">
        <f t="shared" si="720"/>
        <v>2063.4938568949001</v>
      </c>
      <c r="O1589" s="37">
        <f t="shared" si="720"/>
        <v>2039.7428734463974</v>
      </c>
      <c r="P1589" s="37">
        <f t="shared" si="720"/>
        <v>2015.9189733139574</v>
      </c>
      <c r="Q1589" s="37">
        <f t="shared" si="720"/>
        <v>1991.9127245767158</v>
      </c>
      <c r="R1589" s="36">
        <f t="shared" si="720"/>
        <v>1968.1253286661376</v>
      </c>
    </row>
    <row r="1590" spans="1:18" x14ac:dyDescent="0.25">
      <c r="A1590" s="26" t="s">
        <v>9</v>
      </c>
      <c r="B1590" s="27" t="s">
        <v>10</v>
      </c>
      <c r="C1590" s="53">
        <v>0</v>
      </c>
      <c r="D1590" s="53">
        <v>0.10515430026623451</v>
      </c>
      <c r="E1590" s="38">
        <v>7.4585065300758924E-2</v>
      </c>
      <c r="F1590" s="38">
        <v>7.4585065300758924E-2</v>
      </c>
      <c r="G1590" s="38">
        <v>7.4585065300758924E-2</v>
      </c>
      <c r="H1590" s="38">
        <v>7.4585065300758924E-2</v>
      </c>
      <c r="I1590" s="38">
        <v>0.05</v>
      </c>
      <c r="J1590" s="38">
        <f>I1590</f>
        <v>0.05</v>
      </c>
      <c r="K1590" s="38">
        <f t="shared" ref="K1590:R1590" si="721">J1590</f>
        <v>0.05</v>
      </c>
      <c r="L1590" s="38">
        <f t="shared" si="721"/>
        <v>0.05</v>
      </c>
      <c r="M1590" s="46">
        <f t="shared" si="721"/>
        <v>0.05</v>
      </c>
      <c r="N1590" s="46">
        <f t="shared" si="721"/>
        <v>0.05</v>
      </c>
      <c r="O1590" s="46">
        <f t="shared" si="721"/>
        <v>0.05</v>
      </c>
      <c r="P1590" s="46">
        <f t="shared" si="721"/>
        <v>0.05</v>
      </c>
      <c r="Q1590" s="46">
        <f t="shared" si="721"/>
        <v>0.05</v>
      </c>
      <c r="R1590" s="38">
        <f t="shared" si="721"/>
        <v>0.05</v>
      </c>
    </row>
    <row r="1591" spans="1:18" x14ac:dyDescent="0.25">
      <c r="A1591" s="26" t="s">
        <v>11</v>
      </c>
      <c r="B1591" s="27" t="s">
        <v>6</v>
      </c>
      <c r="C1591" s="51">
        <v>39119.83</v>
      </c>
      <c r="D1591" s="51">
        <v>40458.561000000002</v>
      </c>
      <c r="E1591" s="51">
        <v>40751.076681120772</v>
      </c>
      <c r="F1591" s="51">
        <v>40605.048374396298</v>
      </c>
      <c r="G1591" s="51">
        <v>40206.769527377764</v>
      </c>
      <c r="H1591" s="51">
        <v>39809.144385631778</v>
      </c>
      <c r="I1591" s="51">
        <v>39403.672250753036</v>
      </c>
      <c r="J1591" s="51">
        <f t="shared" ref="J1591:R1591" si="722">J1592+J1593</f>
        <v>40965.074443185229</v>
      </c>
      <c r="K1591" s="51">
        <f t="shared" si="722"/>
        <v>40527.650286920434</v>
      </c>
      <c r="L1591" s="51">
        <f t="shared" si="722"/>
        <v>40088.842648525359</v>
      </c>
      <c r="M1591" s="52">
        <f t="shared" si="722"/>
        <v>39649.343128617606</v>
      </c>
      <c r="N1591" s="52">
        <f t="shared" si="722"/>
        <v>39206.383281003131</v>
      </c>
      <c r="O1591" s="52">
        <f t="shared" si="722"/>
        <v>38755.114595481522</v>
      </c>
      <c r="P1591" s="52">
        <f t="shared" si="722"/>
        <v>38302.460492965103</v>
      </c>
      <c r="Q1591" s="52">
        <f t="shared" si="722"/>
        <v>37846.341766957514</v>
      </c>
      <c r="R1591" s="51">
        <f t="shared" si="722"/>
        <v>37394.381244656543</v>
      </c>
    </row>
    <row r="1592" spans="1:18" x14ac:dyDescent="0.25">
      <c r="A1592" s="26" t="s">
        <v>12</v>
      </c>
      <c r="B1592" s="27" t="s">
        <v>6</v>
      </c>
      <c r="C1592" s="51">
        <v>36196.83</v>
      </c>
      <c r="D1592" s="51">
        <v>36214.561000000002</v>
      </c>
      <c r="E1592" s="51">
        <v>36507.076681120772</v>
      </c>
      <c r="F1592" s="51">
        <v>36361.048374396298</v>
      </c>
      <c r="G1592" s="51">
        <v>35962.769527377764</v>
      </c>
      <c r="H1592" s="51">
        <v>35565.144385631778</v>
      </c>
      <c r="I1592" s="51">
        <v>35159.672250753036</v>
      </c>
      <c r="J1592" s="51">
        <f t="shared" ref="J1592:R1592" si="723">(J1594*J1596*365)/1000</f>
        <v>36721.074443185229</v>
      </c>
      <c r="K1592" s="51">
        <f t="shared" si="723"/>
        <v>36283.650286920434</v>
      </c>
      <c r="L1592" s="51">
        <f t="shared" si="723"/>
        <v>35844.842648525359</v>
      </c>
      <c r="M1592" s="52">
        <f t="shared" si="723"/>
        <v>35405.343128617606</v>
      </c>
      <c r="N1592" s="52">
        <f t="shared" si="723"/>
        <v>34962.383281003131</v>
      </c>
      <c r="O1592" s="52">
        <f t="shared" si="723"/>
        <v>34511.114595481522</v>
      </c>
      <c r="P1592" s="52">
        <f t="shared" si="723"/>
        <v>34058.460492965103</v>
      </c>
      <c r="Q1592" s="52">
        <f t="shared" si="723"/>
        <v>33602.341766957514</v>
      </c>
      <c r="R1592" s="51">
        <f t="shared" si="723"/>
        <v>33150.381244656543</v>
      </c>
    </row>
    <row r="1593" spans="1:18" x14ac:dyDescent="0.25">
      <c r="A1593" s="26" t="s">
        <v>13</v>
      </c>
      <c r="B1593" s="27" t="s">
        <v>6</v>
      </c>
      <c r="C1593" s="27">
        <v>2923</v>
      </c>
      <c r="D1593" s="27">
        <v>4244</v>
      </c>
      <c r="E1593" s="27">
        <v>4244</v>
      </c>
      <c r="F1593" s="27">
        <v>4244</v>
      </c>
      <c r="G1593" s="27">
        <v>4244</v>
      </c>
      <c r="H1593" s="27">
        <v>4244</v>
      </c>
      <c r="I1593" s="27">
        <v>4244</v>
      </c>
      <c r="J1593" s="27">
        <f t="shared" ref="J1593:R1593" si="724">I1593</f>
        <v>4244</v>
      </c>
      <c r="K1593" s="27">
        <f t="shared" si="724"/>
        <v>4244</v>
      </c>
      <c r="L1593" s="27">
        <f t="shared" si="724"/>
        <v>4244</v>
      </c>
      <c r="M1593" s="50">
        <f t="shared" si="724"/>
        <v>4244</v>
      </c>
      <c r="N1593" s="50">
        <f t="shared" si="724"/>
        <v>4244</v>
      </c>
      <c r="O1593" s="50">
        <f t="shared" si="724"/>
        <v>4244</v>
      </c>
      <c r="P1593" s="50">
        <f t="shared" si="724"/>
        <v>4244</v>
      </c>
      <c r="Q1593" s="50">
        <f t="shared" si="724"/>
        <v>4244</v>
      </c>
      <c r="R1593" s="27">
        <f t="shared" si="724"/>
        <v>4244</v>
      </c>
    </row>
    <row r="1594" spans="1:18" x14ac:dyDescent="0.25">
      <c r="A1594" s="39" t="s">
        <v>14</v>
      </c>
      <c r="B1594" s="40" t="s">
        <v>15</v>
      </c>
      <c r="C1594" s="41">
        <v>114.77939497716896</v>
      </c>
      <c r="D1594" s="41">
        <v>119.82847263582822</v>
      </c>
      <c r="E1594" s="41">
        <v>119.82847263582822</v>
      </c>
      <c r="F1594" s="41">
        <v>119.82847263582822</v>
      </c>
      <c r="G1594" s="41">
        <v>119.82847263582822</v>
      </c>
      <c r="H1594" s="41">
        <v>119.82847263582822</v>
      </c>
      <c r="I1594" s="41">
        <v>119.82847263582822</v>
      </c>
      <c r="J1594" s="41">
        <v>119.82847263582822</v>
      </c>
      <c r="K1594" s="41">
        <v>119.82847263582822</v>
      </c>
      <c r="L1594" s="41">
        <v>119.82847263582822</v>
      </c>
      <c r="M1594" s="42">
        <v>119.82847263582822</v>
      </c>
      <c r="N1594" s="42">
        <v>119.82847263582822</v>
      </c>
      <c r="O1594" s="42">
        <v>119.82847263582822</v>
      </c>
      <c r="P1594" s="42">
        <v>119.82847263582822</v>
      </c>
      <c r="Q1594" s="42">
        <v>119.82847263582822</v>
      </c>
      <c r="R1594" s="41">
        <v>119.82847263582822</v>
      </c>
    </row>
    <row r="1595" spans="1:18" x14ac:dyDescent="0.25">
      <c r="A1595" s="26" t="s">
        <v>16</v>
      </c>
      <c r="B1595" s="27" t="s">
        <v>17</v>
      </c>
      <c r="C1595" s="51">
        <v>864</v>
      </c>
      <c r="D1595" s="51">
        <v>835</v>
      </c>
      <c r="E1595" s="36">
        <v>882</v>
      </c>
      <c r="F1595" s="36">
        <v>878.47199999999998</v>
      </c>
      <c r="G1595" s="36">
        <v>868.84970276325612</v>
      </c>
      <c r="H1595" s="36">
        <v>859.24319884941826</v>
      </c>
      <c r="I1595" s="36">
        <v>849.44711393999603</v>
      </c>
      <c r="J1595" s="36">
        <v>839.61942003251067</v>
      </c>
      <c r="K1595" s="36">
        <f>J1595+(J1595*K$1432)</f>
        <v>829.61781136608954</v>
      </c>
      <c r="L1595" s="51">
        <f t="shared" ref="L1595:R1596" si="725">K1595+(K1595*L$1432)</f>
        <v>819.58456968017015</v>
      </c>
      <c r="M1595" s="51">
        <f t="shared" si="725"/>
        <v>809.53550827319964</v>
      </c>
      <c r="N1595" s="51">
        <f t="shared" si="725"/>
        <v>799.4073272220927</v>
      </c>
      <c r="O1595" s="51">
        <f t="shared" si="725"/>
        <v>789.08916639042332</v>
      </c>
      <c r="P1595" s="51">
        <f t="shared" si="725"/>
        <v>778.73932829899718</v>
      </c>
      <c r="Q1595" s="51">
        <f t="shared" si="725"/>
        <v>768.31027234125338</v>
      </c>
      <c r="R1595" s="51">
        <f t="shared" si="725"/>
        <v>757.97629281135005</v>
      </c>
    </row>
    <row r="1596" spans="1:18" x14ac:dyDescent="0.25">
      <c r="A1596" s="26" t="s">
        <v>29</v>
      </c>
      <c r="B1596" s="27" t="s">
        <v>17</v>
      </c>
      <c r="C1596" s="51">
        <v>864</v>
      </c>
      <c r="D1596" s="51">
        <v>828</v>
      </c>
      <c r="E1596" s="36">
        <v>834.68799999999999</v>
      </c>
      <c r="F1596" s="36">
        <v>831.34924799999999</v>
      </c>
      <c r="G1596" s="36">
        <v>822.24310736967891</v>
      </c>
      <c r="H1596" s="36">
        <v>813.15191288120559</v>
      </c>
      <c r="I1596" s="36">
        <v>803.88130684846658</v>
      </c>
      <c r="J1596" s="36">
        <f>794.580787378794+45</f>
        <v>839.58078737879396</v>
      </c>
      <c r="K1596" s="36">
        <f>J1596+(J1596*K$1432)</f>
        <v>829.57963890740291</v>
      </c>
      <c r="L1596" s="51">
        <f t="shared" si="725"/>
        <v>819.54685887201526</v>
      </c>
      <c r="M1596" s="51">
        <f t="shared" si="725"/>
        <v>809.49825984347501</v>
      </c>
      <c r="N1596" s="51">
        <f t="shared" si="725"/>
        <v>799.37054481125949</v>
      </c>
      <c r="O1596" s="51">
        <f t="shared" si="725"/>
        <v>789.05285873985042</v>
      </c>
      <c r="P1596" s="51">
        <f t="shared" si="725"/>
        <v>778.70349686622183</v>
      </c>
      <c r="Q1596" s="51">
        <f t="shared" si="725"/>
        <v>768.27492077125601</v>
      </c>
      <c r="R1596" s="51">
        <f t="shared" si="725"/>
        <v>757.94141672946455</v>
      </c>
    </row>
    <row r="1597" spans="1:18" x14ac:dyDescent="0.25">
      <c r="A1597" s="39" t="s">
        <v>27</v>
      </c>
      <c r="B1597" s="40" t="s">
        <v>10</v>
      </c>
      <c r="C1597" s="43">
        <v>1</v>
      </c>
      <c r="D1597" s="43">
        <v>0.99161676646706587</v>
      </c>
      <c r="E1597" s="43">
        <v>0.94635827664399097</v>
      </c>
      <c r="F1597" s="43">
        <v>0.94635827664399097</v>
      </c>
      <c r="G1597" s="43">
        <v>0.94635827664399108</v>
      </c>
      <c r="H1597" s="43">
        <v>0.94635827664399108</v>
      </c>
      <c r="I1597" s="43">
        <v>0.94635827664399108</v>
      </c>
      <c r="J1597" s="43">
        <f>J1596/J1595</f>
        <v>0.99995398789880874</v>
      </c>
      <c r="K1597" s="43">
        <f>K1596/K1595</f>
        <v>0.99995398789880874</v>
      </c>
      <c r="L1597" s="43">
        <f t="shared" ref="L1597:R1597" si="726">L1596/L1595</f>
        <v>0.99995398789880874</v>
      </c>
      <c r="M1597" s="47">
        <f t="shared" si="726"/>
        <v>0.99995398789880874</v>
      </c>
      <c r="N1597" s="47">
        <f t="shared" si="726"/>
        <v>0.99995398789880874</v>
      </c>
      <c r="O1597" s="47">
        <f t="shared" si="726"/>
        <v>0.99995398789880874</v>
      </c>
      <c r="P1597" s="47">
        <f t="shared" si="726"/>
        <v>0.99995398789880863</v>
      </c>
      <c r="Q1597" s="47">
        <f t="shared" si="726"/>
        <v>0.99995398789880863</v>
      </c>
      <c r="R1597" s="43">
        <f t="shared" si="726"/>
        <v>0.99995398789880863</v>
      </c>
    </row>
    <row r="1598" spans="1:18" x14ac:dyDescent="0.25">
      <c r="A1598" s="48"/>
      <c r="B1598" s="48"/>
      <c r="C1598" s="48"/>
      <c r="D1598" s="48"/>
      <c r="E1598" s="48"/>
      <c r="F1598" s="48"/>
      <c r="G1598" s="48"/>
      <c r="H1598" s="48"/>
      <c r="I1598" s="48"/>
      <c r="J1598" s="48"/>
      <c r="K1598" s="48"/>
      <c r="L1598" s="48"/>
      <c r="M1598" s="48"/>
      <c r="N1598" s="48"/>
      <c r="O1598" s="48"/>
      <c r="P1598" s="48"/>
      <c r="Q1598" s="48"/>
      <c r="R1598" s="49"/>
    </row>
    <row r="1599" spans="1:18" x14ac:dyDescent="0.25">
      <c r="A1599" s="26" t="s">
        <v>2</v>
      </c>
      <c r="B1599" s="27" t="s">
        <v>3</v>
      </c>
      <c r="C1599" s="27">
        <v>2020</v>
      </c>
      <c r="D1599" s="27">
        <v>2021</v>
      </c>
      <c r="E1599" s="27">
        <v>2022</v>
      </c>
      <c r="F1599" s="27">
        <v>2023</v>
      </c>
      <c r="G1599" s="27">
        <v>2024</v>
      </c>
      <c r="H1599" s="27">
        <v>2025</v>
      </c>
      <c r="I1599" s="27">
        <v>2026</v>
      </c>
      <c r="J1599" s="27">
        <v>2027</v>
      </c>
      <c r="K1599" s="27">
        <v>2028</v>
      </c>
      <c r="L1599" s="27">
        <v>2029</v>
      </c>
      <c r="M1599" s="50">
        <v>2030</v>
      </c>
      <c r="N1599" s="27">
        <v>2031</v>
      </c>
      <c r="O1599" s="50">
        <v>2032</v>
      </c>
      <c r="P1599" s="27">
        <v>2033</v>
      </c>
      <c r="Q1599" s="50">
        <v>2034</v>
      </c>
      <c r="R1599" s="27">
        <v>2035</v>
      </c>
    </row>
    <row r="1600" spans="1:18" x14ac:dyDescent="0.25">
      <c r="A1600" s="80" t="s">
        <v>156</v>
      </c>
      <c r="B1600" s="81"/>
      <c r="C1600" s="81"/>
      <c r="D1600" s="81"/>
      <c r="E1600" s="81"/>
      <c r="F1600" s="81"/>
      <c r="G1600" s="81"/>
      <c r="H1600" s="81"/>
      <c r="I1600" s="81"/>
      <c r="J1600" s="81"/>
      <c r="K1600" s="81"/>
      <c r="L1600" s="81"/>
      <c r="M1600" s="81"/>
      <c r="N1600" s="81"/>
      <c r="O1600" s="81"/>
      <c r="P1600" s="81"/>
      <c r="Q1600" s="81"/>
      <c r="R1600" s="82"/>
    </row>
    <row r="1601" spans="1:18" x14ac:dyDescent="0.25">
      <c r="A1601" s="26" t="s">
        <v>5</v>
      </c>
      <c r="B1601" s="27" t="s">
        <v>6</v>
      </c>
      <c r="C1601" s="51">
        <v>18271.59</v>
      </c>
      <c r="D1601" s="51">
        <v>20729.634176617205</v>
      </c>
      <c r="E1601" s="51">
        <v>21152.853551685123</v>
      </c>
      <c r="F1601" s="51">
        <v>21073.078886737734</v>
      </c>
      <c r="G1601" s="51">
        <v>20855.500786373384</v>
      </c>
      <c r="H1601" s="51">
        <v>20638.279802517889</v>
      </c>
      <c r="I1601" s="51">
        <v>20416.772038502775</v>
      </c>
      <c r="J1601" s="51">
        <f>J1602+J1603</f>
        <v>19949.470803018598</v>
      </c>
      <c r="K1601" s="51">
        <f>K1602+K1603</f>
        <v>19725.862399751099</v>
      </c>
      <c r="L1601" s="51">
        <f t="shared" ref="L1601:R1601" si="727">L1602+L1603</f>
        <v>19501.546769354798</v>
      </c>
      <c r="M1601" s="52">
        <f t="shared" si="727"/>
        <v>19276.877453598237</v>
      </c>
      <c r="N1601" s="52">
        <f t="shared" si="727"/>
        <v>19050.439240668973</v>
      </c>
      <c r="O1601" s="52">
        <f t="shared" si="727"/>
        <v>18819.753603470133</v>
      </c>
      <c r="P1601" s="52">
        <f t="shared" si="727"/>
        <v>18588.359750052241</v>
      </c>
      <c r="Q1601" s="52">
        <f t="shared" si="727"/>
        <v>18355.194803484399</v>
      </c>
      <c r="R1601" s="51">
        <f t="shared" si="727"/>
        <v>18124.155503792674</v>
      </c>
    </row>
    <row r="1602" spans="1:18" x14ac:dyDescent="0.25">
      <c r="A1602" s="26" t="s">
        <v>7</v>
      </c>
      <c r="B1602" s="27" t="s">
        <v>6</v>
      </c>
      <c r="C1602" s="27">
        <v>0</v>
      </c>
      <c r="D1602" s="27">
        <v>0</v>
      </c>
      <c r="E1602" s="27">
        <v>0</v>
      </c>
      <c r="F1602" s="27">
        <v>0</v>
      </c>
      <c r="G1602" s="27">
        <v>0</v>
      </c>
      <c r="H1602" s="27">
        <v>0</v>
      </c>
      <c r="I1602" s="27">
        <v>0</v>
      </c>
      <c r="J1602" s="27">
        <f>I1602</f>
        <v>0</v>
      </c>
      <c r="K1602" s="27">
        <f t="shared" ref="K1602:R1602" si="728">J1602</f>
        <v>0</v>
      </c>
      <c r="L1602" s="27">
        <f t="shared" si="728"/>
        <v>0</v>
      </c>
      <c r="M1602" s="50">
        <f t="shared" si="728"/>
        <v>0</v>
      </c>
      <c r="N1602" s="50">
        <f t="shared" si="728"/>
        <v>0</v>
      </c>
      <c r="O1602" s="50">
        <f t="shared" si="728"/>
        <v>0</v>
      </c>
      <c r="P1602" s="50">
        <f t="shared" si="728"/>
        <v>0</v>
      </c>
      <c r="Q1602" s="50">
        <f t="shared" si="728"/>
        <v>0</v>
      </c>
      <c r="R1602" s="27">
        <f t="shared" si="728"/>
        <v>0</v>
      </c>
    </row>
    <row r="1603" spans="1:18" x14ac:dyDescent="0.25">
      <c r="A1603" s="26" t="s">
        <v>8</v>
      </c>
      <c r="B1603" s="27" t="s">
        <v>6</v>
      </c>
      <c r="C1603" s="51">
        <v>18271.59</v>
      </c>
      <c r="D1603" s="51">
        <v>20729.634176617205</v>
      </c>
      <c r="E1603" s="51">
        <v>21152.853551685123</v>
      </c>
      <c r="F1603" s="51">
        <v>21073.078886737734</v>
      </c>
      <c r="G1603" s="51">
        <v>20855.500786373384</v>
      </c>
      <c r="H1603" s="51">
        <v>20638.279802517889</v>
      </c>
      <c r="I1603" s="51">
        <v>20416.772038502775</v>
      </c>
      <c r="J1603" s="51">
        <f t="shared" ref="J1603:R1603" si="729">J1606/(1-J1605)</f>
        <v>19949.470803018598</v>
      </c>
      <c r="K1603" s="51">
        <f t="shared" si="729"/>
        <v>19725.862399751099</v>
      </c>
      <c r="L1603" s="51">
        <f t="shared" si="729"/>
        <v>19501.546769354798</v>
      </c>
      <c r="M1603" s="52">
        <f t="shared" si="729"/>
        <v>19276.877453598237</v>
      </c>
      <c r="N1603" s="52">
        <f t="shared" si="729"/>
        <v>19050.439240668973</v>
      </c>
      <c r="O1603" s="52">
        <f t="shared" si="729"/>
        <v>18819.753603470133</v>
      </c>
      <c r="P1603" s="52">
        <f t="shared" si="729"/>
        <v>18588.359750052241</v>
      </c>
      <c r="Q1603" s="52">
        <f t="shared" si="729"/>
        <v>18355.194803484399</v>
      </c>
      <c r="R1603" s="51">
        <f t="shared" si="729"/>
        <v>18124.155503792674</v>
      </c>
    </row>
    <row r="1604" spans="1:18" x14ac:dyDescent="0.25">
      <c r="A1604" s="26" t="s">
        <v>9</v>
      </c>
      <c r="B1604" s="27" t="s">
        <v>6</v>
      </c>
      <c r="C1604" s="51">
        <v>0</v>
      </c>
      <c r="D1604" s="51">
        <v>2179.810176617204</v>
      </c>
      <c r="E1604" s="51">
        <v>1577.6869634498253</v>
      </c>
      <c r="F1604" s="51">
        <v>1571.7369648553795</v>
      </c>
      <c r="G1604" s="51">
        <v>1555.5088880316871</v>
      </c>
      <c r="H1604" s="51">
        <v>1539.3074467661318</v>
      </c>
      <c r="I1604" s="51">
        <v>1522.7862757224393</v>
      </c>
      <c r="J1604" s="51">
        <f t="shared" ref="J1604:R1604" si="730">J1603-J1606</f>
        <v>997.47354015093151</v>
      </c>
      <c r="K1604" s="51">
        <f t="shared" si="730"/>
        <v>986.29311998755657</v>
      </c>
      <c r="L1604" s="51">
        <f t="shared" si="730"/>
        <v>975.07733846774136</v>
      </c>
      <c r="M1604" s="52">
        <f t="shared" si="730"/>
        <v>963.84387267991406</v>
      </c>
      <c r="N1604" s="52">
        <f t="shared" si="730"/>
        <v>952.52196203345011</v>
      </c>
      <c r="O1604" s="52">
        <f t="shared" si="730"/>
        <v>940.98768017350812</v>
      </c>
      <c r="P1604" s="52">
        <f t="shared" si="730"/>
        <v>929.41798750261296</v>
      </c>
      <c r="Q1604" s="52">
        <f t="shared" si="730"/>
        <v>917.7597401742205</v>
      </c>
      <c r="R1604" s="51">
        <f t="shared" si="730"/>
        <v>906.20777518963587</v>
      </c>
    </row>
    <row r="1605" spans="1:18" x14ac:dyDescent="0.25">
      <c r="A1605" s="26" t="s">
        <v>9</v>
      </c>
      <c r="B1605" s="27" t="s">
        <v>10</v>
      </c>
      <c r="C1605" s="53">
        <v>0</v>
      </c>
      <c r="D1605" s="53">
        <v>0.10515430026623451</v>
      </c>
      <c r="E1605" s="53">
        <v>7.4585065300758924E-2</v>
      </c>
      <c r="F1605" s="53">
        <v>7.4585065300758924E-2</v>
      </c>
      <c r="G1605" s="38">
        <v>7.4585065300758924E-2</v>
      </c>
      <c r="H1605" s="38">
        <v>7.4585065300758924E-2</v>
      </c>
      <c r="I1605" s="38">
        <v>7.4585065300758924E-2</v>
      </c>
      <c r="J1605" s="38">
        <v>0.05</v>
      </c>
      <c r="K1605" s="38">
        <f t="shared" ref="K1605:R1605" si="731">J1605</f>
        <v>0.05</v>
      </c>
      <c r="L1605" s="38">
        <f t="shared" si="731"/>
        <v>0.05</v>
      </c>
      <c r="M1605" s="46">
        <f t="shared" si="731"/>
        <v>0.05</v>
      </c>
      <c r="N1605" s="46">
        <f t="shared" si="731"/>
        <v>0.05</v>
      </c>
      <c r="O1605" s="46">
        <f t="shared" si="731"/>
        <v>0.05</v>
      </c>
      <c r="P1605" s="46">
        <f t="shared" si="731"/>
        <v>0.05</v>
      </c>
      <c r="Q1605" s="46">
        <f t="shared" si="731"/>
        <v>0.05</v>
      </c>
      <c r="R1605" s="38">
        <f t="shared" si="731"/>
        <v>0.05</v>
      </c>
    </row>
    <row r="1606" spans="1:18" x14ac:dyDescent="0.25">
      <c r="A1606" s="26" t="s">
        <v>11</v>
      </c>
      <c r="B1606" s="27" t="s">
        <v>6</v>
      </c>
      <c r="C1606" s="51">
        <v>18271.59</v>
      </c>
      <c r="D1606" s="51">
        <v>18549.824000000001</v>
      </c>
      <c r="E1606" s="51">
        <v>19575.166588235297</v>
      </c>
      <c r="F1606" s="51">
        <v>19501.341921882355</v>
      </c>
      <c r="G1606" s="51">
        <v>19299.991898341697</v>
      </c>
      <c r="H1606" s="51">
        <v>19098.972355751757</v>
      </c>
      <c r="I1606" s="51">
        <v>18893.985762780336</v>
      </c>
      <c r="J1606" s="51">
        <f t="shared" ref="J1606:R1606" si="732">J1607+J1608</f>
        <v>18951.997262867666</v>
      </c>
      <c r="K1606" s="51">
        <f t="shared" si="732"/>
        <v>18739.569279763542</v>
      </c>
      <c r="L1606" s="51">
        <f t="shared" si="732"/>
        <v>18526.469430887057</v>
      </c>
      <c r="M1606" s="52">
        <f t="shared" si="732"/>
        <v>18313.033580918323</v>
      </c>
      <c r="N1606" s="52">
        <f t="shared" si="732"/>
        <v>18097.917278635523</v>
      </c>
      <c r="O1606" s="52">
        <f t="shared" si="732"/>
        <v>17878.765923296625</v>
      </c>
      <c r="P1606" s="52">
        <f t="shared" si="732"/>
        <v>17658.941762549628</v>
      </c>
      <c r="Q1606" s="52">
        <f t="shared" si="732"/>
        <v>17437.435063310179</v>
      </c>
      <c r="R1606" s="51">
        <f t="shared" si="732"/>
        <v>17217.947728603038</v>
      </c>
    </row>
    <row r="1607" spans="1:18" x14ac:dyDescent="0.25">
      <c r="A1607" s="26" t="s">
        <v>12</v>
      </c>
      <c r="B1607" s="27" t="s">
        <v>6</v>
      </c>
      <c r="C1607" s="51">
        <v>17062.59</v>
      </c>
      <c r="D1607" s="51">
        <v>17430.824000000001</v>
      </c>
      <c r="E1607" s="51">
        <v>18456.166588235297</v>
      </c>
      <c r="F1607" s="51">
        <v>18382.341921882355</v>
      </c>
      <c r="G1607" s="51">
        <v>18180.991898341697</v>
      </c>
      <c r="H1607" s="51">
        <v>17979.972355751757</v>
      </c>
      <c r="I1607" s="51">
        <v>17774.985762780336</v>
      </c>
      <c r="J1607" s="51">
        <f t="shared" ref="J1607:R1607" si="733">(J1609*J1611*365)/1000</f>
        <v>17832.997262867666</v>
      </c>
      <c r="K1607" s="51">
        <f t="shared" si="733"/>
        <v>17620.569279763542</v>
      </c>
      <c r="L1607" s="51">
        <f t="shared" si="733"/>
        <v>17407.469430887057</v>
      </c>
      <c r="M1607" s="52">
        <f t="shared" si="733"/>
        <v>17194.033580918323</v>
      </c>
      <c r="N1607" s="52">
        <f t="shared" si="733"/>
        <v>16978.917278635523</v>
      </c>
      <c r="O1607" s="52">
        <f t="shared" si="733"/>
        <v>16759.765923296625</v>
      </c>
      <c r="P1607" s="52">
        <f t="shared" si="733"/>
        <v>16539.941762549628</v>
      </c>
      <c r="Q1607" s="52">
        <f t="shared" si="733"/>
        <v>16318.43506331018</v>
      </c>
      <c r="R1607" s="51">
        <f t="shared" si="733"/>
        <v>16098.947728603036</v>
      </c>
    </row>
    <row r="1608" spans="1:18" x14ac:dyDescent="0.25">
      <c r="A1608" s="26" t="s">
        <v>13</v>
      </c>
      <c r="B1608" s="27" t="s">
        <v>6</v>
      </c>
      <c r="C1608" s="27">
        <v>1209</v>
      </c>
      <c r="D1608" s="27">
        <v>1119</v>
      </c>
      <c r="E1608" s="27">
        <v>1119</v>
      </c>
      <c r="F1608" s="27">
        <v>1119</v>
      </c>
      <c r="G1608" s="27">
        <v>1119</v>
      </c>
      <c r="H1608" s="27">
        <v>1119</v>
      </c>
      <c r="I1608" s="27">
        <v>1119</v>
      </c>
      <c r="J1608" s="27">
        <f t="shared" ref="J1608:R1608" si="734">I1608</f>
        <v>1119</v>
      </c>
      <c r="K1608" s="27">
        <f t="shared" si="734"/>
        <v>1119</v>
      </c>
      <c r="L1608" s="27">
        <f t="shared" si="734"/>
        <v>1119</v>
      </c>
      <c r="M1608" s="50">
        <f t="shared" si="734"/>
        <v>1119</v>
      </c>
      <c r="N1608" s="50">
        <f t="shared" si="734"/>
        <v>1119</v>
      </c>
      <c r="O1608" s="50">
        <f t="shared" si="734"/>
        <v>1119</v>
      </c>
      <c r="P1608" s="50">
        <f t="shared" si="734"/>
        <v>1119</v>
      </c>
      <c r="Q1608" s="50">
        <f t="shared" si="734"/>
        <v>1119</v>
      </c>
      <c r="R1608" s="27">
        <f t="shared" si="734"/>
        <v>1119</v>
      </c>
    </row>
    <row r="1609" spans="1:18" x14ac:dyDescent="0.25">
      <c r="A1609" s="39" t="s">
        <v>14</v>
      </c>
      <c r="B1609" s="40" t="s">
        <v>15</v>
      </c>
      <c r="C1609" s="41">
        <v>73.067814569812199</v>
      </c>
      <c r="D1609" s="41">
        <v>80.261650742488783</v>
      </c>
      <c r="E1609" s="41">
        <v>80.261650742488783</v>
      </c>
      <c r="F1609" s="41">
        <v>80.261650742488783</v>
      </c>
      <c r="G1609" s="41">
        <v>80.261650742488783</v>
      </c>
      <c r="H1609" s="41">
        <v>80.261650742488783</v>
      </c>
      <c r="I1609" s="41">
        <v>80.261650742488783</v>
      </c>
      <c r="J1609" s="41">
        <v>80.261650742488783</v>
      </c>
      <c r="K1609" s="41">
        <v>80.261650742488783</v>
      </c>
      <c r="L1609" s="41">
        <v>80.261650742488783</v>
      </c>
      <c r="M1609" s="42">
        <v>80.261650742488783</v>
      </c>
      <c r="N1609" s="42">
        <v>80.261650742488783</v>
      </c>
      <c r="O1609" s="42">
        <v>80.261650742488783</v>
      </c>
      <c r="P1609" s="42">
        <v>80.261650742488783</v>
      </c>
      <c r="Q1609" s="42">
        <v>80.261650742488783</v>
      </c>
      <c r="R1609" s="41">
        <v>80.261650742488783</v>
      </c>
    </row>
    <row r="1610" spans="1:18" x14ac:dyDescent="0.25">
      <c r="A1610" s="26" t="s">
        <v>16</v>
      </c>
      <c r="B1610" s="27" t="s">
        <v>17</v>
      </c>
      <c r="C1610" s="51">
        <v>645</v>
      </c>
      <c r="D1610" s="51">
        <v>617</v>
      </c>
      <c r="E1610" s="36">
        <v>640</v>
      </c>
      <c r="F1610" s="36">
        <v>637.44000000000005</v>
      </c>
      <c r="G1610" s="36">
        <v>630.45783420463033</v>
      </c>
      <c r="H1610" s="36">
        <v>623.48712841681152</v>
      </c>
      <c r="I1610" s="36">
        <v>616.37885818775226</v>
      </c>
      <c r="J1610" s="36">
        <v>609.24765172427078</v>
      </c>
      <c r="K1610" s="51">
        <f>J1610+(J1610*K$1432)</f>
        <v>601.99024861031444</v>
      </c>
      <c r="L1610" s="51">
        <f t="shared" ref="L1610:R1611" si="735">K1610+(K1610*L$1432)</f>
        <v>594.70989183141603</v>
      </c>
      <c r="M1610" s="51">
        <f t="shared" si="735"/>
        <v>587.41805588985005</v>
      </c>
      <c r="N1610" s="51">
        <f t="shared" si="735"/>
        <v>580.06880886863871</v>
      </c>
      <c r="O1610" s="51">
        <f t="shared" si="735"/>
        <v>572.58170803840244</v>
      </c>
      <c r="P1610" s="51">
        <f t="shared" si="735"/>
        <v>565.07162144144922</v>
      </c>
      <c r="Q1610" s="51">
        <f t="shared" si="735"/>
        <v>557.50405249251946</v>
      </c>
      <c r="R1610" s="51">
        <f t="shared" si="735"/>
        <v>550.00547324179593</v>
      </c>
    </row>
    <row r="1611" spans="1:18" x14ac:dyDescent="0.25">
      <c r="A1611" s="26" t="s">
        <v>29</v>
      </c>
      <c r="B1611" s="27" t="s">
        <v>17</v>
      </c>
      <c r="C1611" s="51">
        <v>639.77309562398705</v>
      </c>
      <c r="D1611" s="51">
        <v>595</v>
      </c>
      <c r="E1611" s="36">
        <v>630</v>
      </c>
      <c r="F1611" s="36">
        <v>627.48</v>
      </c>
      <c r="G1611" s="36">
        <v>620.60693054518299</v>
      </c>
      <c r="H1611" s="36">
        <v>613.74514203529884</v>
      </c>
      <c r="I1611" s="36">
        <v>606.74793852856862</v>
      </c>
      <c r="J1611" s="36">
        <f>599.728157166079+9</f>
        <v>608.72815716607897</v>
      </c>
      <c r="K1611" s="51">
        <f>J1611+(J1611*K$1432)</f>
        <v>601.47694230974435</v>
      </c>
      <c r="L1611" s="51">
        <f t="shared" si="735"/>
        <v>594.20279336064652</v>
      </c>
      <c r="M1611" s="51">
        <f t="shared" si="735"/>
        <v>586.91717503695759</v>
      </c>
      <c r="N1611" s="51">
        <f t="shared" si="735"/>
        <v>579.57419458702225</v>
      </c>
      <c r="O1611" s="51">
        <f t="shared" si="735"/>
        <v>572.09347787353545</v>
      </c>
      <c r="P1611" s="51">
        <f t="shared" si="735"/>
        <v>564.58979499288318</v>
      </c>
      <c r="Q1611" s="51">
        <f t="shared" si="735"/>
        <v>557.02867877442611</v>
      </c>
      <c r="R1611" s="51">
        <f t="shared" si="735"/>
        <v>549.53649342789561</v>
      </c>
    </row>
    <row r="1612" spans="1:18" x14ac:dyDescent="0.25">
      <c r="A1612" s="39" t="s">
        <v>27</v>
      </c>
      <c r="B1612" s="40" t="s">
        <v>10</v>
      </c>
      <c r="C1612" s="43">
        <v>0.99189627228525123</v>
      </c>
      <c r="D1612" s="43">
        <v>0.96434359805510539</v>
      </c>
      <c r="E1612" s="43">
        <v>0.984375</v>
      </c>
      <c r="F1612" s="43">
        <v>0.98437499999999989</v>
      </c>
      <c r="G1612" s="43">
        <v>0.984375</v>
      </c>
      <c r="H1612" s="43">
        <v>0.984375</v>
      </c>
      <c r="I1612" s="43">
        <v>0.984375</v>
      </c>
      <c r="J1612" s="43">
        <f>J1611/J1610</f>
        <v>0.99914731791460898</v>
      </c>
      <c r="K1612" s="43">
        <f>K1611/K1610</f>
        <v>0.99914731791460898</v>
      </c>
      <c r="L1612" s="43">
        <f t="shared" ref="L1612:R1612" si="736">L1611/L1610</f>
        <v>0.99914731791460898</v>
      </c>
      <c r="M1612" s="47">
        <f t="shared" si="736"/>
        <v>0.99914731791460898</v>
      </c>
      <c r="N1612" s="47">
        <f t="shared" si="736"/>
        <v>0.99914731791460887</v>
      </c>
      <c r="O1612" s="47">
        <f t="shared" si="736"/>
        <v>0.99914731791460887</v>
      </c>
      <c r="P1612" s="47">
        <f t="shared" si="736"/>
        <v>0.99914731791460887</v>
      </c>
      <c r="Q1612" s="47">
        <f t="shared" si="736"/>
        <v>0.99914731791460887</v>
      </c>
      <c r="R1612" s="43">
        <f t="shared" si="736"/>
        <v>0.99914731791460898</v>
      </c>
    </row>
    <row r="1613" spans="1:18" x14ac:dyDescent="0.25">
      <c r="A1613" s="48"/>
      <c r="B1613" s="48"/>
      <c r="C1613" s="48"/>
      <c r="D1613" s="48"/>
      <c r="E1613" s="48"/>
      <c r="F1613" s="48"/>
      <c r="G1613" s="48"/>
      <c r="H1613" s="48"/>
      <c r="I1613" s="48"/>
      <c r="J1613" s="48"/>
      <c r="K1613" s="48"/>
      <c r="L1613" s="48"/>
      <c r="M1613" s="48"/>
      <c r="N1613" s="48"/>
      <c r="O1613" s="48"/>
      <c r="P1613" s="48"/>
      <c r="Q1613" s="48"/>
      <c r="R1613" s="49"/>
    </row>
    <row r="1614" spans="1:18" x14ac:dyDescent="0.25">
      <c r="A1614" s="26" t="s">
        <v>2</v>
      </c>
      <c r="B1614" s="27" t="s">
        <v>3</v>
      </c>
      <c r="C1614" s="27">
        <v>2020</v>
      </c>
      <c r="D1614" s="27">
        <v>2021</v>
      </c>
      <c r="E1614" s="27">
        <v>2022</v>
      </c>
      <c r="F1614" s="27">
        <v>2023</v>
      </c>
      <c r="G1614" s="27">
        <v>2024</v>
      </c>
      <c r="H1614" s="27">
        <v>2025</v>
      </c>
      <c r="I1614" s="27">
        <v>2026</v>
      </c>
      <c r="J1614" s="27">
        <v>2027</v>
      </c>
      <c r="K1614" s="27">
        <v>2028</v>
      </c>
      <c r="L1614" s="27">
        <v>2029</v>
      </c>
      <c r="M1614" s="50">
        <v>2030</v>
      </c>
      <c r="N1614" s="27">
        <v>2031</v>
      </c>
      <c r="O1614" s="50">
        <v>2032</v>
      </c>
      <c r="P1614" s="27">
        <v>2033</v>
      </c>
      <c r="Q1614" s="50">
        <v>2034</v>
      </c>
      <c r="R1614" s="27">
        <v>2035</v>
      </c>
    </row>
    <row r="1615" spans="1:18" x14ac:dyDescent="0.25">
      <c r="A1615" s="80" t="s">
        <v>157</v>
      </c>
      <c r="B1615" s="81"/>
      <c r="C1615" s="81"/>
      <c r="D1615" s="81"/>
      <c r="E1615" s="81"/>
      <c r="F1615" s="81"/>
      <c r="G1615" s="81"/>
      <c r="H1615" s="81"/>
      <c r="I1615" s="81"/>
      <c r="J1615" s="81"/>
      <c r="K1615" s="81"/>
      <c r="L1615" s="81"/>
      <c r="M1615" s="81"/>
      <c r="N1615" s="81"/>
      <c r="O1615" s="81"/>
      <c r="P1615" s="81"/>
      <c r="Q1615" s="81"/>
      <c r="R1615" s="82"/>
    </row>
    <row r="1616" spans="1:18" x14ac:dyDescent="0.25">
      <c r="A1616" s="26" t="s">
        <v>5</v>
      </c>
      <c r="B1616" s="27" t="s">
        <v>6</v>
      </c>
      <c r="C1616" s="51">
        <v>8081.9309999999987</v>
      </c>
      <c r="D1616" s="51">
        <v>11550.7</v>
      </c>
      <c r="E1616" s="51">
        <v>13255.480581605685</v>
      </c>
      <c r="F1616" s="51">
        <v>9340.339657582148</v>
      </c>
      <c r="G1616" s="51">
        <v>9241.0515798894648</v>
      </c>
      <c r="H1616" s="51">
        <f>H1617+H1618</f>
        <v>9976.1805829189816</v>
      </c>
      <c r="I1616" s="51">
        <f>I1617+I1618</f>
        <v>9865.5880811826682</v>
      </c>
      <c r="J1616" s="51">
        <f>J1617+J1618</f>
        <v>9754.6387309496859</v>
      </c>
      <c r="K1616" s="51">
        <f>K1617+K1618</f>
        <v>9641.7259771266545</v>
      </c>
      <c r="L1616" s="51">
        <f t="shared" ref="L1616:R1616" si="737">L1617+L1618</f>
        <v>9528.4561036179421</v>
      </c>
      <c r="M1616" s="52">
        <f t="shared" si="737"/>
        <v>9415.0076340125233</v>
      </c>
      <c r="N1616" s="52">
        <f t="shared" si="737"/>
        <v>9300.6659464059921</v>
      </c>
      <c r="O1616" s="52">
        <f t="shared" si="737"/>
        <v>9184.179489801847</v>
      </c>
      <c r="P1616" s="52">
        <f t="shared" si="737"/>
        <v>9067.3354140634183</v>
      </c>
      <c r="Q1616" s="52">
        <f t="shared" si="737"/>
        <v>8949.5970114485626</v>
      </c>
      <c r="R1616" s="51">
        <f t="shared" si="737"/>
        <v>8832.9319702947632</v>
      </c>
    </row>
    <row r="1617" spans="1:18" x14ac:dyDescent="0.25">
      <c r="A1617" s="26" t="s">
        <v>7</v>
      </c>
      <c r="B1617" s="27" t="s">
        <v>6</v>
      </c>
      <c r="C1617" s="27">
        <v>0</v>
      </c>
      <c r="D1617" s="27">
        <v>0</v>
      </c>
      <c r="E1617" s="27">
        <v>0</v>
      </c>
      <c r="F1617" s="27">
        <v>0</v>
      </c>
      <c r="G1617" s="27">
        <v>0</v>
      </c>
      <c r="H1617" s="27">
        <f>G1617</f>
        <v>0</v>
      </c>
      <c r="I1617" s="27">
        <f>H1617</f>
        <v>0</v>
      </c>
      <c r="J1617" s="27">
        <f>I1617</f>
        <v>0</v>
      </c>
      <c r="K1617" s="27">
        <f t="shared" ref="K1617:R1617" si="738">J1617</f>
        <v>0</v>
      </c>
      <c r="L1617" s="27">
        <f t="shared" si="738"/>
        <v>0</v>
      </c>
      <c r="M1617" s="50">
        <f t="shared" si="738"/>
        <v>0</v>
      </c>
      <c r="N1617" s="50">
        <f t="shared" si="738"/>
        <v>0</v>
      </c>
      <c r="O1617" s="50">
        <f t="shared" si="738"/>
        <v>0</v>
      </c>
      <c r="P1617" s="50">
        <f t="shared" si="738"/>
        <v>0</v>
      </c>
      <c r="Q1617" s="50">
        <f t="shared" si="738"/>
        <v>0</v>
      </c>
      <c r="R1617" s="27">
        <f t="shared" si="738"/>
        <v>0</v>
      </c>
    </row>
    <row r="1618" spans="1:18" x14ac:dyDescent="0.25">
      <c r="A1618" s="26" t="s">
        <v>8</v>
      </c>
      <c r="B1618" s="27" t="s">
        <v>6</v>
      </c>
      <c r="C1618" s="51">
        <v>8081.9309999999987</v>
      </c>
      <c r="D1618" s="51">
        <v>11550.7</v>
      </c>
      <c r="E1618" s="51">
        <v>13255.480581605685</v>
      </c>
      <c r="F1618" s="51">
        <v>9340.339657582148</v>
      </c>
      <c r="G1618" s="51">
        <v>9241.0515798894648</v>
      </c>
      <c r="H1618" s="51">
        <f>H1621/(1-H1620)</f>
        <v>9976.1805829189816</v>
      </c>
      <c r="I1618" s="51">
        <f t="shared" ref="I1618:R1618" si="739">I1621/(1-I1620)</f>
        <v>9865.5880811826682</v>
      </c>
      <c r="J1618" s="51">
        <f t="shared" si="739"/>
        <v>9754.6387309496859</v>
      </c>
      <c r="K1618" s="51">
        <f t="shared" si="739"/>
        <v>9641.7259771266545</v>
      </c>
      <c r="L1618" s="51">
        <f t="shared" si="739"/>
        <v>9528.4561036179421</v>
      </c>
      <c r="M1618" s="52">
        <f t="shared" si="739"/>
        <v>9415.0076340125233</v>
      </c>
      <c r="N1618" s="52">
        <f t="shared" si="739"/>
        <v>9300.6659464059921</v>
      </c>
      <c r="O1618" s="52">
        <f t="shared" si="739"/>
        <v>9184.179489801847</v>
      </c>
      <c r="P1618" s="52">
        <f t="shared" si="739"/>
        <v>9067.3354140634183</v>
      </c>
      <c r="Q1618" s="52">
        <f t="shared" si="739"/>
        <v>8949.5970114485626</v>
      </c>
      <c r="R1618" s="51">
        <f t="shared" si="739"/>
        <v>8832.9319702947632</v>
      </c>
    </row>
    <row r="1619" spans="1:18" x14ac:dyDescent="0.25">
      <c r="A1619" s="26" t="s">
        <v>9</v>
      </c>
      <c r="B1619" s="27" t="s">
        <v>6</v>
      </c>
      <c r="C1619" s="51">
        <v>0</v>
      </c>
      <c r="D1619" s="51">
        <v>3184.7000000000007</v>
      </c>
      <c r="E1619" s="51">
        <v>4347.5742817030332</v>
      </c>
      <c r="F1619" s="51">
        <v>467.01698287910767</v>
      </c>
      <c r="G1619" s="51">
        <v>462.05257899447315</v>
      </c>
      <c r="H1619" s="51">
        <f t="shared" ref="H1619:R1619" si="740">H1618-H1621</f>
        <v>498.80902914595026</v>
      </c>
      <c r="I1619" s="51">
        <f t="shared" si="740"/>
        <v>493.27940405913432</v>
      </c>
      <c r="J1619" s="51">
        <f t="shared" si="740"/>
        <v>487.73193654748502</v>
      </c>
      <c r="K1619" s="51">
        <f t="shared" si="740"/>
        <v>482.08629885633309</v>
      </c>
      <c r="L1619" s="51">
        <f t="shared" si="740"/>
        <v>476.42280518089683</v>
      </c>
      <c r="M1619" s="52">
        <f t="shared" si="740"/>
        <v>470.75038170062726</v>
      </c>
      <c r="N1619" s="52">
        <f t="shared" si="740"/>
        <v>465.03329732030033</v>
      </c>
      <c r="O1619" s="52">
        <f t="shared" si="740"/>
        <v>459.20897449009317</v>
      </c>
      <c r="P1619" s="52">
        <f t="shared" si="740"/>
        <v>453.36677070317091</v>
      </c>
      <c r="Q1619" s="52">
        <f t="shared" si="740"/>
        <v>447.4798505724284</v>
      </c>
      <c r="R1619" s="51">
        <f t="shared" si="740"/>
        <v>441.6465985147388</v>
      </c>
    </row>
    <row r="1620" spans="1:18" x14ac:dyDescent="0.25">
      <c r="A1620" s="26" t="s">
        <v>9</v>
      </c>
      <c r="B1620" s="27" t="s">
        <v>10</v>
      </c>
      <c r="C1620" s="53">
        <v>0</v>
      </c>
      <c r="D1620" s="53">
        <v>0.2757148917381631</v>
      </c>
      <c r="E1620" s="53">
        <v>0.3279831504363605</v>
      </c>
      <c r="F1620" s="53">
        <v>0.05</v>
      </c>
      <c r="G1620" s="53">
        <v>0.05</v>
      </c>
      <c r="H1620" s="53">
        <f>G1620</f>
        <v>0.05</v>
      </c>
      <c r="I1620" s="53">
        <f>H1620</f>
        <v>0.05</v>
      </c>
      <c r="J1620" s="53">
        <f>I1620</f>
        <v>0.05</v>
      </c>
      <c r="K1620" s="53">
        <f t="shared" ref="K1620:R1620" si="741">J1620</f>
        <v>0.05</v>
      </c>
      <c r="L1620" s="53">
        <f t="shared" si="741"/>
        <v>0.05</v>
      </c>
      <c r="M1620" s="54">
        <f t="shared" si="741"/>
        <v>0.05</v>
      </c>
      <c r="N1620" s="54">
        <f t="shared" si="741"/>
        <v>0.05</v>
      </c>
      <c r="O1620" s="54">
        <f t="shared" si="741"/>
        <v>0.05</v>
      </c>
      <c r="P1620" s="54">
        <f t="shared" si="741"/>
        <v>0.05</v>
      </c>
      <c r="Q1620" s="54">
        <f t="shared" si="741"/>
        <v>0.05</v>
      </c>
      <c r="R1620" s="53">
        <f t="shared" si="741"/>
        <v>0.05</v>
      </c>
    </row>
    <row r="1621" spans="1:18" x14ac:dyDescent="0.25">
      <c r="A1621" s="26" t="s">
        <v>11</v>
      </c>
      <c r="B1621" s="27" t="s">
        <v>6</v>
      </c>
      <c r="C1621" s="51">
        <v>8081.9309999999987</v>
      </c>
      <c r="D1621" s="51">
        <v>8366</v>
      </c>
      <c r="E1621" s="51">
        <v>8907.9062999026519</v>
      </c>
      <c r="F1621" s="51">
        <v>8873.3226747030403</v>
      </c>
      <c r="G1621" s="51">
        <v>8778.9990008949917</v>
      </c>
      <c r="H1621" s="51">
        <f>H1622+H1623</f>
        <v>9477.3715537730313</v>
      </c>
      <c r="I1621" s="51">
        <f t="shared" ref="I1621:R1621" si="742">I1622+I1623</f>
        <v>9372.3086771235339</v>
      </c>
      <c r="J1621" s="51">
        <f t="shared" si="742"/>
        <v>9266.9067944022008</v>
      </c>
      <c r="K1621" s="51">
        <f t="shared" si="742"/>
        <v>9159.6396782703214</v>
      </c>
      <c r="L1621" s="51">
        <f t="shared" si="742"/>
        <v>9052.0332984370452</v>
      </c>
      <c r="M1621" s="52">
        <f t="shared" si="742"/>
        <v>8944.2572523118961</v>
      </c>
      <c r="N1621" s="52">
        <f t="shared" si="742"/>
        <v>8835.6326490856918</v>
      </c>
      <c r="O1621" s="52">
        <f t="shared" si="742"/>
        <v>8724.9705153117538</v>
      </c>
      <c r="P1621" s="52">
        <f t="shared" si="742"/>
        <v>8613.9686433602474</v>
      </c>
      <c r="Q1621" s="52">
        <f t="shared" si="742"/>
        <v>8502.1171608761342</v>
      </c>
      <c r="R1621" s="51">
        <f t="shared" si="742"/>
        <v>8391.2853717800244</v>
      </c>
    </row>
    <row r="1622" spans="1:18" x14ac:dyDescent="0.25">
      <c r="A1622" s="26" t="s">
        <v>12</v>
      </c>
      <c r="B1622" s="27" t="s">
        <v>6</v>
      </c>
      <c r="C1622" s="51">
        <v>7859.9309999999987</v>
      </c>
      <c r="D1622" s="51">
        <v>8104</v>
      </c>
      <c r="E1622" s="51">
        <v>8645.9062999026519</v>
      </c>
      <c r="F1622" s="51">
        <v>8611.3226747030403</v>
      </c>
      <c r="G1622" s="51">
        <v>8516.9990008949917</v>
      </c>
      <c r="H1622" s="51">
        <f>(H1624*H1626*365)/1000</f>
        <v>9215.3715537730313</v>
      </c>
      <c r="I1622" s="51">
        <f t="shared" ref="I1622:R1622" si="743">(I1624*I1626*365)/1000</f>
        <v>9110.3086771235339</v>
      </c>
      <c r="J1622" s="51">
        <f t="shared" si="743"/>
        <v>9004.9067944022008</v>
      </c>
      <c r="K1622" s="51">
        <f t="shared" si="743"/>
        <v>8897.6396782703214</v>
      </c>
      <c r="L1622" s="51">
        <f t="shared" si="743"/>
        <v>8790.0332984370452</v>
      </c>
      <c r="M1622" s="52">
        <f t="shared" si="743"/>
        <v>8682.2572523118961</v>
      </c>
      <c r="N1622" s="52">
        <f t="shared" si="743"/>
        <v>8573.6326490856918</v>
      </c>
      <c r="O1622" s="52">
        <f t="shared" si="743"/>
        <v>8462.9705153117538</v>
      </c>
      <c r="P1622" s="52">
        <f t="shared" si="743"/>
        <v>8351.9686433602474</v>
      </c>
      <c r="Q1622" s="52">
        <f t="shared" si="743"/>
        <v>8240.1171608761342</v>
      </c>
      <c r="R1622" s="51">
        <f t="shared" si="743"/>
        <v>8129.2853717800253</v>
      </c>
    </row>
    <row r="1623" spans="1:18" x14ac:dyDescent="0.25">
      <c r="A1623" s="26" t="s">
        <v>13</v>
      </c>
      <c r="B1623" s="27" t="s">
        <v>6</v>
      </c>
      <c r="C1623" s="27">
        <v>222</v>
      </c>
      <c r="D1623" s="27">
        <v>262</v>
      </c>
      <c r="E1623" s="27">
        <v>262</v>
      </c>
      <c r="F1623" s="27">
        <v>262</v>
      </c>
      <c r="G1623" s="27">
        <v>262</v>
      </c>
      <c r="H1623" s="27">
        <f t="shared" ref="H1623:R1623" si="744">G1623</f>
        <v>262</v>
      </c>
      <c r="I1623" s="27">
        <f t="shared" si="744"/>
        <v>262</v>
      </c>
      <c r="J1623" s="27">
        <f t="shared" si="744"/>
        <v>262</v>
      </c>
      <c r="K1623" s="27">
        <f t="shared" si="744"/>
        <v>262</v>
      </c>
      <c r="L1623" s="27">
        <f t="shared" si="744"/>
        <v>262</v>
      </c>
      <c r="M1623" s="50">
        <f t="shared" si="744"/>
        <v>262</v>
      </c>
      <c r="N1623" s="50">
        <f t="shared" si="744"/>
        <v>262</v>
      </c>
      <c r="O1623" s="50">
        <f t="shared" si="744"/>
        <v>262</v>
      </c>
      <c r="P1623" s="50">
        <f t="shared" si="744"/>
        <v>262</v>
      </c>
      <c r="Q1623" s="50">
        <f t="shared" si="744"/>
        <v>262</v>
      </c>
      <c r="R1623" s="27">
        <f t="shared" si="744"/>
        <v>262</v>
      </c>
    </row>
    <row r="1624" spans="1:18" x14ac:dyDescent="0.25">
      <c r="A1624" s="39" t="s">
        <v>14</v>
      </c>
      <c r="B1624" s="40" t="s">
        <v>15</v>
      </c>
      <c r="C1624" s="41">
        <v>76.27374050798673</v>
      </c>
      <c r="D1624" s="41">
        <v>78.958048400937457</v>
      </c>
      <c r="E1624" s="41">
        <v>78.958048400937457</v>
      </c>
      <c r="F1624" s="41">
        <v>78.958048400937457</v>
      </c>
      <c r="G1624" s="41">
        <v>78.958048400937457</v>
      </c>
      <c r="H1624" s="41">
        <v>78.958048400937457</v>
      </c>
      <c r="I1624" s="41">
        <v>78.958048400937457</v>
      </c>
      <c r="J1624" s="41">
        <v>78.958048400937457</v>
      </c>
      <c r="K1624" s="41">
        <v>78.958048400937457</v>
      </c>
      <c r="L1624" s="41">
        <v>78.958048400937457</v>
      </c>
      <c r="M1624" s="42">
        <v>78.958048400937457</v>
      </c>
      <c r="N1624" s="42">
        <v>78.958048400937457</v>
      </c>
      <c r="O1624" s="42">
        <v>78.958048400937457</v>
      </c>
      <c r="P1624" s="42">
        <v>78.958048400937457</v>
      </c>
      <c r="Q1624" s="42">
        <v>78.958048400937457</v>
      </c>
      <c r="R1624" s="41">
        <v>78.958048400937457</v>
      </c>
    </row>
    <row r="1625" spans="1:18" x14ac:dyDescent="0.25">
      <c r="A1625" s="26" t="s">
        <v>16</v>
      </c>
      <c r="B1625" s="27" t="s">
        <v>17</v>
      </c>
      <c r="C1625" s="51">
        <v>373</v>
      </c>
      <c r="D1625" s="51">
        <v>362</v>
      </c>
      <c r="E1625" s="36">
        <v>356</v>
      </c>
      <c r="F1625" s="36">
        <v>354.57600000000002</v>
      </c>
      <c r="G1625" s="36">
        <v>350.69217027632561</v>
      </c>
      <c r="H1625" s="36">
        <v>346.8147151818514</v>
      </c>
      <c r="I1625" s="51">
        <f t="shared" ref="I1625:J1626" si="745">H1625+(H1625*I$1432)</f>
        <v>342.86073986693719</v>
      </c>
      <c r="J1625" s="51">
        <f t="shared" si="745"/>
        <v>338.89400627162564</v>
      </c>
      <c r="K1625" s="51">
        <f>J1625+(J1625*K$1432)</f>
        <v>334.8570757894874</v>
      </c>
      <c r="L1625" s="51">
        <f t="shared" ref="L1625:R1626" si="746">K1625+(K1625*L$1432)</f>
        <v>330.80737733122515</v>
      </c>
      <c r="M1625" s="51">
        <f t="shared" si="746"/>
        <v>326.75129358872908</v>
      </c>
      <c r="N1625" s="51">
        <f t="shared" si="746"/>
        <v>322.66327493318022</v>
      </c>
      <c r="O1625" s="51">
        <f t="shared" si="746"/>
        <v>318.49857509636126</v>
      </c>
      <c r="P1625" s="51">
        <f t="shared" si="746"/>
        <v>314.32108942680605</v>
      </c>
      <c r="Q1625" s="51">
        <f t="shared" si="746"/>
        <v>310.1116291989639</v>
      </c>
      <c r="R1625" s="51">
        <f t="shared" si="746"/>
        <v>305.94054449074895</v>
      </c>
    </row>
    <row r="1626" spans="1:18" x14ac:dyDescent="0.25">
      <c r="A1626" s="26" t="s">
        <v>29</v>
      </c>
      <c r="B1626" s="27" t="s">
        <v>17</v>
      </c>
      <c r="C1626" s="51">
        <v>282.32596685082871</v>
      </c>
      <c r="D1626" s="51">
        <v>281.19666298342537</v>
      </c>
      <c r="E1626" s="36">
        <v>300</v>
      </c>
      <c r="F1626" s="36">
        <v>298.8</v>
      </c>
      <c r="G1626" s="36">
        <v>295.52710978342049</v>
      </c>
      <c r="H1626" s="36">
        <f>292.25959144538+'[16]Uued liitujad'!H91</f>
        <v>319.75959144538001</v>
      </c>
      <c r="I1626" s="51">
        <f t="shared" si="745"/>
        <v>316.11406697385019</v>
      </c>
      <c r="J1626" s="51">
        <f t="shared" si="745"/>
        <v>312.45677949934264</v>
      </c>
      <c r="K1626" s="51">
        <f>J1626+(J1626*K$1432)</f>
        <v>308.73477121897002</v>
      </c>
      <c r="L1626" s="51">
        <f t="shared" si="746"/>
        <v>305.0009909962597</v>
      </c>
      <c r="M1626" s="51">
        <f t="shared" si="746"/>
        <v>301.26132360732345</v>
      </c>
      <c r="N1626" s="51">
        <f t="shared" si="746"/>
        <v>297.4922125578284</v>
      </c>
      <c r="O1626" s="51">
        <f t="shared" si="746"/>
        <v>293.65240224985001</v>
      </c>
      <c r="P1626" s="51">
        <f t="shared" si="746"/>
        <v>289.80080353592149</v>
      </c>
      <c r="Q1626" s="51">
        <f t="shared" si="746"/>
        <v>285.91972460893703</v>
      </c>
      <c r="R1626" s="51">
        <f t="shared" si="746"/>
        <v>282.07402751536495</v>
      </c>
    </row>
    <row r="1627" spans="1:18" x14ac:dyDescent="0.25">
      <c r="A1627" s="39" t="s">
        <v>27</v>
      </c>
      <c r="B1627" s="40" t="s">
        <v>10</v>
      </c>
      <c r="C1627" s="43">
        <v>0.75690607734806625</v>
      </c>
      <c r="D1627" s="43">
        <v>0.77678636183266681</v>
      </c>
      <c r="E1627" s="43">
        <v>0.84269662921348309</v>
      </c>
      <c r="F1627" s="43">
        <v>0.84269662921348309</v>
      </c>
      <c r="G1627" s="43">
        <v>0.84269662921348321</v>
      </c>
      <c r="H1627" s="43">
        <f>H1626/H1625</f>
        <v>0.92198968915639834</v>
      </c>
      <c r="I1627" s="43">
        <f t="shared" ref="I1627:J1627" si="747">I1626/I1625</f>
        <v>0.92198968915639834</v>
      </c>
      <c r="J1627" s="43">
        <f t="shared" si="747"/>
        <v>0.92198968915639834</v>
      </c>
      <c r="K1627" s="43">
        <f>K1626/K1625</f>
        <v>0.92198968915639845</v>
      </c>
      <c r="L1627" s="43">
        <f t="shared" ref="L1627:R1627" si="748">L1626/L1625</f>
        <v>0.92198968915639845</v>
      </c>
      <c r="M1627" s="47">
        <f t="shared" si="748"/>
        <v>0.92198968915639856</v>
      </c>
      <c r="N1627" s="47">
        <f t="shared" si="748"/>
        <v>0.92198968915639856</v>
      </c>
      <c r="O1627" s="47">
        <f t="shared" si="748"/>
        <v>0.92198968915639867</v>
      </c>
      <c r="P1627" s="47">
        <f t="shared" si="748"/>
        <v>0.92198968915639867</v>
      </c>
      <c r="Q1627" s="47">
        <f t="shared" si="748"/>
        <v>0.92198968915639845</v>
      </c>
      <c r="R1627" s="43">
        <f t="shared" si="748"/>
        <v>0.92198968915639856</v>
      </c>
    </row>
    <row r="1628" spans="1:18" x14ac:dyDescent="0.25">
      <c r="A1628" s="48"/>
      <c r="B1628" s="48"/>
      <c r="C1628" s="48"/>
      <c r="D1628" s="48"/>
      <c r="E1628" s="48"/>
      <c r="F1628" s="48"/>
      <c r="G1628" s="48"/>
      <c r="H1628" s="48"/>
      <c r="I1628" s="48"/>
      <c r="J1628" s="48"/>
      <c r="K1628" s="48"/>
      <c r="L1628" s="48"/>
      <c r="M1628" s="48"/>
      <c r="N1628" s="48"/>
      <c r="O1628" s="48"/>
      <c r="P1628" s="48"/>
      <c r="Q1628" s="48"/>
      <c r="R1628" s="49"/>
    </row>
    <row r="1629" spans="1:18" x14ac:dyDescent="0.25">
      <c r="A1629" s="26" t="s">
        <v>2</v>
      </c>
      <c r="B1629" s="27" t="s">
        <v>3</v>
      </c>
      <c r="C1629" s="27">
        <v>2020</v>
      </c>
      <c r="D1629" s="27">
        <v>2021</v>
      </c>
      <c r="E1629" s="27">
        <v>2022</v>
      </c>
      <c r="F1629" s="27">
        <v>2023</v>
      </c>
      <c r="G1629" s="27">
        <v>2024</v>
      </c>
      <c r="H1629" s="27">
        <v>2025</v>
      </c>
      <c r="I1629" s="27">
        <v>2026</v>
      </c>
      <c r="J1629" s="27">
        <v>2027</v>
      </c>
      <c r="K1629" s="27">
        <v>2028</v>
      </c>
      <c r="L1629" s="27">
        <v>2029</v>
      </c>
      <c r="M1629" s="50">
        <v>2030</v>
      </c>
      <c r="N1629" s="27">
        <v>2031</v>
      </c>
      <c r="O1629" s="50">
        <v>2032</v>
      </c>
      <c r="P1629" s="27">
        <v>2033</v>
      </c>
      <c r="Q1629" s="50">
        <v>2034</v>
      </c>
      <c r="R1629" s="27">
        <v>2035</v>
      </c>
    </row>
    <row r="1630" spans="1:18" x14ac:dyDescent="0.25">
      <c r="A1630" s="80" t="s">
        <v>158</v>
      </c>
      <c r="B1630" s="81"/>
      <c r="C1630" s="81"/>
      <c r="D1630" s="81"/>
      <c r="E1630" s="81"/>
      <c r="F1630" s="81"/>
      <c r="G1630" s="81"/>
      <c r="H1630" s="81"/>
      <c r="I1630" s="81"/>
      <c r="J1630" s="81"/>
      <c r="K1630" s="81"/>
      <c r="L1630" s="81"/>
      <c r="M1630" s="81"/>
      <c r="N1630" s="81"/>
      <c r="O1630" s="81"/>
      <c r="P1630" s="81"/>
      <c r="Q1630" s="81"/>
      <c r="R1630" s="82"/>
    </row>
    <row r="1631" spans="1:18" x14ac:dyDescent="0.25">
      <c r="A1631" s="26" t="s">
        <v>5</v>
      </c>
      <c r="B1631" s="27" t="s">
        <v>6</v>
      </c>
      <c r="C1631" s="51">
        <v>1850</v>
      </c>
      <c r="D1631" s="51">
        <v>2681</v>
      </c>
      <c r="E1631" s="51">
        <v>2176.8595402298856</v>
      </c>
      <c r="F1631" s="51">
        <v>2168.5848245648613</v>
      </c>
      <c r="G1631" s="51">
        <v>2146.0162946106639</v>
      </c>
      <c r="H1631" s="51">
        <v>2123.4848069627178</v>
      </c>
      <c r="I1631" s="51">
        <v>2100.50866828474</v>
      </c>
      <c r="J1631" s="51">
        <v>2077.4583925683746</v>
      </c>
      <c r="K1631" s="51">
        <f>K1632+K1633</f>
        <v>2614.2423886332781</v>
      </c>
      <c r="L1631" s="51">
        <f t="shared" ref="L1631:R1631" si="749">L1632+L1633</f>
        <v>2583.9266361840796</v>
      </c>
      <c r="M1631" s="52">
        <f t="shared" si="749"/>
        <v>2553.5630839546884</v>
      </c>
      <c r="N1631" s="52">
        <f t="shared" si="749"/>
        <v>2522.9604692547027</v>
      </c>
      <c r="O1631" s="52">
        <f t="shared" si="749"/>
        <v>2491.7838247268537</v>
      </c>
      <c r="P1631" s="52">
        <f t="shared" si="749"/>
        <v>2460.511466371398</v>
      </c>
      <c r="Q1631" s="52">
        <f t="shared" si="749"/>
        <v>2428.9997487639662</v>
      </c>
      <c r="R1631" s="51">
        <f t="shared" si="749"/>
        <v>2397.7753075463984</v>
      </c>
    </row>
    <row r="1632" spans="1:18" x14ac:dyDescent="0.25">
      <c r="A1632" s="26" t="s">
        <v>7</v>
      </c>
      <c r="B1632" s="27" t="s">
        <v>6</v>
      </c>
      <c r="C1632" s="27">
        <v>0</v>
      </c>
      <c r="D1632" s="51">
        <v>37.000000000000455</v>
      </c>
      <c r="E1632" s="27">
        <v>37.000000000000455</v>
      </c>
      <c r="F1632" s="27">
        <v>37.000000000000455</v>
      </c>
      <c r="G1632" s="27">
        <v>37.000000000000455</v>
      </c>
      <c r="H1632" s="27">
        <v>37.000000000000455</v>
      </c>
      <c r="I1632" s="27">
        <v>37.000000000000455</v>
      </c>
      <c r="J1632" s="27">
        <v>37.000000000000455</v>
      </c>
      <c r="K1632" s="27">
        <f t="shared" ref="K1632:R1632" si="750">J1632</f>
        <v>37.000000000000455</v>
      </c>
      <c r="L1632" s="27">
        <f t="shared" si="750"/>
        <v>37.000000000000455</v>
      </c>
      <c r="M1632" s="50">
        <f t="shared" si="750"/>
        <v>37.000000000000455</v>
      </c>
      <c r="N1632" s="50">
        <f t="shared" si="750"/>
        <v>37.000000000000455</v>
      </c>
      <c r="O1632" s="50">
        <f t="shared" si="750"/>
        <v>37.000000000000455</v>
      </c>
      <c r="P1632" s="50">
        <f t="shared" si="750"/>
        <v>37.000000000000455</v>
      </c>
      <c r="Q1632" s="50">
        <f t="shared" si="750"/>
        <v>37.000000000000455</v>
      </c>
      <c r="R1632" s="27">
        <f t="shared" si="750"/>
        <v>37.000000000000455</v>
      </c>
    </row>
    <row r="1633" spans="1:18" x14ac:dyDescent="0.25">
      <c r="A1633" s="26" t="s">
        <v>8</v>
      </c>
      <c r="B1633" s="27" t="s">
        <v>6</v>
      </c>
      <c r="C1633" s="51">
        <v>1850</v>
      </c>
      <c r="D1633" s="51">
        <v>2643.9999999999995</v>
      </c>
      <c r="E1633" s="51">
        <v>2139.8595402298852</v>
      </c>
      <c r="F1633" s="51">
        <v>2131.5848245648608</v>
      </c>
      <c r="G1633" s="51">
        <v>2109.0162946106634</v>
      </c>
      <c r="H1633" s="51">
        <v>2086.4848069627174</v>
      </c>
      <c r="I1633" s="51">
        <v>2063.5086682847395</v>
      </c>
      <c r="J1633" s="51">
        <v>2040.4583925683744</v>
      </c>
      <c r="K1633" s="51">
        <f t="shared" ref="K1633:R1633" si="751">K1636/(1-K1635)</f>
        <v>2577.2423886332776</v>
      </c>
      <c r="L1633" s="51">
        <f t="shared" si="751"/>
        <v>2546.9266361840791</v>
      </c>
      <c r="M1633" s="52">
        <f t="shared" si="751"/>
        <v>2516.563083954688</v>
      </c>
      <c r="N1633" s="52">
        <f t="shared" si="751"/>
        <v>2485.9604692547023</v>
      </c>
      <c r="O1633" s="52">
        <f t="shared" si="751"/>
        <v>2454.7838247268533</v>
      </c>
      <c r="P1633" s="52">
        <f t="shared" si="751"/>
        <v>2423.5114663713975</v>
      </c>
      <c r="Q1633" s="52">
        <f t="shared" si="751"/>
        <v>2391.9997487639657</v>
      </c>
      <c r="R1633" s="51">
        <f t="shared" si="751"/>
        <v>2360.7753075463979</v>
      </c>
    </row>
    <row r="1634" spans="1:18" x14ac:dyDescent="0.25">
      <c r="A1634" s="26" t="s">
        <v>9</v>
      </c>
      <c r="B1634" s="27" t="s">
        <v>6</v>
      </c>
      <c r="C1634" s="51">
        <v>0</v>
      </c>
      <c r="D1634" s="51">
        <v>621.99999999999977</v>
      </c>
      <c r="E1634" s="51">
        <v>125.67954022988511</v>
      </c>
      <c r="F1634" s="51">
        <v>125.19354456486053</v>
      </c>
      <c r="G1634" s="51">
        <v>123.86803585039434</v>
      </c>
      <c r="H1634" s="51">
        <v>122.54470272733101</v>
      </c>
      <c r="I1634" s="51">
        <v>121.19525408782101</v>
      </c>
      <c r="J1634" s="51">
        <v>119.84145118639594</v>
      </c>
      <c r="K1634" s="51">
        <f t="shared" ref="K1634:R1634" si="752">K1633-K1636</f>
        <v>128.86211943166381</v>
      </c>
      <c r="L1634" s="51">
        <f t="shared" si="752"/>
        <v>127.346331809204</v>
      </c>
      <c r="M1634" s="52">
        <f t="shared" si="752"/>
        <v>125.82815419773442</v>
      </c>
      <c r="N1634" s="52">
        <f t="shared" si="752"/>
        <v>124.29802346273527</v>
      </c>
      <c r="O1634" s="52">
        <f t="shared" si="752"/>
        <v>122.73919123634278</v>
      </c>
      <c r="P1634" s="52">
        <f t="shared" si="752"/>
        <v>121.17557331857006</v>
      </c>
      <c r="Q1634" s="52">
        <f t="shared" si="752"/>
        <v>119.59998743819824</v>
      </c>
      <c r="R1634" s="51">
        <f t="shared" si="752"/>
        <v>118.03876537732003</v>
      </c>
    </row>
    <row r="1635" spans="1:18" x14ac:dyDescent="0.25">
      <c r="A1635" s="26" t="s">
        <v>9</v>
      </c>
      <c r="B1635" s="27" t="s">
        <v>10</v>
      </c>
      <c r="C1635" s="53">
        <v>0</v>
      </c>
      <c r="D1635" s="53">
        <v>0.23524962178517395</v>
      </c>
      <c r="E1635" s="53">
        <v>5.8732612055641398E-2</v>
      </c>
      <c r="F1635" s="53">
        <v>5.8732612055641398E-2</v>
      </c>
      <c r="G1635" s="53">
        <v>5.8732612055641398E-2</v>
      </c>
      <c r="H1635" s="53">
        <v>5.8732612055641398E-2</v>
      </c>
      <c r="I1635" s="38">
        <v>5.8732612055641398E-2</v>
      </c>
      <c r="J1635" s="38">
        <v>5.8732612055641398E-2</v>
      </c>
      <c r="K1635" s="38">
        <v>0.05</v>
      </c>
      <c r="L1635" s="38">
        <f t="shared" ref="L1635:R1635" si="753">K1635</f>
        <v>0.05</v>
      </c>
      <c r="M1635" s="46">
        <f t="shared" si="753"/>
        <v>0.05</v>
      </c>
      <c r="N1635" s="46">
        <f t="shared" si="753"/>
        <v>0.05</v>
      </c>
      <c r="O1635" s="46">
        <f t="shared" si="753"/>
        <v>0.05</v>
      </c>
      <c r="P1635" s="46">
        <f t="shared" si="753"/>
        <v>0.05</v>
      </c>
      <c r="Q1635" s="46">
        <f t="shared" si="753"/>
        <v>0.05</v>
      </c>
      <c r="R1635" s="38">
        <f t="shared" si="753"/>
        <v>0.05</v>
      </c>
    </row>
    <row r="1636" spans="1:18" x14ac:dyDescent="0.25">
      <c r="A1636" s="26" t="s">
        <v>11</v>
      </c>
      <c r="B1636" s="27" t="s">
        <v>6</v>
      </c>
      <c r="C1636" s="51">
        <v>1850</v>
      </c>
      <c r="D1636" s="51">
        <v>2021.9999999999998</v>
      </c>
      <c r="E1636" s="51">
        <v>2014.18</v>
      </c>
      <c r="F1636" s="51">
        <v>2006.3912800000003</v>
      </c>
      <c r="G1636" s="51">
        <v>1985.1482587602691</v>
      </c>
      <c r="H1636" s="51">
        <v>1963.9401042353863</v>
      </c>
      <c r="I1636" s="36">
        <v>1942.3134141969185</v>
      </c>
      <c r="J1636" s="36">
        <v>1920.6169413819784</v>
      </c>
      <c r="K1636" s="36">
        <f t="shared" ref="K1636:R1636" si="754">K1637+K1638</f>
        <v>2448.3802692016138</v>
      </c>
      <c r="L1636" s="36">
        <f t="shared" si="754"/>
        <v>2419.5803043748751</v>
      </c>
      <c r="M1636" s="37">
        <f t="shared" si="754"/>
        <v>2390.7349297569535</v>
      </c>
      <c r="N1636" s="37">
        <f t="shared" si="754"/>
        <v>2361.662445791967</v>
      </c>
      <c r="O1636" s="37">
        <f t="shared" si="754"/>
        <v>2332.0446334905105</v>
      </c>
      <c r="P1636" s="37">
        <f t="shared" si="754"/>
        <v>2302.3358930528275</v>
      </c>
      <c r="Q1636" s="37">
        <f t="shared" si="754"/>
        <v>2272.3997613257675</v>
      </c>
      <c r="R1636" s="36">
        <f t="shared" si="754"/>
        <v>2242.7365421690779</v>
      </c>
    </row>
    <row r="1637" spans="1:18" x14ac:dyDescent="0.25">
      <c r="A1637" s="26" t="s">
        <v>12</v>
      </c>
      <c r="B1637" s="27" t="s">
        <v>6</v>
      </c>
      <c r="C1637" s="51">
        <v>1824</v>
      </c>
      <c r="D1637" s="51">
        <v>1954.9999999999998</v>
      </c>
      <c r="E1637" s="51">
        <v>1947.18</v>
      </c>
      <c r="F1637" s="51">
        <v>1939.3912800000003</v>
      </c>
      <c r="G1637" s="51">
        <v>1918.1482587602691</v>
      </c>
      <c r="H1637" s="51">
        <v>1896.9401042353863</v>
      </c>
      <c r="I1637" s="51">
        <v>1875.3134141969185</v>
      </c>
      <c r="J1637" s="51">
        <v>1853.6169413819784</v>
      </c>
      <c r="K1637" s="51">
        <f t="shared" ref="K1637:R1637" si="755">(K1639*K1641*365)/1000</f>
        <v>2381.3802692016138</v>
      </c>
      <c r="L1637" s="51">
        <f t="shared" si="755"/>
        <v>2352.5803043748751</v>
      </c>
      <c r="M1637" s="52">
        <f t="shared" si="755"/>
        <v>2323.7349297569535</v>
      </c>
      <c r="N1637" s="52">
        <f t="shared" si="755"/>
        <v>2294.662445791967</v>
      </c>
      <c r="O1637" s="52">
        <f t="shared" si="755"/>
        <v>2265.0446334905105</v>
      </c>
      <c r="P1637" s="52">
        <f t="shared" si="755"/>
        <v>2235.3358930528275</v>
      </c>
      <c r="Q1637" s="52">
        <f t="shared" si="755"/>
        <v>2205.3997613257675</v>
      </c>
      <c r="R1637" s="51">
        <f t="shared" si="755"/>
        <v>2175.7365421690779</v>
      </c>
    </row>
    <row r="1638" spans="1:18" x14ac:dyDescent="0.25">
      <c r="A1638" s="26" t="s">
        <v>13</v>
      </c>
      <c r="B1638" s="27" t="s">
        <v>6</v>
      </c>
      <c r="C1638" s="27">
        <v>26</v>
      </c>
      <c r="D1638" s="27">
        <v>67</v>
      </c>
      <c r="E1638" s="27">
        <v>67</v>
      </c>
      <c r="F1638" s="27">
        <v>67</v>
      </c>
      <c r="G1638" s="27">
        <v>67</v>
      </c>
      <c r="H1638" s="27">
        <v>67</v>
      </c>
      <c r="I1638" s="27">
        <v>67</v>
      </c>
      <c r="J1638" s="27">
        <v>67</v>
      </c>
      <c r="K1638" s="27">
        <f t="shared" ref="K1638:R1638" si="756">J1638</f>
        <v>67</v>
      </c>
      <c r="L1638" s="27">
        <f t="shared" si="756"/>
        <v>67</v>
      </c>
      <c r="M1638" s="50">
        <f t="shared" si="756"/>
        <v>67</v>
      </c>
      <c r="N1638" s="50">
        <f t="shared" si="756"/>
        <v>67</v>
      </c>
      <c r="O1638" s="50">
        <f t="shared" si="756"/>
        <v>67</v>
      </c>
      <c r="P1638" s="50">
        <f t="shared" si="756"/>
        <v>67</v>
      </c>
      <c r="Q1638" s="50">
        <f t="shared" si="756"/>
        <v>67</v>
      </c>
      <c r="R1638" s="27">
        <f t="shared" si="756"/>
        <v>67</v>
      </c>
    </row>
    <row r="1639" spans="1:18" x14ac:dyDescent="0.25">
      <c r="A1639" s="39" t="s">
        <v>14</v>
      </c>
      <c r="B1639" s="40" t="s">
        <v>15</v>
      </c>
      <c r="C1639" s="41">
        <v>60.833100363433033</v>
      </c>
      <c r="D1639" s="41">
        <v>66.952054794520549</v>
      </c>
      <c r="E1639" s="41">
        <v>66.952054794520549</v>
      </c>
      <c r="F1639" s="41">
        <v>66.952054794520549</v>
      </c>
      <c r="G1639" s="41">
        <v>66.952054794520549</v>
      </c>
      <c r="H1639" s="41">
        <v>66.952054794520549</v>
      </c>
      <c r="I1639" s="41">
        <v>66.952054794520549</v>
      </c>
      <c r="J1639" s="41">
        <v>66.952054794520549</v>
      </c>
      <c r="K1639" s="41">
        <v>66.952054794520549</v>
      </c>
      <c r="L1639" s="41">
        <v>66.952054794520549</v>
      </c>
      <c r="M1639" s="42">
        <v>66.952054794520549</v>
      </c>
      <c r="N1639" s="42">
        <v>66.952054794520549</v>
      </c>
      <c r="O1639" s="42">
        <v>66.952054794520549</v>
      </c>
      <c r="P1639" s="42">
        <v>66.952054794520549</v>
      </c>
      <c r="Q1639" s="42">
        <v>66.952054794520549</v>
      </c>
      <c r="R1639" s="41">
        <v>66.952054794520549</v>
      </c>
    </row>
    <row r="1640" spans="1:18" x14ac:dyDescent="0.25">
      <c r="A1640" s="26" t="s">
        <v>16</v>
      </c>
      <c r="B1640" s="27" t="s">
        <v>17</v>
      </c>
      <c r="C1640" s="51">
        <v>133</v>
      </c>
      <c r="D1640" s="51">
        <v>136</v>
      </c>
      <c r="E1640" s="36">
        <v>144</v>
      </c>
      <c r="F1640" s="36">
        <v>143.42400000000001</v>
      </c>
      <c r="G1640" s="36">
        <v>141.85301269604182</v>
      </c>
      <c r="H1640" s="36">
        <v>140.28460389378259</v>
      </c>
      <c r="I1640" s="36">
        <v>138.68524309224426</v>
      </c>
      <c r="J1640" s="36">
        <v>137.08072163796095</v>
      </c>
      <c r="K1640" s="36">
        <v>135.44780593732077</v>
      </c>
      <c r="L1640" s="51">
        <f t="shared" ref="L1640:R1641" si="757">K1640+(K1640*L$1432)</f>
        <v>133.80972566206862</v>
      </c>
      <c r="M1640" s="51">
        <f t="shared" si="757"/>
        <v>132.16906257521629</v>
      </c>
      <c r="N1640" s="51">
        <f t="shared" si="757"/>
        <v>130.51548199544374</v>
      </c>
      <c r="O1640" s="51">
        <f t="shared" si="757"/>
        <v>128.83088430864058</v>
      </c>
      <c r="P1640" s="51">
        <f t="shared" si="757"/>
        <v>127.14111482432611</v>
      </c>
      <c r="Q1640" s="51">
        <f t="shared" si="757"/>
        <v>125.43841181081692</v>
      </c>
      <c r="R1640" s="51">
        <f t="shared" si="757"/>
        <v>123.75123147940413</v>
      </c>
    </row>
    <row r="1641" spans="1:18" x14ac:dyDescent="0.25">
      <c r="A1641" s="26" t="s">
        <v>29</v>
      </c>
      <c r="B1641" s="27" t="s">
        <v>17</v>
      </c>
      <c r="C1641" s="51">
        <v>82.14705882352942</v>
      </c>
      <c r="D1641" s="51">
        <v>80</v>
      </c>
      <c r="E1641" s="36">
        <v>79.680000000000007</v>
      </c>
      <c r="F1641" s="36">
        <v>79.361280000000008</v>
      </c>
      <c r="G1641" s="36">
        <v>78.492000358476488</v>
      </c>
      <c r="H1641" s="36">
        <v>77.62414748789304</v>
      </c>
      <c r="I1641" s="36">
        <v>76.739167844375174</v>
      </c>
      <c r="J1641" s="36">
        <v>75.851332639671739</v>
      </c>
      <c r="K1641" s="36">
        <f>74.9477859519842+'[16]Uued liitujad'!H95</f>
        <v>97.447785951984201</v>
      </c>
      <c r="L1641" s="51">
        <f t="shared" si="757"/>
        <v>96.269270767258305</v>
      </c>
      <c r="M1641" s="51">
        <f t="shared" si="757"/>
        <v>95.088897381358706</v>
      </c>
      <c r="N1641" s="51">
        <f t="shared" si="757"/>
        <v>93.899230518341355</v>
      </c>
      <c r="O1641" s="51">
        <f t="shared" si="757"/>
        <v>92.68724842927918</v>
      </c>
      <c r="P1641" s="51">
        <f t="shared" si="757"/>
        <v>91.47154549576787</v>
      </c>
      <c r="Q1641" s="51">
        <f t="shared" si="757"/>
        <v>90.246537547857471</v>
      </c>
      <c r="R1641" s="51">
        <f t="shared" si="757"/>
        <v>89.032697377762773</v>
      </c>
    </row>
    <row r="1642" spans="1:18" x14ac:dyDescent="0.25">
      <c r="A1642" s="39" t="s">
        <v>27</v>
      </c>
      <c r="B1642" s="40" t="s">
        <v>10</v>
      </c>
      <c r="C1642" s="43">
        <v>0.61764705882352944</v>
      </c>
      <c r="D1642" s="43">
        <v>0.58823529411764708</v>
      </c>
      <c r="E1642" s="43">
        <v>0.55333333333333334</v>
      </c>
      <c r="F1642" s="43">
        <v>0.55333333333333334</v>
      </c>
      <c r="G1642" s="43">
        <v>0.55333333333333345</v>
      </c>
      <c r="H1642" s="43">
        <v>0.55333333333333334</v>
      </c>
      <c r="I1642" s="43">
        <v>0.55333333333333345</v>
      </c>
      <c r="J1642" s="43">
        <v>0.55333333333333345</v>
      </c>
      <c r="K1642" s="43">
        <f>K1641/K1640</f>
        <v>0.71944898093867027</v>
      </c>
      <c r="L1642" s="43">
        <f t="shared" ref="L1642:R1642" si="758">L1641/L1640</f>
        <v>0.71944898093867027</v>
      </c>
      <c r="M1642" s="47">
        <f t="shared" si="758"/>
        <v>0.71944898093867027</v>
      </c>
      <c r="N1642" s="47">
        <f t="shared" si="758"/>
        <v>0.71944898093867016</v>
      </c>
      <c r="O1642" s="47">
        <f t="shared" si="758"/>
        <v>0.71944898093867016</v>
      </c>
      <c r="P1642" s="47">
        <f t="shared" si="758"/>
        <v>0.71944898093867016</v>
      </c>
      <c r="Q1642" s="47">
        <f t="shared" si="758"/>
        <v>0.71944898093867016</v>
      </c>
      <c r="R1642" s="43">
        <f t="shared" si="758"/>
        <v>0.71944898093867016</v>
      </c>
    </row>
    <row r="1643" spans="1:18" x14ac:dyDescent="0.25">
      <c r="A1643" s="48"/>
      <c r="B1643" s="48"/>
      <c r="C1643" s="48"/>
      <c r="D1643" s="48"/>
      <c r="E1643" s="48"/>
      <c r="F1643" s="48"/>
      <c r="G1643" s="48"/>
      <c r="H1643" s="48"/>
      <c r="I1643" s="48"/>
      <c r="J1643" s="48"/>
      <c r="K1643" s="48"/>
      <c r="L1643" s="48"/>
      <c r="M1643" s="48"/>
      <c r="N1643" s="48"/>
      <c r="O1643" s="48"/>
      <c r="P1643" s="48"/>
      <c r="Q1643" s="48"/>
      <c r="R1643" s="49"/>
    </row>
    <row r="1644" spans="1:18" x14ac:dyDescent="0.25">
      <c r="A1644" s="33" t="s">
        <v>2</v>
      </c>
      <c r="B1644" s="34" t="s">
        <v>3</v>
      </c>
      <c r="C1644" s="34">
        <v>2020</v>
      </c>
      <c r="D1644" s="34">
        <v>2021</v>
      </c>
      <c r="E1644" s="34">
        <v>2022</v>
      </c>
      <c r="F1644" s="34">
        <v>2023</v>
      </c>
      <c r="G1644" s="34">
        <v>2024</v>
      </c>
      <c r="H1644" s="34">
        <v>2025</v>
      </c>
      <c r="I1644" s="34">
        <v>2026</v>
      </c>
      <c r="J1644" s="34">
        <v>2027</v>
      </c>
      <c r="K1644" s="34">
        <v>2028</v>
      </c>
      <c r="L1644" s="34">
        <v>2029</v>
      </c>
      <c r="M1644" s="35">
        <v>2030</v>
      </c>
      <c r="N1644" s="34">
        <v>2031</v>
      </c>
      <c r="O1644" s="35">
        <v>2032</v>
      </c>
      <c r="P1644" s="34">
        <v>2033</v>
      </c>
      <c r="Q1644" s="35">
        <v>2034</v>
      </c>
      <c r="R1644" s="34">
        <v>2035</v>
      </c>
    </row>
    <row r="1645" spans="1:18" x14ac:dyDescent="0.25">
      <c r="A1645" s="80" t="s">
        <v>159</v>
      </c>
      <c r="B1645" s="81"/>
      <c r="C1645" s="81"/>
      <c r="D1645" s="81"/>
      <c r="E1645" s="81"/>
      <c r="F1645" s="81"/>
      <c r="G1645" s="81"/>
      <c r="H1645" s="81"/>
      <c r="I1645" s="81"/>
      <c r="J1645" s="81"/>
      <c r="K1645" s="81"/>
      <c r="L1645" s="81"/>
      <c r="M1645" s="81"/>
      <c r="N1645" s="81"/>
      <c r="O1645" s="81"/>
      <c r="P1645" s="81"/>
      <c r="Q1645" s="81"/>
      <c r="R1645" s="82"/>
    </row>
    <row r="1646" spans="1:18" x14ac:dyDescent="0.25">
      <c r="A1646" s="26" t="s">
        <v>5</v>
      </c>
      <c r="B1646" s="27" t="s">
        <v>6</v>
      </c>
      <c r="C1646" s="51">
        <v>10211.932000000001</v>
      </c>
      <c r="D1646" s="51">
        <v>9795.5221774193542</v>
      </c>
      <c r="E1646" s="51">
        <v>9837.1575012493868</v>
      </c>
      <c r="F1646" s="51">
        <v>9803.4094515956294</v>
      </c>
      <c r="G1646" s="51">
        <v>9711.3647336452796</v>
      </c>
      <c r="H1646" s="51">
        <v>9619.4710910479989</v>
      </c>
      <c r="I1646" s="51">
        <v>9525.7639595469791</v>
      </c>
      <c r="J1646" s="51">
        <f>J1647+J1648</f>
        <v>9972.4499527208318</v>
      </c>
      <c r="K1646" s="51">
        <f>K1647+K1648</f>
        <v>9870.3360227872254</v>
      </c>
      <c r="L1646" s="51">
        <f t="shared" ref="L1646:R1646" si="759">L1647+L1648</f>
        <v>9767.8991276142933</v>
      </c>
      <c r="M1646" s="52">
        <f t="shared" si="759"/>
        <v>9665.3007170350993</v>
      </c>
      <c r="N1646" s="52">
        <f t="shared" si="759"/>
        <v>9561.8945146228962</v>
      </c>
      <c r="O1646" s="52">
        <f t="shared" si="759"/>
        <v>9456.5486660349434</v>
      </c>
      <c r="P1646" s="52">
        <f t="shared" si="759"/>
        <v>9350.8794005256532</v>
      </c>
      <c r="Q1646" s="52">
        <f t="shared" si="759"/>
        <v>9244.4013403593835</v>
      </c>
      <c r="R1646" s="51">
        <f t="shared" si="759"/>
        <v>9138.8939868078833</v>
      </c>
    </row>
    <row r="1647" spans="1:18" x14ac:dyDescent="0.25">
      <c r="A1647" s="26" t="s">
        <v>7</v>
      </c>
      <c r="B1647" s="27" t="s">
        <v>6</v>
      </c>
      <c r="C1647" s="27">
        <v>0</v>
      </c>
      <c r="D1647" s="27">
        <v>624</v>
      </c>
      <c r="E1647" s="27">
        <v>624</v>
      </c>
      <c r="F1647" s="27">
        <v>624</v>
      </c>
      <c r="G1647" s="27">
        <v>624</v>
      </c>
      <c r="H1647" s="27">
        <v>624</v>
      </c>
      <c r="I1647" s="27">
        <v>624</v>
      </c>
      <c r="J1647" s="27">
        <f>I1647</f>
        <v>624</v>
      </c>
      <c r="K1647" s="27">
        <f t="shared" ref="K1647:R1647" si="760">J1647</f>
        <v>624</v>
      </c>
      <c r="L1647" s="27">
        <f t="shared" si="760"/>
        <v>624</v>
      </c>
      <c r="M1647" s="50">
        <f t="shared" si="760"/>
        <v>624</v>
      </c>
      <c r="N1647" s="50">
        <f t="shared" si="760"/>
        <v>624</v>
      </c>
      <c r="O1647" s="50">
        <f t="shared" si="760"/>
        <v>624</v>
      </c>
      <c r="P1647" s="50">
        <f t="shared" si="760"/>
        <v>624</v>
      </c>
      <c r="Q1647" s="50">
        <f t="shared" si="760"/>
        <v>624</v>
      </c>
      <c r="R1647" s="27">
        <f t="shared" si="760"/>
        <v>624</v>
      </c>
    </row>
    <row r="1648" spans="1:18" x14ac:dyDescent="0.25">
      <c r="A1648" s="26" t="s">
        <v>8</v>
      </c>
      <c r="B1648" s="27" t="s">
        <v>6</v>
      </c>
      <c r="C1648" s="51">
        <v>10211.932000000001</v>
      </c>
      <c r="D1648" s="51">
        <v>9171.5221774193542</v>
      </c>
      <c r="E1648" s="51">
        <v>9213.1575012493868</v>
      </c>
      <c r="F1648" s="51">
        <v>9179.4094515956294</v>
      </c>
      <c r="G1648" s="51">
        <v>9087.3647336452796</v>
      </c>
      <c r="H1648" s="51">
        <v>8995.4710910479989</v>
      </c>
      <c r="I1648" s="51">
        <v>8901.7639595469791</v>
      </c>
      <c r="J1648" s="51">
        <f t="shared" ref="J1648:R1648" si="761">J1651/(1-J1650)</f>
        <v>9348.4499527208318</v>
      </c>
      <c r="K1648" s="51">
        <f t="shared" si="761"/>
        <v>9246.3360227872254</v>
      </c>
      <c r="L1648" s="51">
        <f t="shared" si="761"/>
        <v>9143.8991276142933</v>
      </c>
      <c r="M1648" s="52">
        <f t="shared" si="761"/>
        <v>9041.3007170350993</v>
      </c>
      <c r="N1648" s="52">
        <f t="shared" si="761"/>
        <v>8937.8945146228962</v>
      </c>
      <c r="O1648" s="52">
        <f t="shared" si="761"/>
        <v>8832.5486660349434</v>
      </c>
      <c r="P1648" s="52">
        <f t="shared" si="761"/>
        <v>8726.8794005256532</v>
      </c>
      <c r="Q1648" s="52">
        <f t="shared" si="761"/>
        <v>8620.4013403593835</v>
      </c>
      <c r="R1648" s="51">
        <f t="shared" si="761"/>
        <v>8514.8939868078833</v>
      </c>
    </row>
    <row r="1649" spans="1:18" x14ac:dyDescent="0.25">
      <c r="A1649" s="26" t="s">
        <v>9</v>
      </c>
      <c r="B1649" s="27" t="s">
        <v>6</v>
      </c>
      <c r="C1649" s="51">
        <v>0</v>
      </c>
      <c r="D1649" s="51">
        <v>21.522177419354193</v>
      </c>
      <c r="E1649" s="51">
        <v>96.685501249385197</v>
      </c>
      <c r="F1649" s="51">
        <v>96.331339595628378</v>
      </c>
      <c r="G1649" s="51">
        <v>95.365396085904649</v>
      </c>
      <c r="H1649" s="51">
        <v>94.401038004005386</v>
      </c>
      <c r="I1649" s="51">
        <v>93.417648652570279</v>
      </c>
      <c r="J1649" s="51">
        <f t="shared" ref="J1649:R1649" si="762">J1648-J1651</f>
        <v>98.105298803480764</v>
      </c>
      <c r="K1649" s="51">
        <f t="shared" si="762"/>
        <v>97.033686112734358</v>
      </c>
      <c r="L1649" s="51">
        <f t="shared" si="762"/>
        <v>95.9586841327</v>
      </c>
      <c r="M1649" s="52">
        <f t="shared" si="762"/>
        <v>94.881987163946178</v>
      </c>
      <c r="N1649" s="52">
        <f t="shared" si="762"/>
        <v>93.796812997417874</v>
      </c>
      <c r="O1649" s="52">
        <f t="shared" si="762"/>
        <v>92.691283630976613</v>
      </c>
      <c r="P1649" s="52">
        <f t="shared" si="762"/>
        <v>91.582360235166561</v>
      </c>
      <c r="Q1649" s="52">
        <f t="shared" si="762"/>
        <v>90.464949117660581</v>
      </c>
      <c r="R1649" s="51">
        <f t="shared" si="762"/>
        <v>89.357724872092149</v>
      </c>
    </row>
    <row r="1650" spans="1:18" x14ac:dyDescent="0.25">
      <c r="A1650" s="26" t="s">
        <v>9</v>
      </c>
      <c r="B1650" s="27" t="s">
        <v>10</v>
      </c>
      <c r="C1650" s="53">
        <v>0</v>
      </c>
      <c r="D1650" s="53">
        <v>2.3466309084814174E-3</v>
      </c>
      <c r="E1650" s="53">
        <v>1.0494285073957887E-2</v>
      </c>
      <c r="F1650" s="53">
        <v>1.0494285073957887E-2</v>
      </c>
      <c r="G1650" s="53">
        <v>1.0494285073957887E-2</v>
      </c>
      <c r="H1650" s="53">
        <v>1.0494285073957887E-2</v>
      </c>
      <c r="I1650" s="53">
        <v>1.0494285073957887E-2</v>
      </c>
      <c r="J1650" s="53">
        <f>I1650</f>
        <v>1.0494285073957887E-2</v>
      </c>
      <c r="K1650" s="53">
        <f t="shared" ref="K1650:R1650" si="763">J1650</f>
        <v>1.0494285073957887E-2</v>
      </c>
      <c r="L1650" s="53">
        <f t="shared" si="763"/>
        <v>1.0494285073957887E-2</v>
      </c>
      <c r="M1650" s="54">
        <f t="shared" si="763"/>
        <v>1.0494285073957887E-2</v>
      </c>
      <c r="N1650" s="54">
        <f t="shared" si="763"/>
        <v>1.0494285073957887E-2</v>
      </c>
      <c r="O1650" s="54">
        <f t="shared" si="763"/>
        <v>1.0494285073957887E-2</v>
      </c>
      <c r="P1650" s="54">
        <f t="shared" si="763"/>
        <v>1.0494285073957887E-2</v>
      </c>
      <c r="Q1650" s="54">
        <f t="shared" si="763"/>
        <v>1.0494285073957887E-2</v>
      </c>
      <c r="R1650" s="53">
        <f t="shared" si="763"/>
        <v>1.0494285073957887E-2</v>
      </c>
    </row>
    <row r="1651" spans="1:18" x14ac:dyDescent="0.25">
      <c r="A1651" s="26" t="s">
        <v>11</v>
      </c>
      <c r="B1651" s="27" t="s">
        <v>6</v>
      </c>
      <c r="C1651" s="51">
        <v>10211.932000000001</v>
      </c>
      <c r="D1651" s="51">
        <v>9150</v>
      </c>
      <c r="E1651" s="51">
        <v>9116.4720000000016</v>
      </c>
      <c r="F1651" s="51">
        <v>9083.0781120000011</v>
      </c>
      <c r="G1651" s="51">
        <v>8991.9993375593749</v>
      </c>
      <c r="H1651" s="51">
        <v>8901.0700530439935</v>
      </c>
      <c r="I1651" s="51">
        <v>8808.3463108944088</v>
      </c>
      <c r="J1651" s="51">
        <f t="shared" ref="J1651:R1651" si="764">J1652+J1653</f>
        <v>9250.344653917351</v>
      </c>
      <c r="K1651" s="51">
        <f t="shared" si="764"/>
        <v>9149.302336674491</v>
      </c>
      <c r="L1651" s="51">
        <f t="shared" si="764"/>
        <v>9047.9404434815933</v>
      </c>
      <c r="M1651" s="52">
        <f t="shared" si="764"/>
        <v>8946.4187298711531</v>
      </c>
      <c r="N1651" s="52">
        <f t="shared" si="764"/>
        <v>8844.0977016254783</v>
      </c>
      <c r="O1651" s="52">
        <f t="shared" si="764"/>
        <v>8739.8573824039668</v>
      </c>
      <c r="P1651" s="52">
        <f t="shared" si="764"/>
        <v>8635.2970402904866</v>
      </c>
      <c r="Q1651" s="52">
        <f t="shared" si="764"/>
        <v>8529.936391241723</v>
      </c>
      <c r="R1651" s="51">
        <f t="shared" si="764"/>
        <v>8425.5362619357911</v>
      </c>
    </row>
    <row r="1652" spans="1:18" x14ac:dyDescent="0.25">
      <c r="A1652" s="26" t="s">
        <v>12</v>
      </c>
      <c r="B1652" s="27" t="s">
        <v>6</v>
      </c>
      <c r="C1652" s="51">
        <v>9515.9320000000007</v>
      </c>
      <c r="D1652" s="51">
        <v>8382</v>
      </c>
      <c r="E1652" s="51">
        <v>8348.4720000000016</v>
      </c>
      <c r="F1652" s="51">
        <v>8315.0781120000011</v>
      </c>
      <c r="G1652" s="51">
        <v>8223.9993375593749</v>
      </c>
      <c r="H1652" s="51">
        <v>8133.0700530439944</v>
      </c>
      <c r="I1652" s="51">
        <v>8040.3463108944097</v>
      </c>
      <c r="J1652" s="51">
        <f t="shared" ref="J1652:R1652" si="765">(J1654*J1656*365)/1000</f>
        <v>8482.344653917351</v>
      </c>
      <c r="K1652" s="51">
        <f t="shared" si="765"/>
        <v>8381.302336674491</v>
      </c>
      <c r="L1652" s="51">
        <f t="shared" si="765"/>
        <v>8279.9404434815933</v>
      </c>
      <c r="M1652" s="52">
        <f t="shared" si="765"/>
        <v>8178.4187298711531</v>
      </c>
      <c r="N1652" s="52">
        <f t="shared" si="765"/>
        <v>8076.0977016254783</v>
      </c>
      <c r="O1652" s="52">
        <f t="shared" si="765"/>
        <v>7971.8573824039659</v>
      </c>
      <c r="P1652" s="52">
        <f t="shared" si="765"/>
        <v>7867.2970402904875</v>
      </c>
      <c r="Q1652" s="52">
        <f t="shared" si="765"/>
        <v>7761.936391241723</v>
      </c>
      <c r="R1652" s="51">
        <f t="shared" si="765"/>
        <v>7657.5362619357902</v>
      </c>
    </row>
    <row r="1653" spans="1:18" x14ac:dyDescent="0.25">
      <c r="A1653" s="26" t="s">
        <v>13</v>
      </c>
      <c r="B1653" s="27" t="s">
        <v>6</v>
      </c>
      <c r="C1653" s="27">
        <v>696</v>
      </c>
      <c r="D1653" s="27">
        <v>768</v>
      </c>
      <c r="E1653" s="27">
        <v>768</v>
      </c>
      <c r="F1653" s="27">
        <v>768</v>
      </c>
      <c r="G1653" s="27">
        <v>768</v>
      </c>
      <c r="H1653" s="27">
        <v>768</v>
      </c>
      <c r="I1653" s="27">
        <v>768</v>
      </c>
      <c r="J1653" s="27">
        <f>I1653</f>
        <v>768</v>
      </c>
      <c r="K1653" s="27">
        <f t="shared" ref="K1653:R1653" si="766">J1653</f>
        <v>768</v>
      </c>
      <c r="L1653" s="27">
        <f t="shared" si="766"/>
        <v>768</v>
      </c>
      <c r="M1653" s="50">
        <f t="shared" si="766"/>
        <v>768</v>
      </c>
      <c r="N1653" s="50">
        <f t="shared" si="766"/>
        <v>768</v>
      </c>
      <c r="O1653" s="50">
        <f t="shared" si="766"/>
        <v>768</v>
      </c>
      <c r="P1653" s="50">
        <f t="shared" si="766"/>
        <v>768</v>
      </c>
      <c r="Q1653" s="50">
        <f t="shared" si="766"/>
        <v>768</v>
      </c>
      <c r="R1653" s="27">
        <f t="shared" si="766"/>
        <v>768</v>
      </c>
    </row>
    <row r="1654" spans="1:18" x14ac:dyDescent="0.25">
      <c r="A1654" s="39" t="s">
        <v>14</v>
      </c>
      <c r="B1654" s="40" t="s">
        <v>15</v>
      </c>
      <c r="C1654" s="41">
        <v>77.26896285093278</v>
      </c>
      <c r="D1654" s="41">
        <v>97.720781113378038</v>
      </c>
      <c r="E1654" s="41">
        <v>97.720781113378038</v>
      </c>
      <c r="F1654" s="41">
        <v>97.720781113378038</v>
      </c>
      <c r="G1654" s="41">
        <v>97.720781113378038</v>
      </c>
      <c r="H1654" s="41">
        <v>97.720781113378038</v>
      </c>
      <c r="I1654" s="41">
        <v>97.720781113378038</v>
      </c>
      <c r="J1654" s="41">
        <v>97.720781113378038</v>
      </c>
      <c r="K1654" s="41">
        <v>97.720781113378038</v>
      </c>
      <c r="L1654" s="41">
        <v>97.720781113378038</v>
      </c>
      <c r="M1654" s="42">
        <v>97.720781113378038</v>
      </c>
      <c r="N1654" s="42">
        <v>97.720781113378038</v>
      </c>
      <c r="O1654" s="42">
        <v>97.720781113378038</v>
      </c>
      <c r="P1654" s="42">
        <v>97.720781113378038</v>
      </c>
      <c r="Q1654" s="42">
        <v>97.720781113378038</v>
      </c>
      <c r="R1654" s="41">
        <v>97.720781113378038</v>
      </c>
    </row>
    <row r="1655" spans="1:18" x14ac:dyDescent="0.25">
      <c r="A1655" s="26" t="s">
        <v>16</v>
      </c>
      <c r="B1655" s="27" t="s">
        <v>17</v>
      </c>
      <c r="C1655" s="51">
        <v>474</v>
      </c>
      <c r="D1655" s="36">
        <v>465</v>
      </c>
      <c r="E1655" s="36">
        <v>470</v>
      </c>
      <c r="F1655" s="36">
        <f>E1655+(E1655*F$1432)</f>
        <v>468.12</v>
      </c>
      <c r="G1655" s="36">
        <f t="shared" ref="G1655:R1656" si="767">F1655+(F1655*G$1432)</f>
        <v>462.99247199402538</v>
      </c>
      <c r="H1655" s="36">
        <f t="shared" si="767"/>
        <v>457.87335993109593</v>
      </c>
      <c r="I1655" s="36">
        <f t="shared" si="767"/>
        <v>452.65322398163056</v>
      </c>
      <c r="J1655" s="36">
        <f t="shared" si="767"/>
        <v>447.41624423501139</v>
      </c>
      <c r="K1655" s="51">
        <f t="shared" si="767"/>
        <v>442.08658882319969</v>
      </c>
      <c r="L1655" s="51">
        <f t="shared" si="767"/>
        <v>436.74007681369619</v>
      </c>
      <c r="M1655" s="51">
        <f t="shared" si="767"/>
        <v>431.38513479410869</v>
      </c>
      <c r="N1655" s="51">
        <f t="shared" si="767"/>
        <v>425.98803151290656</v>
      </c>
      <c r="O1655" s="51">
        <f t="shared" si="767"/>
        <v>420.48969184070182</v>
      </c>
      <c r="P1655" s="51">
        <f t="shared" si="767"/>
        <v>414.97447199606432</v>
      </c>
      <c r="Q1655" s="51">
        <f t="shared" si="767"/>
        <v>409.41703854919405</v>
      </c>
      <c r="R1655" s="51">
        <f t="shared" si="767"/>
        <v>403.910269411944</v>
      </c>
    </row>
    <row r="1656" spans="1:18" x14ac:dyDescent="0.25">
      <c r="A1656" s="26" t="s">
        <v>29</v>
      </c>
      <c r="B1656" s="27" t="s">
        <v>17</v>
      </c>
      <c r="C1656" s="51">
        <v>337.4064516129032</v>
      </c>
      <c r="D1656" s="36">
        <v>235</v>
      </c>
      <c r="E1656" s="36">
        <f>D1656+(D1656*E$1006)</f>
        <v>234.06</v>
      </c>
      <c r="F1656" s="36">
        <f>E1656+(E1656*F$1432)</f>
        <v>233.12376</v>
      </c>
      <c r="G1656" s="36">
        <f t="shared" si="767"/>
        <v>230.57025105302466</v>
      </c>
      <c r="H1656" s="36">
        <f t="shared" si="767"/>
        <v>228.0209332456858</v>
      </c>
      <c r="I1656" s="36">
        <f t="shared" si="767"/>
        <v>225.42130554285205</v>
      </c>
      <c r="J1656" s="36">
        <f>I1656+(I1656*J$1432)+'[16]Uued liitujad'!H93</f>
        <v>237.81328962903569</v>
      </c>
      <c r="K1656" s="51">
        <f t="shared" si="767"/>
        <v>234.98044012389707</v>
      </c>
      <c r="L1656" s="51">
        <f t="shared" si="767"/>
        <v>232.13863090171486</v>
      </c>
      <c r="M1656" s="51">
        <f t="shared" si="767"/>
        <v>229.29234091144366</v>
      </c>
      <c r="N1656" s="51">
        <f t="shared" si="767"/>
        <v>226.42364112168778</v>
      </c>
      <c r="O1656" s="51">
        <f t="shared" si="767"/>
        <v>223.5011315753915</v>
      </c>
      <c r="P1656" s="51">
        <f t="shared" si="767"/>
        <v>220.56964978146794</v>
      </c>
      <c r="Q1656" s="51">
        <f t="shared" si="767"/>
        <v>217.61573036766936</v>
      </c>
      <c r="R1656" s="51">
        <f t="shared" si="767"/>
        <v>214.68874034298619</v>
      </c>
    </row>
    <row r="1657" spans="1:18" x14ac:dyDescent="0.25">
      <c r="A1657" s="39" t="s">
        <v>27</v>
      </c>
      <c r="B1657" s="40" t="s">
        <v>10</v>
      </c>
      <c r="C1657" s="43">
        <v>0.71182795698924728</v>
      </c>
      <c r="D1657" s="43">
        <f>D1656/D1655</f>
        <v>0.5053763440860215</v>
      </c>
      <c r="E1657" s="43">
        <f>E1656/E1655</f>
        <v>0.498</v>
      </c>
      <c r="F1657" s="43">
        <f>F1656/F1655</f>
        <v>0.498</v>
      </c>
      <c r="G1657" s="43">
        <f>G1656/G1655</f>
        <v>0.49800000000000005</v>
      </c>
      <c r="H1657" s="43">
        <f t="shared" ref="H1657:R1657" si="768">H1656/H1655</f>
        <v>0.49800000000000005</v>
      </c>
      <c r="I1657" s="43">
        <f t="shared" si="768"/>
        <v>0.49800000000000005</v>
      </c>
      <c r="J1657" s="43">
        <f>J1656/J1655</f>
        <v>0.53152582789131153</v>
      </c>
      <c r="K1657" s="43">
        <f t="shared" si="768"/>
        <v>0.53152582789131153</v>
      </c>
      <c r="L1657" s="43">
        <f t="shared" si="768"/>
        <v>0.53152582789131153</v>
      </c>
      <c r="M1657" s="47">
        <f t="shared" si="768"/>
        <v>0.53152582789131153</v>
      </c>
      <c r="N1657" s="47">
        <f t="shared" si="768"/>
        <v>0.53152582789131153</v>
      </c>
      <c r="O1657" s="47">
        <f t="shared" si="768"/>
        <v>0.53152582789131153</v>
      </c>
      <c r="P1657" s="47">
        <f t="shared" si="768"/>
        <v>0.53152582789131153</v>
      </c>
      <c r="Q1657" s="47">
        <f t="shared" si="768"/>
        <v>0.53152582789131153</v>
      </c>
      <c r="R1657" s="43">
        <f t="shared" si="768"/>
        <v>0.53152582789131142</v>
      </c>
    </row>
    <row r="1658" spans="1:18" x14ac:dyDescent="0.25">
      <c r="A1658" s="48"/>
      <c r="B1658" s="48"/>
      <c r="C1658" s="48"/>
      <c r="D1658" s="48"/>
      <c r="E1658" s="48"/>
      <c r="F1658" s="48"/>
      <c r="G1658" s="48"/>
      <c r="H1658" s="48"/>
      <c r="I1658" s="48"/>
      <c r="J1658" s="48"/>
      <c r="K1658" s="48"/>
      <c r="L1658" s="48"/>
      <c r="M1658" s="48"/>
      <c r="N1658" s="48"/>
      <c r="O1658" s="48"/>
      <c r="P1658" s="48"/>
      <c r="Q1658" s="48"/>
      <c r="R1658" s="49"/>
    </row>
    <row r="1659" spans="1:18" x14ac:dyDescent="0.25">
      <c r="A1659" s="26" t="s">
        <v>2</v>
      </c>
      <c r="B1659" s="27" t="s">
        <v>3</v>
      </c>
      <c r="C1659" s="27">
        <v>2020</v>
      </c>
      <c r="D1659" s="27">
        <v>2021</v>
      </c>
      <c r="E1659" s="27">
        <v>2022</v>
      </c>
      <c r="F1659" s="27">
        <v>2023</v>
      </c>
      <c r="G1659" s="27">
        <v>2024</v>
      </c>
      <c r="H1659" s="27">
        <v>2025</v>
      </c>
      <c r="I1659" s="27">
        <v>2026</v>
      </c>
      <c r="J1659" s="27">
        <v>2027</v>
      </c>
      <c r="K1659" s="27">
        <v>2028</v>
      </c>
      <c r="L1659" s="27">
        <v>2029</v>
      </c>
      <c r="M1659" s="50">
        <v>2030</v>
      </c>
      <c r="N1659" s="27">
        <v>2031</v>
      </c>
      <c r="O1659" s="50">
        <v>2032</v>
      </c>
      <c r="P1659" s="27">
        <v>2033</v>
      </c>
      <c r="Q1659" s="50">
        <v>2034</v>
      </c>
      <c r="R1659" s="27">
        <v>2035</v>
      </c>
    </row>
    <row r="1660" spans="1:18" x14ac:dyDescent="0.25">
      <c r="A1660" s="80" t="s">
        <v>160</v>
      </c>
      <c r="B1660" s="81"/>
      <c r="C1660" s="81"/>
      <c r="D1660" s="81"/>
      <c r="E1660" s="81"/>
      <c r="F1660" s="81"/>
      <c r="G1660" s="81"/>
      <c r="H1660" s="81"/>
      <c r="I1660" s="81"/>
      <c r="J1660" s="81"/>
      <c r="K1660" s="81"/>
      <c r="L1660" s="81"/>
      <c r="M1660" s="81"/>
      <c r="N1660" s="81"/>
      <c r="O1660" s="81"/>
      <c r="P1660" s="81"/>
      <c r="Q1660" s="81"/>
      <c r="R1660" s="82"/>
    </row>
    <row r="1661" spans="1:18" x14ac:dyDescent="0.25">
      <c r="A1661" s="26" t="s">
        <v>5</v>
      </c>
      <c r="B1661" s="27" t="s">
        <v>6</v>
      </c>
      <c r="C1661" s="51">
        <v>2560.1060000000002</v>
      </c>
      <c r="D1661" s="51">
        <v>3286</v>
      </c>
      <c r="E1661" s="51">
        <v>3631</v>
      </c>
      <c r="F1661" s="51">
        <v>3617.2395933993453</v>
      </c>
      <c r="G1661" s="51">
        <v>3579.7093432831462</v>
      </c>
      <c r="H1661" s="51">
        <v>3542.2406925277069</v>
      </c>
      <c r="I1661" s="51">
        <v>3504.0326110514638</v>
      </c>
      <c r="J1661" s="51">
        <v>3465.7012436722753</v>
      </c>
      <c r="K1661" s="51">
        <v>3426.6915492531757</v>
      </c>
      <c r="L1661" s="51">
        <v>3387.5584752393183</v>
      </c>
      <c r="M1661" s="52">
        <f t="shared" ref="M1661:R1661" si="769">M1662+M1663</f>
        <v>7043.9052730631811</v>
      </c>
      <c r="N1661" s="52">
        <f t="shared" si="769"/>
        <v>6958.1003183102657</v>
      </c>
      <c r="O1661" s="52">
        <f t="shared" si="769"/>
        <v>6870.6858735222813</v>
      </c>
      <c r="P1661" s="52">
        <f t="shared" si="769"/>
        <v>6783.0030621019869</v>
      </c>
      <c r="Q1661" s="52">
        <f t="shared" si="769"/>
        <v>6694.6491247015465</v>
      </c>
      <c r="R1661" s="51">
        <f t="shared" si="769"/>
        <v>6607.1006654563407</v>
      </c>
    </row>
    <row r="1662" spans="1:18" x14ac:dyDescent="0.25">
      <c r="A1662" s="26" t="s">
        <v>7</v>
      </c>
      <c r="B1662" s="27" t="s">
        <v>6</v>
      </c>
      <c r="C1662" s="27">
        <v>0</v>
      </c>
      <c r="D1662" s="51">
        <v>60</v>
      </c>
      <c r="E1662" s="51">
        <v>101.15554085256917</v>
      </c>
      <c r="F1662" s="51">
        <v>101.15554085256917</v>
      </c>
      <c r="G1662" s="51">
        <v>101.15554085256917</v>
      </c>
      <c r="H1662" s="51">
        <v>101.15554085256917</v>
      </c>
      <c r="I1662" s="51">
        <v>101.15554085256917</v>
      </c>
      <c r="J1662" s="51">
        <v>101.15554085256917</v>
      </c>
      <c r="K1662" s="51">
        <v>101.15554085256917</v>
      </c>
      <c r="L1662" s="51">
        <v>101.15554085256917</v>
      </c>
      <c r="M1662" s="52">
        <f t="shared" ref="M1662:R1662" si="770">L1662</f>
        <v>101.15554085256917</v>
      </c>
      <c r="N1662" s="52">
        <f t="shared" si="770"/>
        <v>101.15554085256917</v>
      </c>
      <c r="O1662" s="52">
        <f t="shared" si="770"/>
        <v>101.15554085256917</v>
      </c>
      <c r="P1662" s="52">
        <f t="shared" si="770"/>
        <v>101.15554085256917</v>
      </c>
      <c r="Q1662" s="52">
        <f t="shared" si="770"/>
        <v>101.15554085256917</v>
      </c>
      <c r="R1662" s="51">
        <f t="shared" si="770"/>
        <v>101.15554085256917</v>
      </c>
    </row>
    <row r="1663" spans="1:18" x14ac:dyDescent="0.25">
      <c r="A1663" s="26" t="s">
        <v>8</v>
      </c>
      <c r="B1663" s="27" t="s">
        <v>6</v>
      </c>
      <c r="C1663" s="51">
        <v>2560.1060000000002</v>
      </c>
      <c r="D1663" s="51">
        <v>3226</v>
      </c>
      <c r="E1663" s="51">
        <v>3529.8444591474308</v>
      </c>
      <c r="F1663" s="51">
        <v>3516.0840525467761</v>
      </c>
      <c r="G1663" s="51">
        <v>3478.553802430577</v>
      </c>
      <c r="H1663" s="51">
        <v>3441.0851516751377</v>
      </c>
      <c r="I1663" s="51">
        <v>3402.8770701988947</v>
      </c>
      <c r="J1663" s="51">
        <v>3364.5457028197061</v>
      </c>
      <c r="K1663" s="51">
        <v>3325.5360084006065</v>
      </c>
      <c r="L1663" s="51">
        <v>3286.4029343867492</v>
      </c>
      <c r="M1663" s="52">
        <f t="shared" ref="M1663:R1663" si="771">M1666/(1-M1665)</f>
        <v>6942.7497322106119</v>
      </c>
      <c r="N1663" s="52">
        <f t="shared" si="771"/>
        <v>6856.9447774576965</v>
      </c>
      <c r="O1663" s="52">
        <f t="shared" si="771"/>
        <v>6769.5303326697122</v>
      </c>
      <c r="P1663" s="52">
        <f t="shared" si="771"/>
        <v>6681.8475212494177</v>
      </c>
      <c r="Q1663" s="52">
        <f t="shared" si="771"/>
        <v>6593.4935838489773</v>
      </c>
      <c r="R1663" s="51">
        <f t="shared" si="771"/>
        <v>6505.9451246037715</v>
      </c>
    </row>
    <row r="1664" spans="1:18" x14ac:dyDescent="0.25">
      <c r="A1664" s="26" t="s">
        <v>9</v>
      </c>
      <c r="B1664" s="27" t="s">
        <v>6</v>
      </c>
      <c r="C1664" s="51">
        <v>0</v>
      </c>
      <c r="D1664" s="51">
        <v>225</v>
      </c>
      <c r="E1664" s="51">
        <v>540.5444591474311</v>
      </c>
      <c r="F1664" s="51">
        <v>538.43725254677656</v>
      </c>
      <c r="G1664" s="51">
        <v>532.69003932378155</v>
      </c>
      <c r="H1664" s="51">
        <v>526.9522591490495</v>
      </c>
      <c r="I1664" s="51">
        <v>521.10124588892859</v>
      </c>
      <c r="J1664" s="51">
        <v>515.23135318170989</v>
      </c>
      <c r="K1664" s="51">
        <v>509.25758453118669</v>
      </c>
      <c r="L1664" s="51">
        <v>503.2649220860244</v>
      </c>
      <c r="M1664" s="37">
        <f t="shared" ref="M1664:R1664" si="772">M1663-M1666</f>
        <v>694.27497322106137</v>
      </c>
      <c r="N1664" s="37">
        <f t="shared" si="772"/>
        <v>685.69447774576929</v>
      </c>
      <c r="O1664" s="37">
        <f t="shared" si="772"/>
        <v>676.95303326697103</v>
      </c>
      <c r="P1664" s="37">
        <f t="shared" si="772"/>
        <v>668.18475212494195</v>
      </c>
      <c r="Q1664" s="37">
        <f t="shared" si="772"/>
        <v>659.34935838489764</v>
      </c>
      <c r="R1664" s="36">
        <f t="shared" si="772"/>
        <v>650.59451246037679</v>
      </c>
    </row>
    <row r="1665" spans="1:18" x14ac:dyDescent="0.25">
      <c r="A1665" s="26" t="s">
        <v>9</v>
      </c>
      <c r="B1665" s="27" t="s">
        <v>10</v>
      </c>
      <c r="C1665" s="53">
        <v>0</v>
      </c>
      <c r="D1665" s="53">
        <v>6.9745815251084919E-2</v>
      </c>
      <c r="E1665" s="53">
        <v>0.15313548951048961</v>
      </c>
      <c r="F1665" s="53">
        <v>0.15313548951048961</v>
      </c>
      <c r="G1665" s="53">
        <v>0.15313548951048961</v>
      </c>
      <c r="H1665" s="53">
        <v>0.15313548951048961</v>
      </c>
      <c r="I1665" s="53">
        <v>0.15313548951048961</v>
      </c>
      <c r="J1665" s="53">
        <v>0.15313548951048961</v>
      </c>
      <c r="K1665" s="53">
        <v>0.15313548951048961</v>
      </c>
      <c r="L1665" s="53">
        <v>0.15313548951048961</v>
      </c>
      <c r="M1665" s="46">
        <v>0.1</v>
      </c>
      <c r="N1665" s="46">
        <f t="shared" ref="N1665:R1665" si="773">M1665</f>
        <v>0.1</v>
      </c>
      <c r="O1665" s="46">
        <f t="shared" si="773"/>
        <v>0.1</v>
      </c>
      <c r="P1665" s="46">
        <f t="shared" si="773"/>
        <v>0.1</v>
      </c>
      <c r="Q1665" s="46">
        <f t="shared" si="773"/>
        <v>0.1</v>
      </c>
      <c r="R1665" s="38">
        <f t="shared" si="773"/>
        <v>0.1</v>
      </c>
    </row>
    <row r="1666" spans="1:18" x14ac:dyDescent="0.25">
      <c r="A1666" s="26" t="s">
        <v>11</v>
      </c>
      <c r="B1666" s="27" t="s">
        <v>6</v>
      </c>
      <c r="C1666" s="51">
        <v>2560.1060000000002</v>
      </c>
      <c r="D1666" s="51">
        <v>3001</v>
      </c>
      <c r="E1666" s="51">
        <v>2989.2999999999997</v>
      </c>
      <c r="F1666" s="51">
        <v>2977.6467999999995</v>
      </c>
      <c r="G1666" s="51">
        <v>2945.8637631067954</v>
      </c>
      <c r="H1666" s="51">
        <v>2914.1328925260882</v>
      </c>
      <c r="I1666" s="51">
        <v>2881.7758243099661</v>
      </c>
      <c r="J1666" s="51">
        <v>2849.3143496379962</v>
      </c>
      <c r="K1666" s="51">
        <v>2816.2784238694198</v>
      </c>
      <c r="L1666" s="51">
        <v>2783.1380123007248</v>
      </c>
      <c r="M1666" s="37">
        <f t="shared" ref="M1666:R1666" si="774">M1667+M1668</f>
        <v>6248.4747589895505</v>
      </c>
      <c r="N1666" s="37">
        <f t="shared" si="774"/>
        <v>6171.2502997119273</v>
      </c>
      <c r="O1666" s="37">
        <f t="shared" si="774"/>
        <v>6092.5772994027411</v>
      </c>
      <c r="P1666" s="37">
        <f t="shared" si="774"/>
        <v>6013.6627691244757</v>
      </c>
      <c r="Q1666" s="37">
        <f t="shared" si="774"/>
        <v>5934.1442254640797</v>
      </c>
      <c r="R1666" s="36">
        <f t="shared" si="774"/>
        <v>5855.3506121433948</v>
      </c>
    </row>
    <row r="1667" spans="1:18" x14ac:dyDescent="0.25">
      <c r="A1667" s="26" t="s">
        <v>12</v>
      </c>
      <c r="B1667" s="27" t="s">
        <v>6</v>
      </c>
      <c r="C1667" s="51">
        <v>2513.1060000000002</v>
      </c>
      <c r="D1667" s="51">
        <v>2925</v>
      </c>
      <c r="E1667" s="51">
        <v>2913.2999999999997</v>
      </c>
      <c r="F1667" s="51">
        <v>2901.6467999999995</v>
      </c>
      <c r="G1667" s="51">
        <v>2869.8637631067954</v>
      </c>
      <c r="H1667" s="51">
        <v>2838.1328925260882</v>
      </c>
      <c r="I1667" s="51">
        <v>2805.7758243099661</v>
      </c>
      <c r="J1667" s="51">
        <v>2773.3143496379962</v>
      </c>
      <c r="K1667" s="51">
        <v>2740.2784238694198</v>
      </c>
      <c r="L1667" s="51">
        <v>2707.1380123007248</v>
      </c>
      <c r="M1667" s="37">
        <f t="shared" ref="M1667:R1667" si="775">(M1669*M1671*365)/1000</f>
        <v>6172.4747589895505</v>
      </c>
      <c r="N1667" s="37">
        <f t="shared" si="775"/>
        <v>6095.2502997119273</v>
      </c>
      <c r="O1667" s="37">
        <f t="shared" si="775"/>
        <v>6016.5772994027411</v>
      </c>
      <c r="P1667" s="37">
        <f t="shared" si="775"/>
        <v>5937.6627691244757</v>
      </c>
      <c r="Q1667" s="37">
        <f t="shared" si="775"/>
        <v>5858.1442254640797</v>
      </c>
      <c r="R1667" s="36">
        <f t="shared" si="775"/>
        <v>5779.3506121433948</v>
      </c>
    </row>
    <row r="1668" spans="1:18" x14ac:dyDescent="0.25">
      <c r="A1668" s="26" t="s">
        <v>13</v>
      </c>
      <c r="B1668" s="27" t="s">
        <v>6</v>
      </c>
      <c r="C1668" s="27">
        <v>47</v>
      </c>
      <c r="D1668" s="27">
        <v>76</v>
      </c>
      <c r="E1668" s="27">
        <v>76</v>
      </c>
      <c r="F1668" s="27">
        <v>76</v>
      </c>
      <c r="G1668" s="27">
        <v>76</v>
      </c>
      <c r="H1668" s="27">
        <v>76</v>
      </c>
      <c r="I1668" s="27">
        <v>76</v>
      </c>
      <c r="J1668" s="27">
        <v>76</v>
      </c>
      <c r="K1668" s="27">
        <v>76</v>
      </c>
      <c r="L1668" s="27">
        <v>76</v>
      </c>
      <c r="M1668" s="50">
        <f t="shared" ref="M1668:R1668" si="776">L1668</f>
        <v>76</v>
      </c>
      <c r="N1668" s="50">
        <f t="shared" si="776"/>
        <v>76</v>
      </c>
      <c r="O1668" s="50">
        <f t="shared" si="776"/>
        <v>76</v>
      </c>
      <c r="P1668" s="50">
        <f t="shared" si="776"/>
        <v>76</v>
      </c>
      <c r="Q1668" s="50">
        <f t="shared" si="776"/>
        <v>76</v>
      </c>
      <c r="R1668" s="27">
        <f t="shared" si="776"/>
        <v>76</v>
      </c>
    </row>
    <row r="1669" spans="1:18" x14ac:dyDescent="0.25">
      <c r="A1669" s="39" t="s">
        <v>14</v>
      </c>
      <c r="B1669" s="40" t="s">
        <v>15</v>
      </c>
      <c r="C1669" s="41">
        <v>42.476692046283837</v>
      </c>
      <c r="D1669" s="41">
        <v>78.565672844480247</v>
      </c>
      <c r="E1669" s="41">
        <v>78.565672844480247</v>
      </c>
      <c r="F1669" s="41">
        <v>78.565672844480247</v>
      </c>
      <c r="G1669" s="41">
        <v>78.565672844480247</v>
      </c>
      <c r="H1669" s="41">
        <v>78.565672844480247</v>
      </c>
      <c r="I1669" s="41">
        <v>78.565672844480247</v>
      </c>
      <c r="J1669" s="41">
        <v>78.565672844480247</v>
      </c>
      <c r="K1669" s="41">
        <v>78.565672844480247</v>
      </c>
      <c r="L1669" s="41">
        <v>78.565672844480247</v>
      </c>
      <c r="M1669" s="42">
        <v>78.565672844480247</v>
      </c>
      <c r="N1669" s="42">
        <v>78.565672844480247</v>
      </c>
      <c r="O1669" s="42">
        <v>78.565672844480247</v>
      </c>
      <c r="P1669" s="42">
        <v>78.565672844480247</v>
      </c>
      <c r="Q1669" s="42">
        <v>78.565672844480247</v>
      </c>
      <c r="R1669" s="41">
        <v>78.565672844480247</v>
      </c>
    </row>
    <row r="1670" spans="1:18" x14ac:dyDescent="0.25">
      <c r="A1670" s="26" t="s">
        <v>16</v>
      </c>
      <c r="B1670" s="27" t="s">
        <v>17</v>
      </c>
      <c r="C1670" s="51">
        <v>249</v>
      </c>
      <c r="D1670" s="51">
        <v>255</v>
      </c>
      <c r="E1670" s="36">
        <v>235</v>
      </c>
      <c r="F1670" s="36">
        <v>234.06</v>
      </c>
      <c r="G1670" s="36">
        <v>231.49623599701269</v>
      </c>
      <c r="H1670" s="36">
        <v>228.93667996554797</v>
      </c>
      <c r="I1670" s="36">
        <v>226.32661199081528</v>
      </c>
      <c r="J1670" s="36">
        <v>223.7081221175057</v>
      </c>
      <c r="K1670" s="36">
        <v>221.04329441159985</v>
      </c>
      <c r="L1670" s="36">
        <v>218.3700384068481</v>
      </c>
      <c r="M1670" s="36">
        <v>215.69256739705435</v>
      </c>
      <c r="N1670" s="51">
        <f t="shared" ref="N1670:R1671" si="777">M1670+(M1670*N$1432)</f>
        <v>212.99401575645328</v>
      </c>
      <c r="O1670" s="51">
        <f t="shared" si="777"/>
        <v>210.24484592035091</v>
      </c>
      <c r="P1670" s="51">
        <f t="shared" si="777"/>
        <v>207.48723599803216</v>
      </c>
      <c r="Q1670" s="51">
        <f t="shared" si="777"/>
        <v>204.70851927459702</v>
      </c>
      <c r="R1670" s="51">
        <f t="shared" si="777"/>
        <v>201.955134705972</v>
      </c>
    </row>
    <row r="1671" spans="1:18" x14ac:dyDescent="0.25">
      <c r="A1671" s="26" t="s">
        <v>29</v>
      </c>
      <c r="B1671" s="27" t="s">
        <v>17</v>
      </c>
      <c r="C1671" s="51">
        <v>162.09411764705882</v>
      </c>
      <c r="D1671" s="51">
        <v>102</v>
      </c>
      <c r="E1671" s="36">
        <v>101.592</v>
      </c>
      <c r="F1671" s="36">
        <v>101.185632</v>
      </c>
      <c r="G1671" s="36">
        <v>100.0773004570575</v>
      </c>
      <c r="H1671" s="36">
        <v>98.970788047063607</v>
      </c>
      <c r="I1671" s="36">
        <v>97.842439001578313</v>
      </c>
      <c r="J1671" s="36">
        <v>96.710449115581426</v>
      </c>
      <c r="K1671" s="36">
        <v>95.55842708877978</v>
      </c>
      <c r="L1671" s="36">
        <v>94.402761454589395</v>
      </c>
      <c r="M1671" s="36">
        <f>93.2452736468151+'[16]Uued liitujad'!K92-33</f>
        <v>215.24527364681509</v>
      </c>
      <c r="N1671" s="51">
        <f t="shared" si="777"/>
        <v>212.55231814380053</v>
      </c>
      <c r="O1671" s="51">
        <f t="shared" si="777"/>
        <v>209.80884941506997</v>
      </c>
      <c r="P1671" s="51">
        <f t="shared" si="777"/>
        <v>207.05695810280224</v>
      </c>
      <c r="Q1671" s="51">
        <f t="shared" si="777"/>
        <v>204.28400375977304</v>
      </c>
      <c r="R1671" s="51">
        <f t="shared" si="777"/>
        <v>201.53632903884659</v>
      </c>
    </row>
    <row r="1672" spans="1:18" x14ac:dyDescent="0.25">
      <c r="A1672" s="39" t="s">
        <v>27</v>
      </c>
      <c r="B1672" s="40" t="s">
        <v>10</v>
      </c>
      <c r="C1672" s="43">
        <v>0.65098039215686276</v>
      </c>
      <c r="D1672" s="43">
        <v>0.4</v>
      </c>
      <c r="E1672" s="43">
        <v>0.43230638297872342</v>
      </c>
      <c r="F1672" s="43">
        <v>0.43230638297872337</v>
      </c>
      <c r="G1672" s="43">
        <v>0.43230638297872342</v>
      </c>
      <c r="H1672" s="43">
        <v>0.43230638297872337</v>
      </c>
      <c r="I1672" s="43">
        <v>0.43230638297872337</v>
      </c>
      <c r="J1672" s="43">
        <v>0.43230638297872331</v>
      </c>
      <c r="K1672" s="43">
        <v>0.43230638297872337</v>
      </c>
      <c r="L1672" s="43">
        <v>0.43230638297872331</v>
      </c>
      <c r="M1672" s="47">
        <f>M1671/M1670</f>
        <v>0.99792624402575791</v>
      </c>
      <c r="N1672" s="47">
        <f t="shared" ref="N1672:R1672" si="778">N1671/N1670</f>
        <v>0.99792624402575802</v>
      </c>
      <c r="O1672" s="47">
        <f t="shared" si="778"/>
        <v>0.99792624402575791</v>
      </c>
      <c r="P1672" s="47">
        <f t="shared" si="778"/>
        <v>0.9979262440257578</v>
      </c>
      <c r="Q1672" s="47">
        <f t="shared" si="778"/>
        <v>0.9979262440257578</v>
      </c>
      <c r="R1672" s="43">
        <f t="shared" si="778"/>
        <v>0.99792624402575769</v>
      </c>
    </row>
    <row r="1673" spans="1:18" x14ac:dyDescent="0.25">
      <c r="A1673" s="48"/>
      <c r="B1673" s="48"/>
      <c r="C1673" s="48"/>
      <c r="D1673" s="48"/>
      <c r="E1673" s="48"/>
      <c r="F1673" s="48"/>
      <c r="G1673" s="48"/>
      <c r="H1673" s="48"/>
      <c r="I1673" s="48"/>
      <c r="J1673" s="48"/>
      <c r="K1673" s="48"/>
      <c r="L1673" s="48"/>
      <c r="M1673" s="48"/>
      <c r="N1673" s="48"/>
      <c r="O1673" s="48"/>
      <c r="P1673" s="48"/>
      <c r="Q1673" s="48"/>
      <c r="R1673" s="49"/>
    </row>
    <row r="1674" spans="1:18" x14ac:dyDescent="0.25">
      <c r="A1674" s="26" t="s">
        <v>2</v>
      </c>
      <c r="B1674" s="27" t="s">
        <v>3</v>
      </c>
      <c r="C1674" s="27">
        <v>2020</v>
      </c>
      <c r="D1674" s="27">
        <v>2021</v>
      </c>
      <c r="E1674" s="27">
        <v>2022</v>
      </c>
      <c r="F1674" s="27">
        <v>2023</v>
      </c>
      <c r="G1674" s="27">
        <v>2024</v>
      </c>
      <c r="H1674" s="27">
        <v>2025</v>
      </c>
      <c r="I1674" s="27">
        <v>2026</v>
      </c>
      <c r="J1674" s="27">
        <v>2027</v>
      </c>
      <c r="K1674" s="27">
        <v>2028</v>
      </c>
      <c r="L1674" s="27">
        <v>2029</v>
      </c>
      <c r="M1674" s="50">
        <v>2030</v>
      </c>
      <c r="N1674" s="27">
        <v>2031</v>
      </c>
      <c r="O1674" s="50">
        <v>2032</v>
      </c>
      <c r="P1674" s="27">
        <v>2033</v>
      </c>
      <c r="Q1674" s="50">
        <v>2034</v>
      </c>
      <c r="R1674" s="27">
        <v>2035</v>
      </c>
    </row>
    <row r="1675" spans="1:18" x14ac:dyDescent="0.25">
      <c r="A1675" s="80" t="s">
        <v>100</v>
      </c>
      <c r="B1675" s="81"/>
      <c r="C1675" s="81"/>
      <c r="D1675" s="81"/>
      <c r="E1675" s="81"/>
      <c r="F1675" s="81"/>
      <c r="G1675" s="81"/>
      <c r="H1675" s="81"/>
      <c r="I1675" s="81"/>
      <c r="J1675" s="81"/>
      <c r="K1675" s="81"/>
      <c r="L1675" s="81"/>
      <c r="M1675" s="81"/>
      <c r="N1675" s="81"/>
      <c r="O1675" s="81"/>
      <c r="P1675" s="81"/>
      <c r="Q1675" s="81"/>
      <c r="R1675" s="82"/>
    </row>
    <row r="1676" spans="1:18" x14ac:dyDescent="0.25">
      <c r="A1676" s="26" t="s">
        <v>5</v>
      </c>
      <c r="B1676" s="27" t="s">
        <v>6</v>
      </c>
      <c r="C1676" s="51">
        <v>6352</v>
      </c>
      <c r="D1676" s="51">
        <v>10463</v>
      </c>
      <c r="E1676" s="51">
        <v>8259.6778661464596</v>
      </c>
      <c r="F1676" s="51">
        <v>8231.2881744897968</v>
      </c>
      <c r="G1676" s="51">
        <v>8153.8578877607943</v>
      </c>
      <c r="H1676" s="51">
        <v>8076.554689344589</v>
      </c>
      <c r="I1676" s="51">
        <v>7997.7259393386412</v>
      </c>
      <c r="J1676" s="51">
        <v>7918.6428328393295</v>
      </c>
      <c r="K1676" s="51">
        <f>K1677+K1678</f>
        <v>7828.0463781775934</v>
      </c>
      <c r="L1676" s="51">
        <f t="shared" ref="L1676:R1676" si="779">L1677+L1678</f>
        <v>7747.3298077111522</v>
      </c>
      <c r="M1676" s="52">
        <f t="shared" si="779"/>
        <v>7666.4859689431032</v>
      </c>
      <c r="N1676" s="52">
        <f t="shared" si="779"/>
        <v>7585.0056194110221</v>
      </c>
      <c r="O1676" s="52">
        <f t="shared" si="779"/>
        <v>7501.9968988075561</v>
      </c>
      <c r="P1676" s="52">
        <f t="shared" si="779"/>
        <v>7418.7333373610827</v>
      </c>
      <c r="Q1676" s="52">
        <f t="shared" si="779"/>
        <v>7334.8324749615385</v>
      </c>
      <c r="R1676" s="51">
        <f t="shared" si="779"/>
        <v>7251.6964942849427</v>
      </c>
    </row>
    <row r="1677" spans="1:18" x14ac:dyDescent="0.25">
      <c r="A1677" s="26" t="s">
        <v>7</v>
      </c>
      <c r="B1677" s="27" t="s">
        <v>6</v>
      </c>
      <c r="C1677" s="27">
        <v>0</v>
      </c>
      <c r="D1677" s="51">
        <v>997</v>
      </c>
      <c r="E1677" s="27">
        <v>997</v>
      </c>
      <c r="F1677" s="27">
        <v>997</v>
      </c>
      <c r="G1677" s="27">
        <v>997</v>
      </c>
      <c r="H1677" s="27">
        <v>997</v>
      </c>
      <c r="I1677" s="27">
        <v>997</v>
      </c>
      <c r="J1677" s="27">
        <v>997</v>
      </c>
      <c r="K1677" s="27">
        <f t="shared" ref="K1677:R1677" si="780">J1677</f>
        <v>997</v>
      </c>
      <c r="L1677" s="27">
        <f t="shared" si="780"/>
        <v>997</v>
      </c>
      <c r="M1677" s="50">
        <f t="shared" si="780"/>
        <v>997</v>
      </c>
      <c r="N1677" s="50">
        <f t="shared" si="780"/>
        <v>997</v>
      </c>
      <c r="O1677" s="50">
        <f t="shared" si="780"/>
        <v>997</v>
      </c>
      <c r="P1677" s="50">
        <f t="shared" si="780"/>
        <v>997</v>
      </c>
      <c r="Q1677" s="50">
        <f t="shared" si="780"/>
        <v>997</v>
      </c>
      <c r="R1677" s="27">
        <f t="shared" si="780"/>
        <v>997</v>
      </c>
    </row>
    <row r="1678" spans="1:18" x14ac:dyDescent="0.25">
      <c r="A1678" s="26" t="s">
        <v>8</v>
      </c>
      <c r="B1678" s="27" t="s">
        <v>6</v>
      </c>
      <c r="C1678" s="51">
        <v>6352</v>
      </c>
      <c r="D1678" s="51">
        <v>9466</v>
      </c>
      <c r="E1678" s="51">
        <v>7262.6778661464587</v>
      </c>
      <c r="F1678" s="51">
        <v>7234.2881744897968</v>
      </c>
      <c r="G1678" s="51">
        <v>7156.8578877607943</v>
      </c>
      <c r="H1678" s="51">
        <v>7079.554689344589</v>
      </c>
      <c r="I1678" s="51">
        <v>7000.7259393386412</v>
      </c>
      <c r="J1678" s="51">
        <v>6921.6428328393295</v>
      </c>
      <c r="K1678" s="51">
        <f t="shared" ref="K1678:R1678" si="781">K1681/(1-K1680)</f>
        <v>6831.0463781775934</v>
      </c>
      <c r="L1678" s="51">
        <f t="shared" si="781"/>
        <v>6750.3298077111522</v>
      </c>
      <c r="M1678" s="52">
        <f t="shared" si="781"/>
        <v>6669.4859689431032</v>
      </c>
      <c r="N1678" s="52">
        <f t="shared" si="781"/>
        <v>6588.0056194110221</v>
      </c>
      <c r="O1678" s="52">
        <f t="shared" si="781"/>
        <v>6504.9968988075561</v>
      </c>
      <c r="P1678" s="52">
        <f t="shared" si="781"/>
        <v>6421.7333373610827</v>
      </c>
      <c r="Q1678" s="52">
        <f t="shared" si="781"/>
        <v>6337.8324749615385</v>
      </c>
      <c r="R1678" s="51">
        <f t="shared" si="781"/>
        <v>6254.6964942849427</v>
      </c>
    </row>
    <row r="1679" spans="1:18" x14ac:dyDescent="0.25">
      <c r="A1679" s="26" t="s">
        <v>9</v>
      </c>
      <c r="B1679" s="27" t="s">
        <v>6</v>
      </c>
      <c r="C1679" s="51">
        <v>0</v>
      </c>
      <c r="D1679" s="51">
        <v>2892</v>
      </c>
      <c r="E1679" s="51">
        <v>714.37786614645847</v>
      </c>
      <c r="F1679" s="51">
        <v>711.58537448979587</v>
      </c>
      <c r="G1679" s="51">
        <v>703.969108970653</v>
      </c>
      <c r="H1679" s="51">
        <v>696.36534422317891</v>
      </c>
      <c r="I1679" s="51">
        <v>688.61152183726063</v>
      </c>
      <c r="J1679" s="36">
        <v>680.83268021569347</v>
      </c>
      <c r="K1679" s="36">
        <f t="shared" ref="K1679:R1679" si="782">K1678-K1681</f>
        <v>341.5523189088799</v>
      </c>
      <c r="L1679" s="36">
        <f t="shared" si="782"/>
        <v>337.51649038555752</v>
      </c>
      <c r="M1679" s="37">
        <f t="shared" si="782"/>
        <v>333.47429844715589</v>
      </c>
      <c r="N1679" s="37">
        <f t="shared" si="782"/>
        <v>329.40028097055165</v>
      </c>
      <c r="O1679" s="37">
        <f t="shared" si="782"/>
        <v>325.24984494037835</v>
      </c>
      <c r="P1679" s="37">
        <f t="shared" si="782"/>
        <v>321.08666686805464</v>
      </c>
      <c r="Q1679" s="37">
        <f t="shared" si="782"/>
        <v>316.89162374807711</v>
      </c>
      <c r="R1679" s="36">
        <f t="shared" si="782"/>
        <v>312.73482471424722</v>
      </c>
    </row>
    <row r="1680" spans="1:18" x14ac:dyDescent="0.25">
      <c r="A1680" s="26" t="s">
        <v>9</v>
      </c>
      <c r="B1680" s="27" t="s">
        <v>10</v>
      </c>
      <c r="C1680" s="53">
        <v>0</v>
      </c>
      <c r="D1680" s="53">
        <v>0.30551447285020072</v>
      </c>
      <c r="E1680" s="53">
        <v>9.8362873765390324E-2</v>
      </c>
      <c r="F1680" s="53">
        <v>9.8362873765390324E-2</v>
      </c>
      <c r="G1680" s="53">
        <v>9.8362873765390324E-2</v>
      </c>
      <c r="H1680" s="53">
        <v>9.8362873765390324E-2</v>
      </c>
      <c r="I1680" s="53">
        <v>9.8362873765390324E-2</v>
      </c>
      <c r="J1680" s="38">
        <v>9.8362873765390324E-2</v>
      </c>
      <c r="K1680" s="38">
        <v>0.05</v>
      </c>
      <c r="L1680" s="38">
        <f t="shared" ref="L1680:R1680" si="783">K1680</f>
        <v>0.05</v>
      </c>
      <c r="M1680" s="46">
        <f t="shared" si="783"/>
        <v>0.05</v>
      </c>
      <c r="N1680" s="46">
        <f t="shared" si="783"/>
        <v>0.05</v>
      </c>
      <c r="O1680" s="46">
        <f t="shared" si="783"/>
        <v>0.05</v>
      </c>
      <c r="P1680" s="46">
        <f t="shared" si="783"/>
        <v>0.05</v>
      </c>
      <c r="Q1680" s="46">
        <f t="shared" si="783"/>
        <v>0.05</v>
      </c>
      <c r="R1680" s="38">
        <f t="shared" si="783"/>
        <v>0.05</v>
      </c>
    </row>
    <row r="1681" spans="1:18" x14ac:dyDescent="0.25">
      <c r="A1681" s="26" t="s">
        <v>11</v>
      </c>
      <c r="B1681" s="27" t="s">
        <v>6</v>
      </c>
      <c r="C1681" s="51">
        <v>6352</v>
      </c>
      <c r="D1681" s="51">
        <v>6574</v>
      </c>
      <c r="E1681" s="51">
        <v>6548.3</v>
      </c>
      <c r="F1681" s="51">
        <v>6522.7028000000009</v>
      </c>
      <c r="G1681" s="51">
        <v>6452.8887787901413</v>
      </c>
      <c r="H1681" s="51">
        <v>6383.18934512141</v>
      </c>
      <c r="I1681" s="51">
        <v>6312.1144175013806</v>
      </c>
      <c r="J1681" s="36">
        <v>6240.810152623636</v>
      </c>
      <c r="K1681" s="36">
        <f t="shared" ref="K1681:R1681" si="784">K1682+K1683</f>
        <v>6489.4940592687135</v>
      </c>
      <c r="L1681" s="36">
        <f t="shared" si="784"/>
        <v>6412.8133173255947</v>
      </c>
      <c r="M1681" s="37">
        <f t="shared" si="784"/>
        <v>6336.0116704959473</v>
      </c>
      <c r="N1681" s="37">
        <f t="shared" si="784"/>
        <v>6258.6053384404704</v>
      </c>
      <c r="O1681" s="37">
        <f t="shared" si="784"/>
        <v>6179.7470538671778</v>
      </c>
      <c r="P1681" s="37">
        <f t="shared" si="784"/>
        <v>6100.6466704930281</v>
      </c>
      <c r="Q1681" s="37">
        <f t="shared" si="784"/>
        <v>6020.9408512134614</v>
      </c>
      <c r="R1681" s="36">
        <f t="shared" si="784"/>
        <v>5941.9616695706954</v>
      </c>
    </row>
    <row r="1682" spans="1:18" x14ac:dyDescent="0.25">
      <c r="A1682" s="26" t="s">
        <v>12</v>
      </c>
      <c r="B1682" s="27" t="s">
        <v>6</v>
      </c>
      <c r="C1682" s="51">
        <v>6226</v>
      </c>
      <c r="D1682" s="51">
        <v>6425</v>
      </c>
      <c r="E1682" s="51">
        <v>6399.3</v>
      </c>
      <c r="F1682" s="51">
        <v>6373.7028000000009</v>
      </c>
      <c r="G1682" s="51">
        <v>6303.8887787901413</v>
      </c>
      <c r="H1682" s="51">
        <v>6234.18934512141</v>
      </c>
      <c r="I1682" s="51">
        <v>6163.1144175013806</v>
      </c>
      <c r="J1682" s="51">
        <v>6091.810152623636</v>
      </c>
      <c r="K1682" s="51">
        <f>(K1684*K1686*365)/1000</f>
        <v>6340.4940592687135</v>
      </c>
      <c r="L1682" s="51">
        <f t="shared" ref="L1682:R1682" si="785">(L1684*L1686*365)/1000</f>
        <v>6263.8133173255947</v>
      </c>
      <c r="M1682" s="52">
        <f t="shared" si="785"/>
        <v>6187.0116704959473</v>
      </c>
      <c r="N1682" s="52">
        <f t="shared" si="785"/>
        <v>6109.6053384404704</v>
      </c>
      <c r="O1682" s="52">
        <f t="shared" si="785"/>
        <v>6030.7470538671778</v>
      </c>
      <c r="P1682" s="52">
        <f t="shared" si="785"/>
        <v>5951.6466704930281</v>
      </c>
      <c r="Q1682" s="52">
        <f t="shared" si="785"/>
        <v>5871.9408512134614</v>
      </c>
      <c r="R1682" s="51">
        <f t="shared" si="785"/>
        <v>5792.9616695706954</v>
      </c>
    </row>
    <row r="1683" spans="1:18" x14ac:dyDescent="0.25">
      <c r="A1683" s="26" t="s">
        <v>13</v>
      </c>
      <c r="B1683" s="27" t="s">
        <v>6</v>
      </c>
      <c r="C1683" s="27">
        <v>126</v>
      </c>
      <c r="D1683" s="27">
        <v>149</v>
      </c>
      <c r="E1683" s="27">
        <v>149</v>
      </c>
      <c r="F1683" s="27">
        <v>149</v>
      </c>
      <c r="G1683" s="27">
        <v>149</v>
      </c>
      <c r="H1683" s="27">
        <v>149</v>
      </c>
      <c r="I1683" s="27">
        <v>149</v>
      </c>
      <c r="J1683" s="27">
        <v>149</v>
      </c>
      <c r="K1683" s="27">
        <f t="shared" ref="K1683:R1683" si="786">J1683</f>
        <v>149</v>
      </c>
      <c r="L1683" s="27">
        <f t="shared" si="786"/>
        <v>149</v>
      </c>
      <c r="M1683" s="50">
        <f t="shared" si="786"/>
        <v>149</v>
      </c>
      <c r="N1683" s="50">
        <f t="shared" si="786"/>
        <v>149</v>
      </c>
      <c r="O1683" s="50">
        <f t="shared" si="786"/>
        <v>149</v>
      </c>
      <c r="P1683" s="50">
        <f t="shared" si="786"/>
        <v>149</v>
      </c>
      <c r="Q1683" s="50">
        <f t="shared" si="786"/>
        <v>149</v>
      </c>
      <c r="R1683" s="27">
        <f t="shared" si="786"/>
        <v>149</v>
      </c>
    </row>
    <row r="1684" spans="1:18" x14ac:dyDescent="0.25">
      <c r="A1684" s="39" t="s">
        <v>14</v>
      </c>
      <c r="B1684" s="40" t="s">
        <v>15</v>
      </c>
      <c r="C1684" s="41">
        <v>79.803117873289978</v>
      </c>
      <c r="D1684" s="41">
        <v>88.013698630136986</v>
      </c>
      <c r="E1684" s="41">
        <v>88.013698630136986</v>
      </c>
      <c r="F1684" s="41">
        <v>88.013698630136986</v>
      </c>
      <c r="G1684" s="41">
        <v>88.013698630136986</v>
      </c>
      <c r="H1684" s="41">
        <v>88.013698630136986</v>
      </c>
      <c r="I1684" s="41">
        <v>88.013698630136986</v>
      </c>
      <c r="J1684" s="41">
        <v>88.013698630136986</v>
      </c>
      <c r="K1684" s="41">
        <v>88.013698630136986</v>
      </c>
      <c r="L1684" s="41">
        <v>88.013698630136986</v>
      </c>
      <c r="M1684" s="42">
        <v>88.013698630136986</v>
      </c>
      <c r="N1684" s="42">
        <v>88.013698630136986</v>
      </c>
      <c r="O1684" s="42">
        <v>88.013698630136986</v>
      </c>
      <c r="P1684" s="42">
        <v>88.013698630136986</v>
      </c>
      <c r="Q1684" s="42">
        <v>88.013698630136986</v>
      </c>
      <c r="R1684" s="41">
        <v>88.013698630136986</v>
      </c>
    </row>
    <row r="1685" spans="1:18" x14ac:dyDescent="0.25">
      <c r="A1685" s="26" t="s">
        <v>16</v>
      </c>
      <c r="B1685" s="27" t="s">
        <v>17</v>
      </c>
      <c r="C1685" s="51">
        <v>250</v>
      </c>
      <c r="D1685" s="51">
        <v>261</v>
      </c>
      <c r="E1685" s="36">
        <v>266</v>
      </c>
      <c r="F1685" s="36">
        <v>264.93599999999998</v>
      </c>
      <c r="G1685" s="36">
        <v>262.03403734129944</v>
      </c>
      <c r="H1685" s="36">
        <v>259.13683774823721</v>
      </c>
      <c r="I1685" s="36">
        <v>256.1824629342845</v>
      </c>
      <c r="J1685" s="36">
        <v>253.21855524790001</v>
      </c>
      <c r="K1685" s="36">
        <v>250.20219707866201</v>
      </c>
      <c r="L1685" s="51">
        <f>K1685+(K1685*L$1432)</f>
        <v>247.17629879243236</v>
      </c>
      <c r="M1685" s="51">
        <f t="shared" ref="M1685:R1686" si="787">L1685+(L1685*M$1432)</f>
        <v>244.14562947921902</v>
      </c>
      <c r="N1685" s="51">
        <f t="shared" si="787"/>
        <v>241.09109868602803</v>
      </c>
      <c r="O1685" s="51">
        <f t="shared" si="787"/>
        <v>237.9792724034611</v>
      </c>
      <c r="P1685" s="51">
        <f t="shared" si="787"/>
        <v>234.85789266160242</v>
      </c>
      <c r="Q1685" s="51">
        <f t="shared" si="787"/>
        <v>231.71262181720348</v>
      </c>
      <c r="R1685" s="51">
        <f t="shared" si="787"/>
        <v>228.59602481612154</v>
      </c>
    </row>
    <row r="1686" spans="1:18" x14ac:dyDescent="0.25">
      <c r="A1686" s="26" t="s">
        <v>29</v>
      </c>
      <c r="B1686" s="27" t="s">
        <v>17</v>
      </c>
      <c r="C1686" s="51">
        <v>213.74521072796935</v>
      </c>
      <c r="D1686" s="51">
        <v>200</v>
      </c>
      <c r="E1686" s="36">
        <v>199.2</v>
      </c>
      <c r="F1686" s="36">
        <v>198.4032</v>
      </c>
      <c r="G1686" s="36">
        <v>196.2300008961912</v>
      </c>
      <c r="H1686" s="36">
        <v>194.06036871973259</v>
      </c>
      <c r="I1686" s="36">
        <v>191.84791961093791</v>
      </c>
      <c r="J1686" s="36">
        <v>189.62833159917932</v>
      </c>
      <c r="K1686" s="36">
        <f>187.36946487996+'[16]Uued liitujad'!H106</f>
        <v>197.36946487995999</v>
      </c>
      <c r="L1686" s="51">
        <f>K1686+(K1686*L$1432)</f>
        <v>194.9825157144154</v>
      </c>
      <c r="M1686" s="51">
        <f t="shared" si="787"/>
        <v>192.59180297263649</v>
      </c>
      <c r="N1686" s="51">
        <f t="shared" si="787"/>
        <v>190.18226734445042</v>
      </c>
      <c r="O1686" s="51">
        <f t="shared" si="787"/>
        <v>187.72753475072926</v>
      </c>
      <c r="P1686" s="51">
        <f t="shared" si="787"/>
        <v>185.26526600756509</v>
      </c>
      <c r="Q1686" s="51">
        <f t="shared" si="787"/>
        <v>182.78415101053577</v>
      </c>
      <c r="R1686" s="51">
        <f t="shared" si="787"/>
        <v>180.32565508391269</v>
      </c>
    </row>
    <row r="1687" spans="1:18" x14ac:dyDescent="0.25">
      <c r="A1687" s="39" t="s">
        <v>27</v>
      </c>
      <c r="B1687" s="40" t="s">
        <v>10</v>
      </c>
      <c r="C1687" s="43">
        <v>0.85498084291187737</v>
      </c>
      <c r="D1687" s="43">
        <v>0.76628352490421459</v>
      </c>
      <c r="E1687" s="43">
        <v>0.7488721804511278</v>
      </c>
      <c r="F1687" s="43">
        <v>0.74887218045112791</v>
      </c>
      <c r="G1687" s="43">
        <v>0.74887218045112802</v>
      </c>
      <c r="H1687" s="43">
        <v>0.74887218045112802</v>
      </c>
      <c r="I1687" s="43">
        <v>0.74887218045112802</v>
      </c>
      <c r="J1687" s="43">
        <v>0.74887218045112802</v>
      </c>
      <c r="K1687" s="43">
        <f>K1686/K1685</f>
        <v>0.78883985506293641</v>
      </c>
      <c r="L1687" s="43">
        <f>L1686/L1685</f>
        <v>0.78883985506293641</v>
      </c>
      <c r="M1687" s="47">
        <f t="shared" ref="M1687:R1687" si="788">M1686/M1685</f>
        <v>0.7888398550629363</v>
      </c>
      <c r="N1687" s="47">
        <f t="shared" si="788"/>
        <v>0.7888398550629363</v>
      </c>
      <c r="O1687" s="47">
        <f t="shared" si="788"/>
        <v>0.78883985506293619</v>
      </c>
      <c r="P1687" s="47">
        <f t="shared" si="788"/>
        <v>0.78883985506293619</v>
      </c>
      <c r="Q1687" s="47">
        <f t="shared" si="788"/>
        <v>0.7888398550629363</v>
      </c>
      <c r="R1687" s="43">
        <f t="shared" si="788"/>
        <v>0.78883985506293619</v>
      </c>
    </row>
    <row r="1688" spans="1:18" x14ac:dyDescent="0.25">
      <c r="A1688" s="48"/>
      <c r="B1688" s="48"/>
      <c r="C1688" s="48"/>
      <c r="D1688" s="48"/>
      <c r="E1688" s="48"/>
      <c r="F1688" s="48"/>
      <c r="G1688" s="48"/>
      <c r="H1688" s="48"/>
      <c r="I1688" s="48"/>
      <c r="J1688" s="48"/>
      <c r="K1688" s="48"/>
      <c r="L1688" s="48"/>
      <c r="M1688" s="48"/>
      <c r="N1688" s="48"/>
      <c r="O1688" s="48"/>
      <c r="P1688" s="48"/>
      <c r="Q1688" s="48"/>
      <c r="R1688" s="49"/>
    </row>
    <row r="1689" spans="1:18" x14ac:dyDescent="0.25">
      <c r="A1689" s="26" t="s">
        <v>2</v>
      </c>
      <c r="B1689" s="27" t="s">
        <v>3</v>
      </c>
      <c r="C1689" s="27">
        <v>2020</v>
      </c>
      <c r="D1689" s="27">
        <v>2021</v>
      </c>
      <c r="E1689" s="27">
        <v>2022</v>
      </c>
      <c r="F1689" s="27">
        <v>2023</v>
      </c>
      <c r="G1689" s="27">
        <v>2024</v>
      </c>
      <c r="H1689" s="27">
        <v>2025</v>
      </c>
      <c r="I1689" s="27">
        <v>2026</v>
      </c>
      <c r="J1689" s="27">
        <v>2027</v>
      </c>
      <c r="K1689" s="27">
        <v>2028</v>
      </c>
      <c r="L1689" s="27">
        <v>2029</v>
      </c>
      <c r="M1689" s="50">
        <v>2030</v>
      </c>
      <c r="N1689" s="27">
        <v>2031</v>
      </c>
      <c r="O1689" s="50">
        <v>2032</v>
      </c>
      <c r="P1689" s="27">
        <v>2033</v>
      </c>
      <c r="Q1689" s="50">
        <v>2034</v>
      </c>
      <c r="R1689" s="27">
        <v>2035</v>
      </c>
    </row>
    <row r="1690" spans="1:18" x14ac:dyDescent="0.25">
      <c r="A1690" s="80" t="s">
        <v>161</v>
      </c>
      <c r="B1690" s="81"/>
      <c r="C1690" s="81"/>
      <c r="D1690" s="81"/>
      <c r="E1690" s="81"/>
      <c r="F1690" s="81"/>
      <c r="G1690" s="81"/>
      <c r="H1690" s="81"/>
      <c r="I1690" s="81"/>
      <c r="J1690" s="81"/>
      <c r="K1690" s="81"/>
      <c r="L1690" s="81"/>
      <c r="M1690" s="81"/>
      <c r="N1690" s="81"/>
      <c r="O1690" s="81"/>
      <c r="P1690" s="81"/>
      <c r="Q1690" s="81"/>
      <c r="R1690" s="82"/>
    </row>
    <row r="1691" spans="1:18" x14ac:dyDescent="0.25">
      <c r="A1691" s="26" t="s">
        <v>5</v>
      </c>
      <c r="B1691" s="27" t="s">
        <v>6</v>
      </c>
      <c r="C1691" s="51">
        <v>1800</v>
      </c>
      <c r="D1691" s="51">
        <v>1963</v>
      </c>
      <c r="E1691" s="51">
        <v>3138.8924931506854</v>
      </c>
      <c r="F1691" s="51">
        <v>1985.7401600000001</v>
      </c>
      <c r="G1691" s="51">
        <v>1964.9003243834752</v>
      </c>
      <c r="H1691" s="51">
        <v>1944.0946937229091</v>
      </c>
      <c r="I1691" s="51">
        <v>1922.8784712164675</v>
      </c>
      <c r="J1691" s="51">
        <v>1901.5937903879192</v>
      </c>
      <c r="K1691" s="51">
        <v>1879.9324474278305</v>
      </c>
      <c r="L1691" s="51">
        <v>1858.2025941203497</v>
      </c>
      <c r="M1691" s="52">
        <v>1836.4384786841804</v>
      </c>
      <c r="N1691" s="52">
        <v>1814.5030070388575</v>
      </c>
      <c r="O1691" s="52">
        <v>1792.1560798647788</v>
      </c>
      <c r="P1691" s="52">
        <v>1769.7405465283805</v>
      </c>
      <c r="Q1691" s="52">
        <v>1747.1534442546135</v>
      </c>
      <c r="R1691" s="51">
        <v>1724.7722571670497</v>
      </c>
    </row>
    <row r="1692" spans="1:18" x14ac:dyDescent="0.25">
      <c r="A1692" s="26" t="s">
        <v>7</v>
      </c>
      <c r="B1692" s="27" t="s">
        <v>6</v>
      </c>
      <c r="C1692" s="27">
        <v>0</v>
      </c>
      <c r="D1692" s="27">
        <v>0</v>
      </c>
      <c r="E1692" s="27">
        <v>0</v>
      </c>
      <c r="F1692" s="27">
        <v>0</v>
      </c>
      <c r="G1692" s="27">
        <v>0</v>
      </c>
      <c r="H1692" s="27">
        <v>0</v>
      </c>
      <c r="I1692" s="27">
        <v>0</v>
      </c>
      <c r="J1692" s="27">
        <v>0</v>
      </c>
      <c r="K1692" s="27">
        <v>0</v>
      </c>
      <c r="L1692" s="27">
        <v>0</v>
      </c>
      <c r="M1692" s="50">
        <v>0</v>
      </c>
      <c r="N1692" s="50">
        <v>0</v>
      </c>
      <c r="O1692" s="50">
        <v>0</v>
      </c>
      <c r="P1692" s="50">
        <v>0</v>
      </c>
      <c r="Q1692" s="50">
        <v>0</v>
      </c>
      <c r="R1692" s="27">
        <v>0</v>
      </c>
    </row>
    <row r="1693" spans="1:18" x14ac:dyDescent="0.25">
      <c r="A1693" s="26" t="s">
        <v>8</v>
      </c>
      <c r="B1693" s="27" t="s">
        <v>6</v>
      </c>
      <c r="C1693" s="51">
        <v>1800</v>
      </c>
      <c r="D1693" s="51">
        <v>1963</v>
      </c>
      <c r="E1693" s="51">
        <v>3138.8924931506854</v>
      </c>
      <c r="F1693" s="51">
        <v>1985.7401600000001</v>
      </c>
      <c r="G1693" s="51">
        <v>1964.9003243834752</v>
      </c>
      <c r="H1693" s="51">
        <v>1944.0946937229091</v>
      </c>
      <c r="I1693" s="51">
        <v>1922.8784712164675</v>
      </c>
      <c r="J1693" s="51">
        <v>1901.5937903879192</v>
      </c>
      <c r="K1693" s="51">
        <v>1879.9324474278305</v>
      </c>
      <c r="L1693" s="51">
        <v>1858.2025941203497</v>
      </c>
      <c r="M1693" s="52">
        <v>1836.4384786841804</v>
      </c>
      <c r="N1693" s="52">
        <v>1814.5030070388575</v>
      </c>
      <c r="O1693" s="52">
        <v>1792.1560798647788</v>
      </c>
      <c r="P1693" s="52">
        <v>1769.7405465283805</v>
      </c>
      <c r="Q1693" s="52">
        <v>1747.1534442546135</v>
      </c>
      <c r="R1693" s="51">
        <v>1724.7722571670497</v>
      </c>
    </row>
    <row r="1694" spans="1:18" x14ac:dyDescent="0.25">
      <c r="A1694" s="26" t="s">
        <v>9</v>
      </c>
      <c r="B1694" s="27" t="s">
        <v>6</v>
      </c>
      <c r="C1694" s="51">
        <v>0</v>
      </c>
      <c r="D1694" s="51">
        <v>62</v>
      </c>
      <c r="E1694" s="51">
        <v>1245.1804931506852</v>
      </c>
      <c r="F1694" s="51">
        <v>99.287008000000014</v>
      </c>
      <c r="G1694" s="51">
        <v>98.245016219173749</v>
      </c>
      <c r="H1694" s="51">
        <v>97.204734686145457</v>
      </c>
      <c r="I1694" s="51">
        <v>96.143923560823396</v>
      </c>
      <c r="J1694" s="51">
        <v>95.07968951939597</v>
      </c>
      <c r="K1694" s="51">
        <v>93.996622371391595</v>
      </c>
      <c r="L1694" s="51">
        <v>92.910129706017642</v>
      </c>
      <c r="M1694" s="52">
        <v>91.821923934209053</v>
      </c>
      <c r="N1694" s="52">
        <v>90.725150351943057</v>
      </c>
      <c r="O1694" s="52">
        <v>89.607803993239031</v>
      </c>
      <c r="P1694" s="52">
        <v>88.487027326419138</v>
      </c>
      <c r="Q1694" s="52">
        <v>87.357672212730677</v>
      </c>
      <c r="R1694" s="51">
        <v>86.238612858352553</v>
      </c>
    </row>
    <row r="1695" spans="1:18" x14ac:dyDescent="0.25">
      <c r="A1695" s="26" t="s">
        <v>9</v>
      </c>
      <c r="B1695" s="27" t="s">
        <v>10</v>
      </c>
      <c r="C1695" s="53">
        <v>0</v>
      </c>
      <c r="D1695" s="53">
        <v>3.1584309730005145E-2</v>
      </c>
      <c r="E1695" s="53">
        <v>0.39669421487603307</v>
      </c>
      <c r="F1695" s="53">
        <v>0.05</v>
      </c>
      <c r="G1695" s="53">
        <v>0.05</v>
      </c>
      <c r="H1695" s="53">
        <v>0.05</v>
      </c>
      <c r="I1695" s="53">
        <v>0.05</v>
      </c>
      <c r="J1695" s="53">
        <v>0.05</v>
      </c>
      <c r="K1695" s="53">
        <v>0.05</v>
      </c>
      <c r="L1695" s="53">
        <v>0.05</v>
      </c>
      <c r="M1695" s="54">
        <v>0.05</v>
      </c>
      <c r="N1695" s="54">
        <v>0.05</v>
      </c>
      <c r="O1695" s="54">
        <v>0.05</v>
      </c>
      <c r="P1695" s="54">
        <v>0.05</v>
      </c>
      <c r="Q1695" s="54">
        <v>0.05</v>
      </c>
      <c r="R1695" s="53">
        <v>0.05</v>
      </c>
    </row>
    <row r="1696" spans="1:18" x14ac:dyDescent="0.25">
      <c r="A1696" s="26" t="s">
        <v>11</v>
      </c>
      <c r="B1696" s="27" t="s">
        <v>6</v>
      </c>
      <c r="C1696" s="51">
        <v>1800</v>
      </c>
      <c r="D1696" s="51">
        <v>1901</v>
      </c>
      <c r="E1696" s="51">
        <v>1893.7120000000002</v>
      </c>
      <c r="F1696" s="51">
        <v>1886.453152</v>
      </c>
      <c r="G1696" s="51">
        <v>1866.6553081643015</v>
      </c>
      <c r="H1696" s="51">
        <v>1846.8899590367637</v>
      </c>
      <c r="I1696" s="51">
        <v>1826.7345476556441</v>
      </c>
      <c r="J1696" s="51">
        <v>1806.5141008685232</v>
      </c>
      <c r="K1696" s="51">
        <v>1785.9358250564389</v>
      </c>
      <c r="L1696" s="51">
        <v>1765.292464414332</v>
      </c>
      <c r="M1696" s="52">
        <v>1744.6165547499713</v>
      </c>
      <c r="N1696" s="52">
        <v>1723.7778566869144</v>
      </c>
      <c r="O1696" s="52">
        <v>1702.5482758715398</v>
      </c>
      <c r="P1696" s="52">
        <v>1681.2535192019614</v>
      </c>
      <c r="Q1696" s="52">
        <v>1659.7957720418829</v>
      </c>
      <c r="R1696" s="51">
        <v>1638.5336443086971</v>
      </c>
    </row>
    <row r="1697" spans="1:18" x14ac:dyDescent="0.25">
      <c r="A1697" s="26" t="s">
        <v>12</v>
      </c>
      <c r="B1697" s="27" t="s">
        <v>6</v>
      </c>
      <c r="C1697" s="51">
        <v>1796</v>
      </c>
      <c r="D1697" s="51">
        <v>1822</v>
      </c>
      <c r="E1697" s="51">
        <v>1814.7120000000002</v>
      </c>
      <c r="F1697" s="51">
        <v>1807.453152</v>
      </c>
      <c r="G1697" s="51">
        <v>1787.6553081643015</v>
      </c>
      <c r="H1697" s="51">
        <v>1767.8899590367637</v>
      </c>
      <c r="I1697" s="51">
        <v>1747.7345476556441</v>
      </c>
      <c r="J1697" s="51">
        <v>1727.5141008685232</v>
      </c>
      <c r="K1697" s="51">
        <v>1706.9358250564389</v>
      </c>
      <c r="L1697" s="51">
        <v>1686.292464414332</v>
      </c>
      <c r="M1697" s="52">
        <v>1665.6165547499713</v>
      </c>
      <c r="N1697" s="52">
        <v>1644.7778566869144</v>
      </c>
      <c r="O1697" s="52">
        <v>1623.5482758715398</v>
      </c>
      <c r="P1697" s="52">
        <v>1602.2535192019614</v>
      </c>
      <c r="Q1697" s="52">
        <v>1580.7957720418829</v>
      </c>
      <c r="R1697" s="51">
        <v>1559.5336443086971</v>
      </c>
    </row>
    <row r="1698" spans="1:18" x14ac:dyDescent="0.25">
      <c r="A1698" s="26" t="s">
        <v>13</v>
      </c>
      <c r="B1698" s="27" t="s">
        <v>6</v>
      </c>
      <c r="C1698" s="27">
        <v>4</v>
      </c>
      <c r="D1698" s="27">
        <v>79</v>
      </c>
      <c r="E1698" s="27">
        <v>79</v>
      </c>
      <c r="F1698" s="27">
        <v>79</v>
      </c>
      <c r="G1698" s="27">
        <v>79</v>
      </c>
      <c r="H1698" s="27">
        <v>79</v>
      </c>
      <c r="I1698" s="27">
        <v>79</v>
      </c>
      <c r="J1698" s="27">
        <v>79</v>
      </c>
      <c r="K1698" s="27">
        <v>79</v>
      </c>
      <c r="L1698" s="27">
        <v>79</v>
      </c>
      <c r="M1698" s="50">
        <v>79</v>
      </c>
      <c r="N1698" s="50">
        <v>79</v>
      </c>
      <c r="O1698" s="50">
        <v>79</v>
      </c>
      <c r="P1698" s="50">
        <v>79</v>
      </c>
      <c r="Q1698" s="50">
        <v>79</v>
      </c>
      <c r="R1698" s="27">
        <v>79</v>
      </c>
    </row>
    <row r="1699" spans="1:18" x14ac:dyDescent="0.25">
      <c r="A1699" s="39" t="s">
        <v>14</v>
      </c>
      <c r="B1699" s="40" t="s">
        <v>15</v>
      </c>
      <c r="C1699" s="41">
        <v>89.161661293050315</v>
      </c>
      <c r="D1699" s="41">
        <v>83.196347031963484</v>
      </c>
      <c r="E1699" s="41">
        <v>83.196347031963484</v>
      </c>
      <c r="F1699" s="41">
        <v>83.196347031963484</v>
      </c>
      <c r="G1699" s="41">
        <v>83.196347031963484</v>
      </c>
      <c r="H1699" s="41">
        <v>83.196347031963484</v>
      </c>
      <c r="I1699" s="41">
        <v>83.196347031963484</v>
      </c>
      <c r="J1699" s="41">
        <v>83.196347031963484</v>
      </c>
      <c r="K1699" s="41">
        <v>83.196347031963484</v>
      </c>
      <c r="L1699" s="41">
        <v>83.196347031963484</v>
      </c>
      <c r="M1699" s="42">
        <v>83.196347031963484</v>
      </c>
      <c r="N1699" s="42">
        <v>83.196347031963484</v>
      </c>
      <c r="O1699" s="42">
        <v>83.196347031963484</v>
      </c>
      <c r="P1699" s="42">
        <v>83.196347031963484</v>
      </c>
      <c r="Q1699" s="42">
        <v>83.196347031963484</v>
      </c>
      <c r="R1699" s="41">
        <v>83.196347031963484</v>
      </c>
    </row>
    <row r="1700" spans="1:18" x14ac:dyDescent="0.25">
      <c r="A1700" s="26" t="s">
        <v>16</v>
      </c>
      <c r="B1700" s="27" t="s">
        <v>17</v>
      </c>
      <c r="C1700" s="51">
        <v>93</v>
      </c>
      <c r="D1700" s="51">
        <v>91</v>
      </c>
      <c r="E1700" s="36">
        <v>88</v>
      </c>
      <c r="F1700" s="51">
        <v>87.647999999999996</v>
      </c>
      <c r="G1700" s="51">
        <v>86.687952203136661</v>
      </c>
      <c r="H1700" s="51">
        <v>85.729480157311571</v>
      </c>
      <c r="I1700" s="51">
        <v>84.752093000815933</v>
      </c>
      <c r="J1700" s="51">
        <v>83.771552112087235</v>
      </c>
      <c r="K1700" s="51">
        <v>82.773659183918241</v>
      </c>
      <c r="L1700" s="51">
        <v>81.772610126819714</v>
      </c>
      <c r="M1700" s="51">
        <v>80.769982684854398</v>
      </c>
      <c r="N1700" s="51">
        <v>79.759461219437824</v>
      </c>
      <c r="O1700" s="51">
        <v>78.729984855280335</v>
      </c>
      <c r="P1700" s="51">
        <v>77.697347948199265</v>
      </c>
      <c r="Q1700" s="51">
        <v>76.656807217721422</v>
      </c>
      <c r="R1700" s="51">
        <v>75.62575257074694</v>
      </c>
    </row>
    <row r="1701" spans="1:18" x14ac:dyDescent="0.25">
      <c r="A1701" s="26" t="s">
        <v>29</v>
      </c>
      <c r="B1701" s="27" t="s">
        <v>17</v>
      </c>
      <c r="C1701" s="51">
        <v>55.18681318681319</v>
      </c>
      <c r="D1701" s="51">
        <v>60</v>
      </c>
      <c r="E1701" s="51">
        <v>59.76</v>
      </c>
      <c r="F1701" s="51">
        <v>59.520959999999995</v>
      </c>
      <c r="G1701" s="51">
        <v>58.869000268857349</v>
      </c>
      <c r="H1701" s="51">
        <v>58.218110615919763</v>
      </c>
      <c r="I1701" s="51">
        <v>57.554375883281359</v>
      </c>
      <c r="J1701" s="51">
        <v>56.888499479753776</v>
      </c>
      <c r="K1701" s="51">
        <v>56.210839463988101</v>
      </c>
      <c r="L1701" s="51">
        <v>55.531036149758464</v>
      </c>
      <c r="M1701" s="51">
        <v>54.850160968714746</v>
      </c>
      <c r="N1701" s="51">
        <v>54.163925028109134</v>
      </c>
      <c r="O1701" s="51">
        <v>53.464816988085822</v>
      </c>
      <c r="P1701" s="51">
        <v>52.763562652095317</v>
      </c>
      <c r="Q1701" s="51">
        <v>52.056940901489</v>
      </c>
      <c r="R1701" s="51">
        <v>51.356761063952696</v>
      </c>
    </row>
    <row r="1702" spans="1:18" x14ac:dyDescent="0.25">
      <c r="A1702" s="39" t="s">
        <v>27</v>
      </c>
      <c r="B1702" s="40" t="s">
        <v>10</v>
      </c>
      <c r="C1702" s="43">
        <v>0.59340659340659341</v>
      </c>
      <c r="D1702" s="43">
        <v>0.65934065934065933</v>
      </c>
      <c r="E1702" s="43">
        <v>0.67909090909090908</v>
      </c>
      <c r="F1702" s="43">
        <v>0.67909090909090908</v>
      </c>
      <c r="G1702" s="43">
        <v>0.67909090909090908</v>
      </c>
      <c r="H1702" s="43">
        <v>0.67909090909090908</v>
      </c>
      <c r="I1702" s="43">
        <v>0.67909090909090908</v>
      </c>
      <c r="J1702" s="43">
        <v>0.67909090909090897</v>
      </c>
      <c r="K1702" s="43">
        <v>0.67909090909090897</v>
      </c>
      <c r="L1702" s="43">
        <v>0.67909090909090886</v>
      </c>
      <c r="M1702" s="47">
        <v>0.67909090909090897</v>
      </c>
      <c r="N1702" s="47">
        <v>0.67909090909090897</v>
      </c>
      <c r="O1702" s="47">
        <v>0.67909090909090897</v>
      </c>
      <c r="P1702" s="47">
        <v>0.67909090909090908</v>
      </c>
      <c r="Q1702" s="47">
        <v>0.67909090909090908</v>
      </c>
      <c r="R1702" s="43">
        <v>0.67909090909090908</v>
      </c>
    </row>
    <row r="1703" spans="1:18" x14ac:dyDescent="0.25">
      <c r="A1703" s="48"/>
      <c r="B1703" s="48"/>
      <c r="C1703" s="48"/>
      <c r="D1703" s="48"/>
      <c r="E1703" s="48"/>
      <c r="F1703" s="48"/>
      <c r="G1703" s="48"/>
      <c r="H1703" s="48"/>
      <c r="I1703" s="48"/>
      <c r="J1703" s="48"/>
      <c r="K1703" s="48"/>
      <c r="L1703" s="48"/>
      <c r="M1703" s="48"/>
      <c r="N1703" s="48"/>
      <c r="O1703" s="48"/>
      <c r="P1703" s="48"/>
      <c r="Q1703" s="48"/>
      <c r="R1703" s="49"/>
    </row>
    <row r="1704" spans="1:18" x14ac:dyDescent="0.25">
      <c r="A1704" s="26" t="s">
        <v>2</v>
      </c>
      <c r="B1704" s="27" t="s">
        <v>3</v>
      </c>
      <c r="C1704" s="27">
        <v>2020</v>
      </c>
      <c r="D1704" s="27">
        <v>2021</v>
      </c>
      <c r="E1704" s="27">
        <v>2022</v>
      </c>
      <c r="F1704" s="27">
        <v>2023</v>
      </c>
      <c r="G1704" s="27">
        <v>2024</v>
      </c>
      <c r="H1704" s="27">
        <v>2025</v>
      </c>
      <c r="I1704" s="27">
        <v>2026</v>
      </c>
      <c r="J1704" s="27">
        <v>2027</v>
      </c>
      <c r="K1704" s="27">
        <v>2028</v>
      </c>
      <c r="L1704" s="27">
        <v>2029</v>
      </c>
      <c r="M1704" s="50">
        <v>2030</v>
      </c>
      <c r="N1704" s="27">
        <v>2031</v>
      </c>
      <c r="O1704" s="50">
        <v>2032</v>
      </c>
      <c r="P1704" s="27">
        <v>2033</v>
      </c>
      <c r="Q1704" s="50">
        <v>2034</v>
      </c>
      <c r="R1704" s="27">
        <v>2035</v>
      </c>
    </row>
    <row r="1705" spans="1:18" x14ac:dyDescent="0.25">
      <c r="A1705" s="80" t="s">
        <v>162</v>
      </c>
      <c r="B1705" s="81"/>
      <c r="C1705" s="81"/>
      <c r="D1705" s="81"/>
      <c r="E1705" s="81"/>
      <c r="F1705" s="81"/>
      <c r="G1705" s="81"/>
      <c r="H1705" s="81"/>
      <c r="I1705" s="81"/>
      <c r="J1705" s="81"/>
      <c r="K1705" s="81"/>
      <c r="L1705" s="81"/>
      <c r="M1705" s="81"/>
      <c r="N1705" s="81"/>
      <c r="O1705" s="81"/>
      <c r="P1705" s="81"/>
      <c r="Q1705" s="81"/>
      <c r="R1705" s="82"/>
    </row>
    <row r="1706" spans="1:18" x14ac:dyDescent="0.25">
      <c r="A1706" s="26" t="s">
        <v>5</v>
      </c>
      <c r="B1706" s="27" t="s">
        <v>6</v>
      </c>
      <c r="C1706" s="51">
        <v>0</v>
      </c>
      <c r="D1706" s="51">
        <v>695</v>
      </c>
      <c r="E1706" s="51">
        <v>692.22</v>
      </c>
      <c r="F1706" s="51">
        <v>689.45111999999995</v>
      </c>
      <c r="G1706" s="51">
        <v>681.8992531142643</v>
      </c>
      <c r="H1706" s="51">
        <v>674.35978130107071</v>
      </c>
      <c r="I1706" s="51">
        <v>666.67152064800916</v>
      </c>
      <c r="J1706" s="51">
        <v>658.95845230714792</v>
      </c>
      <c r="K1706" s="51">
        <v>651.10889045786212</v>
      </c>
      <c r="L1706" s="51">
        <v>643.23450206803557</v>
      </c>
      <c r="M1706" s="52">
        <v>635.34769788761253</v>
      </c>
      <c r="N1706" s="52">
        <v>627.39879824226421</v>
      </c>
      <c r="O1706" s="52">
        <v>619.30079677866081</v>
      </c>
      <c r="P1706" s="52">
        <v>611.17793405343741</v>
      </c>
      <c r="Q1706" s="52">
        <v>602.9928987755809</v>
      </c>
      <c r="R1706" s="51">
        <v>594.88248232411888</v>
      </c>
    </row>
    <row r="1707" spans="1:18" x14ac:dyDescent="0.25">
      <c r="A1707" s="26" t="s">
        <v>7</v>
      </c>
      <c r="B1707" s="27" t="s">
        <v>6</v>
      </c>
      <c r="C1707" s="27">
        <v>0</v>
      </c>
      <c r="D1707" s="27">
        <v>0</v>
      </c>
      <c r="E1707" s="27">
        <v>0</v>
      </c>
      <c r="F1707" s="27">
        <v>0</v>
      </c>
      <c r="G1707" s="27">
        <v>0</v>
      </c>
      <c r="H1707" s="27">
        <v>0</v>
      </c>
      <c r="I1707" s="27">
        <v>0</v>
      </c>
      <c r="J1707" s="27">
        <v>0</v>
      </c>
      <c r="K1707" s="27">
        <v>0</v>
      </c>
      <c r="L1707" s="27">
        <v>0</v>
      </c>
      <c r="M1707" s="50">
        <v>0</v>
      </c>
      <c r="N1707" s="50">
        <v>0</v>
      </c>
      <c r="O1707" s="50">
        <v>0</v>
      </c>
      <c r="P1707" s="50">
        <v>0</v>
      </c>
      <c r="Q1707" s="50">
        <v>0</v>
      </c>
      <c r="R1707" s="27">
        <v>0</v>
      </c>
    </row>
    <row r="1708" spans="1:18" x14ac:dyDescent="0.25">
      <c r="A1708" s="26" t="s">
        <v>8</v>
      </c>
      <c r="B1708" s="27" t="s">
        <v>6</v>
      </c>
      <c r="C1708" s="51">
        <v>0</v>
      </c>
      <c r="D1708" s="51">
        <v>695</v>
      </c>
      <c r="E1708" s="51">
        <v>692.22</v>
      </c>
      <c r="F1708" s="51">
        <v>689.45111999999995</v>
      </c>
      <c r="G1708" s="51">
        <v>681.8992531142643</v>
      </c>
      <c r="H1708" s="51">
        <v>674.35978130107071</v>
      </c>
      <c r="I1708" s="51">
        <v>666.67152064800916</v>
      </c>
      <c r="J1708" s="51">
        <v>658.95845230714792</v>
      </c>
      <c r="K1708" s="51">
        <v>651.10889045786212</v>
      </c>
      <c r="L1708" s="51">
        <v>643.23450206803557</v>
      </c>
      <c r="M1708" s="52">
        <v>635.34769788761253</v>
      </c>
      <c r="N1708" s="52">
        <v>627.39879824226421</v>
      </c>
      <c r="O1708" s="52">
        <v>619.30079677866081</v>
      </c>
      <c r="P1708" s="52">
        <v>611.17793405343741</v>
      </c>
      <c r="Q1708" s="52">
        <v>602.9928987755809</v>
      </c>
      <c r="R1708" s="51">
        <v>594.88248232411888</v>
      </c>
    </row>
    <row r="1709" spans="1:18" x14ac:dyDescent="0.25">
      <c r="A1709" s="26" t="s">
        <v>9</v>
      </c>
      <c r="B1709" s="27" t="s">
        <v>6</v>
      </c>
      <c r="C1709" s="51">
        <v>0</v>
      </c>
      <c r="D1709" s="51">
        <v>0</v>
      </c>
      <c r="E1709" s="51">
        <v>0</v>
      </c>
      <c r="F1709" s="51">
        <v>0</v>
      </c>
      <c r="G1709" s="51">
        <v>0</v>
      </c>
      <c r="H1709" s="51">
        <v>0</v>
      </c>
      <c r="I1709" s="51">
        <v>0</v>
      </c>
      <c r="J1709" s="51">
        <v>0</v>
      </c>
      <c r="K1709" s="51">
        <v>0</v>
      </c>
      <c r="L1709" s="51">
        <v>0</v>
      </c>
      <c r="M1709" s="52">
        <v>0</v>
      </c>
      <c r="N1709" s="52">
        <v>0</v>
      </c>
      <c r="O1709" s="52">
        <v>0</v>
      </c>
      <c r="P1709" s="52">
        <v>0</v>
      </c>
      <c r="Q1709" s="52">
        <v>0</v>
      </c>
      <c r="R1709" s="51">
        <v>0</v>
      </c>
    </row>
    <row r="1710" spans="1:18" x14ac:dyDescent="0.25">
      <c r="A1710" s="26" t="s">
        <v>9</v>
      </c>
      <c r="B1710" s="27" t="s">
        <v>10</v>
      </c>
      <c r="C1710" s="53">
        <v>0</v>
      </c>
      <c r="D1710" s="53">
        <v>0</v>
      </c>
      <c r="E1710" s="53">
        <v>0</v>
      </c>
      <c r="F1710" s="53">
        <v>0</v>
      </c>
      <c r="G1710" s="53">
        <v>0</v>
      </c>
      <c r="H1710" s="53">
        <v>0</v>
      </c>
      <c r="I1710" s="53">
        <v>0</v>
      </c>
      <c r="J1710" s="53">
        <v>0</v>
      </c>
      <c r="K1710" s="53">
        <v>0</v>
      </c>
      <c r="L1710" s="53">
        <v>0</v>
      </c>
      <c r="M1710" s="54">
        <v>0</v>
      </c>
      <c r="N1710" s="54">
        <v>0</v>
      </c>
      <c r="O1710" s="54">
        <v>0</v>
      </c>
      <c r="P1710" s="54">
        <v>0</v>
      </c>
      <c r="Q1710" s="54">
        <v>0</v>
      </c>
      <c r="R1710" s="53">
        <v>0</v>
      </c>
    </row>
    <row r="1711" spans="1:18" x14ac:dyDescent="0.25">
      <c r="A1711" s="26" t="s">
        <v>11</v>
      </c>
      <c r="B1711" s="27" t="s">
        <v>6</v>
      </c>
      <c r="C1711" s="51">
        <v>0</v>
      </c>
      <c r="D1711" s="51">
        <v>695</v>
      </c>
      <c r="E1711" s="51">
        <v>692.22</v>
      </c>
      <c r="F1711" s="51">
        <v>689.45111999999995</v>
      </c>
      <c r="G1711" s="51">
        <v>681.8992531142643</v>
      </c>
      <c r="H1711" s="51">
        <v>674.35978130107071</v>
      </c>
      <c r="I1711" s="51">
        <v>666.67152064800916</v>
      </c>
      <c r="J1711" s="51">
        <v>658.95845230714792</v>
      </c>
      <c r="K1711" s="51">
        <v>651.10889045786212</v>
      </c>
      <c r="L1711" s="51">
        <v>643.23450206803557</v>
      </c>
      <c r="M1711" s="52">
        <v>635.34769788761253</v>
      </c>
      <c r="N1711" s="52">
        <v>627.39879824226421</v>
      </c>
      <c r="O1711" s="52">
        <v>619.30079677866081</v>
      </c>
      <c r="P1711" s="52">
        <v>611.17793405343741</v>
      </c>
      <c r="Q1711" s="52">
        <v>602.9928987755809</v>
      </c>
      <c r="R1711" s="51">
        <v>594.88248232411888</v>
      </c>
    </row>
    <row r="1712" spans="1:18" x14ac:dyDescent="0.25">
      <c r="A1712" s="26" t="s">
        <v>12</v>
      </c>
      <c r="B1712" s="27" t="s">
        <v>6</v>
      </c>
      <c r="C1712" s="51">
        <v>0</v>
      </c>
      <c r="D1712" s="51">
        <v>695</v>
      </c>
      <c r="E1712" s="51">
        <v>692.22</v>
      </c>
      <c r="F1712" s="51">
        <v>689.45111999999995</v>
      </c>
      <c r="G1712" s="51">
        <v>681.8992531142643</v>
      </c>
      <c r="H1712" s="51">
        <v>674.35978130107071</v>
      </c>
      <c r="I1712" s="51">
        <v>666.67152064800916</v>
      </c>
      <c r="J1712" s="51">
        <v>658.95845230714792</v>
      </c>
      <c r="K1712" s="51">
        <v>651.10889045786212</v>
      </c>
      <c r="L1712" s="51">
        <v>643.23450206803557</v>
      </c>
      <c r="M1712" s="52">
        <v>635.34769788761253</v>
      </c>
      <c r="N1712" s="52">
        <v>627.39879824226421</v>
      </c>
      <c r="O1712" s="52">
        <v>619.30079677866081</v>
      </c>
      <c r="P1712" s="52">
        <v>611.17793405343741</v>
      </c>
      <c r="Q1712" s="52">
        <v>602.9928987755809</v>
      </c>
      <c r="R1712" s="51">
        <v>594.88248232411888</v>
      </c>
    </row>
    <row r="1713" spans="1:18" x14ac:dyDescent="0.25">
      <c r="A1713" s="26" t="s">
        <v>13</v>
      </c>
      <c r="B1713" s="27" t="s">
        <v>6</v>
      </c>
      <c r="C1713" s="27">
        <v>0</v>
      </c>
      <c r="D1713" s="27">
        <v>0</v>
      </c>
      <c r="E1713" s="27">
        <v>0</v>
      </c>
      <c r="F1713" s="27">
        <v>0</v>
      </c>
      <c r="G1713" s="27">
        <v>0</v>
      </c>
      <c r="H1713" s="27">
        <v>0</v>
      </c>
      <c r="I1713" s="27">
        <v>0</v>
      </c>
      <c r="J1713" s="27">
        <v>0</v>
      </c>
      <c r="K1713" s="27">
        <v>0</v>
      </c>
      <c r="L1713" s="27">
        <v>0</v>
      </c>
      <c r="M1713" s="50">
        <v>0</v>
      </c>
      <c r="N1713" s="50">
        <v>0</v>
      </c>
      <c r="O1713" s="50">
        <v>0</v>
      </c>
      <c r="P1713" s="50">
        <v>0</v>
      </c>
      <c r="Q1713" s="50">
        <v>0</v>
      </c>
      <c r="R1713" s="27">
        <v>0</v>
      </c>
    </row>
    <row r="1714" spans="1:18" x14ac:dyDescent="0.25">
      <c r="A1714" s="39" t="s">
        <v>14</v>
      </c>
      <c r="B1714" s="40" t="s">
        <v>15</v>
      </c>
      <c r="C1714" s="41">
        <v>0</v>
      </c>
      <c r="D1714" s="41">
        <v>63.470319634703202</v>
      </c>
      <c r="E1714" s="41">
        <v>63.470319634703202</v>
      </c>
      <c r="F1714" s="41">
        <v>63.470319634703202</v>
      </c>
      <c r="G1714" s="41">
        <v>63.470319634703202</v>
      </c>
      <c r="H1714" s="41">
        <v>63.470319634703202</v>
      </c>
      <c r="I1714" s="41">
        <v>63.470319634703202</v>
      </c>
      <c r="J1714" s="41">
        <v>63.470319634703202</v>
      </c>
      <c r="K1714" s="41">
        <v>63.470319634703202</v>
      </c>
      <c r="L1714" s="41">
        <v>63.470319634703202</v>
      </c>
      <c r="M1714" s="42">
        <v>63.470319634703202</v>
      </c>
      <c r="N1714" s="42">
        <v>63.470319634703202</v>
      </c>
      <c r="O1714" s="42">
        <v>63.470319634703202</v>
      </c>
      <c r="P1714" s="42">
        <v>63.470319634703202</v>
      </c>
      <c r="Q1714" s="42">
        <v>63.470319634703202</v>
      </c>
      <c r="R1714" s="41">
        <v>63.470319634703202</v>
      </c>
    </row>
    <row r="1715" spans="1:18" x14ac:dyDescent="0.25">
      <c r="A1715" s="26" t="s">
        <v>16</v>
      </c>
      <c r="B1715" s="27" t="s">
        <v>17</v>
      </c>
      <c r="C1715" s="51">
        <v>42</v>
      </c>
      <c r="D1715" s="51">
        <v>40</v>
      </c>
      <c r="E1715" s="51">
        <v>39.840000000000003</v>
      </c>
      <c r="F1715" s="51">
        <v>39.680640000000004</v>
      </c>
      <c r="G1715" s="51">
        <v>39.246000179238244</v>
      </c>
      <c r="H1715" s="51">
        <v>38.81207374394652</v>
      </c>
      <c r="I1715" s="51">
        <v>38.369583922187587</v>
      </c>
      <c r="J1715" s="51">
        <v>37.925666319835869</v>
      </c>
      <c r="K1715" s="51">
        <v>37.473892975992086</v>
      </c>
      <c r="L1715" s="51">
        <v>37.020690766505659</v>
      </c>
      <c r="M1715" s="51">
        <v>36.566773979143179</v>
      </c>
      <c r="N1715" s="51">
        <v>36.109283352072772</v>
      </c>
      <c r="O1715" s="51">
        <v>35.643211325390567</v>
      </c>
      <c r="P1715" s="51">
        <v>35.175708434730232</v>
      </c>
      <c r="Q1715" s="51">
        <v>34.704627267659355</v>
      </c>
      <c r="R1715" s="51">
        <v>34.237840709301814</v>
      </c>
    </row>
    <row r="1716" spans="1:18" x14ac:dyDescent="0.25">
      <c r="A1716" s="26" t="s">
        <v>29</v>
      </c>
      <c r="B1716" s="27" t="s">
        <v>17</v>
      </c>
      <c r="C1716" s="51">
        <v>15.75</v>
      </c>
      <c r="D1716" s="51">
        <v>30</v>
      </c>
      <c r="E1716" s="51">
        <v>29.88</v>
      </c>
      <c r="F1716" s="51">
        <v>29.760479999999998</v>
      </c>
      <c r="G1716" s="51">
        <v>29.434500134428674</v>
      </c>
      <c r="H1716" s="51">
        <v>29.109055307959881</v>
      </c>
      <c r="I1716" s="51">
        <v>28.77718794164068</v>
      </c>
      <c r="J1716" s="51">
        <v>28.444249739876888</v>
      </c>
      <c r="K1716" s="51">
        <v>28.105419731994051</v>
      </c>
      <c r="L1716" s="51">
        <v>27.765518074879232</v>
      </c>
      <c r="M1716" s="51">
        <v>27.425080484357373</v>
      </c>
      <c r="N1716" s="51">
        <v>27.081962514054567</v>
      </c>
      <c r="O1716" s="51">
        <v>26.732408494042911</v>
      </c>
      <c r="P1716" s="51">
        <v>26.381781326047658</v>
      </c>
      <c r="Q1716" s="51">
        <v>26.0284704507445</v>
      </c>
      <c r="R1716" s="51">
        <v>25.678380531976348</v>
      </c>
    </row>
    <row r="1717" spans="1:18" x14ac:dyDescent="0.25">
      <c r="A1717" s="39" t="s">
        <v>27</v>
      </c>
      <c r="B1717" s="40" t="s">
        <v>10</v>
      </c>
      <c r="C1717" s="43">
        <v>0.375</v>
      </c>
      <c r="D1717" s="43">
        <v>0.75</v>
      </c>
      <c r="E1717" s="43">
        <v>0.74999999999999989</v>
      </c>
      <c r="F1717" s="43">
        <v>0.74999999999999989</v>
      </c>
      <c r="G1717" s="43">
        <v>0.74999999999999978</v>
      </c>
      <c r="H1717" s="43">
        <v>0.74999999999999978</v>
      </c>
      <c r="I1717" s="43">
        <v>0.75</v>
      </c>
      <c r="J1717" s="43">
        <v>0.74999999999999967</v>
      </c>
      <c r="K1717" s="43">
        <v>0.74999999999999967</v>
      </c>
      <c r="L1717" s="43">
        <v>0.74999999999999967</v>
      </c>
      <c r="M1717" s="47">
        <v>0.74999999999999967</v>
      </c>
      <c r="N1717" s="47">
        <v>0.74999999999999967</v>
      </c>
      <c r="O1717" s="47">
        <v>0.74999999999999956</v>
      </c>
      <c r="P1717" s="47">
        <v>0.74999999999999956</v>
      </c>
      <c r="Q1717" s="47">
        <v>0.74999999999999956</v>
      </c>
      <c r="R1717" s="43">
        <v>0.74999999999999967</v>
      </c>
    </row>
    <row r="1718" spans="1:18" x14ac:dyDescent="0.25">
      <c r="A1718" s="48"/>
      <c r="B1718" s="48"/>
      <c r="C1718" s="48"/>
      <c r="D1718" s="48"/>
      <c r="E1718" s="48"/>
      <c r="F1718" s="48"/>
      <c r="G1718" s="48"/>
      <c r="H1718" s="48"/>
      <c r="I1718" s="48"/>
      <c r="J1718" s="48"/>
      <c r="K1718" s="48"/>
      <c r="L1718" s="48"/>
      <c r="M1718" s="48"/>
      <c r="N1718" s="48"/>
      <c r="O1718" s="48"/>
      <c r="P1718" s="48"/>
      <c r="Q1718" s="48"/>
      <c r="R1718" s="49"/>
    </row>
    <row r="1719" spans="1:18" x14ac:dyDescent="0.25">
      <c r="A1719" s="26" t="s">
        <v>2</v>
      </c>
      <c r="B1719" s="27" t="s">
        <v>3</v>
      </c>
      <c r="C1719" s="27">
        <v>2020</v>
      </c>
      <c r="D1719" s="27">
        <v>2021</v>
      </c>
      <c r="E1719" s="27">
        <v>2022</v>
      </c>
      <c r="F1719" s="27">
        <v>2023</v>
      </c>
      <c r="G1719" s="27">
        <v>2024</v>
      </c>
      <c r="H1719" s="27">
        <v>2025</v>
      </c>
      <c r="I1719" s="27">
        <v>2026</v>
      </c>
      <c r="J1719" s="27">
        <v>2027</v>
      </c>
      <c r="K1719" s="27">
        <v>2028</v>
      </c>
      <c r="L1719" s="27">
        <v>2029</v>
      </c>
      <c r="M1719" s="50">
        <v>2030</v>
      </c>
      <c r="N1719" s="27">
        <v>2031</v>
      </c>
      <c r="O1719" s="50">
        <v>2032</v>
      </c>
      <c r="P1719" s="27">
        <v>2033</v>
      </c>
      <c r="Q1719" s="50">
        <v>2034</v>
      </c>
      <c r="R1719" s="27">
        <v>2035</v>
      </c>
    </row>
    <row r="1720" spans="1:18" x14ac:dyDescent="0.25">
      <c r="A1720" s="80" t="s">
        <v>163</v>
      </c>
      <c r="B1720" s="81"/>
      <c r="C1720" s="81"/>
      <c r="D1720" s="81"/>
      <c r="E1720" s="81"/>
      <c r="F1720" s="81"/>
      <c r="G1720" s="81"/>
      <c r="H1720" s="81"/>
      <c r="I1720" s="81"/>
      <c r="J1720" s="81"/>
      <c r="K1720" s="81"/>
      <c r="L1720" s="81"/>
      <c r="M1720" s="81"/>
      <c r="N1720" s="81"/>
      <c r="O1720" s="81"/>
      <c r="P1720" s="81"/>
      <c r="Q1720" s="81"/>
      <c r="R1720" s="82"/>
    </row>
    <row r="1721" spans="1:18" x14ac:dyDescent="0.25">
      <c r="A1721" s="26" t="s">
        <v>5</v>
      </c>
      <c r="B1721" s="27" t="s">
        <v>6</v>
      </c>
      <c r="C1721" s="51">
        <v>0</v>
      </c>
      <c r="D1721" s="36">
        <v>0</v>
      </c>
      <c r="E1721" s="51">
        <v>6125</v>
      </c>
      <c r="F1721" s="51">
        <v>9277.9443947014988</v>
      </c>
      <c r="G1721" s="51">
        <v>9181.831262590631</v>
      </c>
      <c r="H1721" s="51">
        <f t="shared" ref="H1721:R1721" si="789">H1722+H1723</f>
        <v>10803.877270375586</v>
      </c>
      <c r="I1721" s="51">
        <f t="shared" si="789"/>
        <v>10686.441605061362</v>
      </c>
      <c r="J1721" s="51">
        <f t="shared" si="789"/>
        <v>10568.627010434891</v>
      </c>
      <c r="K1721" s="51">
        <f t="shared" si="789"/>
        <v>10448.727522137893</v>
      </c>
      <c r="L1721" s="51">
        <f t="shared" si="789"/>
        <v>10328.448816559194</v>
      </c>
      <c r="M1721" s="52">
        <f t="shared" si="789"/>
        <v>10207.980463842488</v>
      </c>
      <c r="N1721" s="52">
        <f t="shared" si="789"/>
        <v>10086.563623221227</v>
      </c>
      <c r="O1721" s="52">
        <f t="shared" si="789"/>
        <v>9962.8693011231444</v>
      </c>
      <c r="P1721" s="52">
        <f t="shared" si="789"/>
        <v>9838.7952313902424</v>
      </c>
      <c r="Q1721" s="52">
        <f t="shared" si="789"/>
        <v>9713.7714962632708</v>
      </c>
      <c r="R1721" s="51">
        <f t="shared" si="789"/>
        <v>9589.8875392887367</v>
      </c>
    </row>
    <row r="1722" spans="1:18" x14ac:dyDescent="0.25">
      <c r="A1722" s="26" t="s">
        <v>7</v>
      </c>
      <c r="B1722" s="27" t="s">
        <v>6</v>
      </c>
      <c r="C1722" s="27">
        <v>0</v>
      </c>
      <c r="D1722" s="34">
        <v>0</v>
      </c>
      <c r="E1722" s="27">
        <v>0</v>
      </c>
      <c r="F1722" s="27">
        <v>0</v>
      </c>
      <c r="G1722" s="27">
        <v>0</v>
      </c>
      <c r="H1722" s="27">
        <f t="shared" ref="H1722:R1722" si="790">G1722</f>
        <v>0</v>
      </c>
      <c r="I1722" s="27">
        <f t="shared" si="790"/>
        <v>0</v>
      </c>
      <c r="J1722" s="27">
        <f t="shared" si="790"/>
        <v>0</v>
      </c>
      <c r="K1722" s="27">
        <f t="shared" si="790"/>
        <v>0</v>
      </c>
      <c r="L1722" s="27">
        <f t="shared" si="790"/>
        <v>0</v>
      </c>
      <c r="M1722" s="50">
        <f t="shared" si="790"/>
        <v>0</v>
      </c>
      <c r="N1722" s="50">
        <f t="shared" si="790"/>
        <v>0</v>
      </c>
      <c r="O1722" s="50">
        <f t="shared" si="790"/>
        <v>0</v>
      </c>
      <c r="P1722" s="50">
        <f t="shared" si="790"/>
        <v>0</v>
      </c>
      <c r="Q1722" s="50">
        <f t="shared" si="790"/>
        <v>0</v>
      </c>
      <c r="R1722" s="27">
        <f t="shared" si="790"/>
        <v>0</v>
      </c>
    </row>
    <row r="1723" spans="1:18" x14ac:dyDescent="0.25">
      <c r="A1723" s="26" t="s">
        <v>8</v>
      </c>
      <c r="B1723" s="27" t="s">
        <v>6</v>
      </c>
      <c r="C1723" s="51">
        <v>0</v>
      </c>
      <c r="D1723" s="36">
        <v>0</v>
      </c>
      <c r="E1723" s="51">
        <v>6125</v>
      </c>
      <c r="F1723" s="51">
        <v>9277.9443947014988</v>
      </c>
      <c r="G1723" s="51">
        <v>9181.831262590631</v>
      </c>
      <c r="H1723" s="51">
        <f>H1726/(1-H1725)</f>
        <v>10803.877270375586</v>
      </c>
      <c r="I1723" s="51">
        <f t="shared" ref="I1723:R1723" si="791">I1726/(1-I1725)</f>
        <v>10686.441605061362</v>
      </c>
      <c r="J1723" s="51">
        <f t="shared" si="791"/>
        <v>10568.627010434891</v>
      </c>
      <c r="K1723" s="51">
        <f t="shared" si="791"/>
        <v>10448.727522137893</v>
      </c>
      <c r="L1723" s="51">
        <f t="shared" si="791"/>
        <v>10328.448816559194</v>
      </c>
      <c r="M1723" s="52">
        <f t="shared" si="791"/>
        <v>10207.980463842488</v>
      </c>
      <c r="N1723" s="52">
        <f t="shared" si="791"/>
        <v>10086.563623221227</v>
      </c>
      <c r="O1723" s="52">
        <f t="shared" si="791"/>
        <v>9962.8693011231444</v>
      </c>
      <c r="P1723" s="52">
        <f t="shared" si="791"/>
        <v>9838.7952313902424</v>
      </c>
      <c r="Q1723" s="52">
        <f t="shared" si="791"/>
        <v>9713.7714962632708</v>
      </c>
      <c r="R1723" s="51">
        <f t="shared" si="791"/>
        <v>9589.8875392887367</v>
      </c>
    </row>
    <row r="1724" spans="1:18" x14ac:dyDescent="0.25">
      <c r="A1724" s="26" t="s">
        <v>9</v>
      </c>
      <c r="B1724" s="27" t="s">
        <v>6</v>
      </c>
      <c r="C1724" s="51">
        <v>0</v>
      </c>
      <c r="D1724" s="36">
        <v>0</v>
      </c>
      <c r="E1724" s="51">
        <v>283</v>
      </c>
      <c r="F1724" s="51">
        <v>428.67890019600418</v>
      </c>
      <c r="G1724" s="51">
        <v>424.23808119398382</v>
      </c>
      <c r="H1724" s="51">
        <f>H1723-H1726</f>
        <v>499.18322734959838</v>
      </c>
      <c r="I1724" s="51">
        <f t="shared" ref="I1724:R1724" si="792">I1723-I1726</f>
        <v>493.75722028283599</v>
      </c>
      <c r="J1724" s="51">
        <f t="shared" si="792"/>
        <v>488.31370513519687</v>
      </c>
      <c r="K1724" s="51">
        <f t="shared" si="792"/>
        <v>482.7738593902086</v>
      </c>
      <c r="L1724" s="51">
        <f t="shared" si="792"/>
        <v>477.21649225898</v>
      </c>
      <c r="M1724" s="52">
        <f t="shared" si="792"/>
        <v>471.65036265590606</v>
      </c>
      <c r="N1724" s="52">
        <f t="shared" si="792"/>
        <v>466.0404090402626</v>
      </c>
      <c r="O1724" s="52">
        <f t="shared" si="792"/>
        <v>460.32522648454687</v>
      </c>
      <c r="P1724" s="52">
        <f t="shared" si="792"/>
        <v>454.59249803811326</v>
      </c>
      <c r="Q1724" s="52">
        <f t="shared" si="792"/>
        <v>448.81589117428666</v>
      </c>
      <c r="R1724" s="51">
        <f t="shared" si="792"/>
        <v>443.09194671325895</v>
      </c>
    </row>
    <row r="1725" spans="1:18" x14ac:dyDescent="0.25">
      <c r="A1725" s="26" t="s">
        <v>9</v>
      </c>
      <c r="B1725" s="27" t="s">
        <v>10</v>
      </c>
      <c r="C1725" s="53">
        <v>0</v>
      </c>
      <c r="D1725" s="38">
        <v>0</v>
      </c>
      <c r="E1725" s="38">
        <v>4.6204081632653105E-2</v>
      </c>
      <c r="F1725" s="53">
        <v>4.6204081632653105E-2</v>
      </c>
      <c r="G1725" s="53">
        <v>4.6204081632653105E-2</v>
      </c>
      <c r="H1725" s="53">
        <f t="shared" ref="H1725:R1725" si="793">G1725</f>
        <v>4.6204081632653105E-2</v>
      </c>
      <c r="I1725" s="53">
        <f t="shared" si="793"/>
        <v>4.6204081632653105E-2</v>
      </c>
      <c r="J1725" s="53">
        <f t="shared" si="793"/>
        <v>4.6204081632653105E-2</v>
      </c>
      <c r="K1725" s="53">
        <f t="shared" si="793"/>
        <v>4.6204081632653105E-2</v>
      </c>
      <c r="L1725" s="53">
        <f t="shared" si="793"/>
        <v>4.6204081632653105E-2</v>
      </c>
      <c r="M1725" s="54">
        <f t="shared" si="793"/>
        <v>4.6204081632653105E-2</v>
      </c>
      <c r="N1725" s="54">
        <f t="shared" si="793"/>
        <v>4.6204081632653105E-2</v>
      </c>
      <c r="O1725" s="54">
        <f t="shared" si="793"/>
        <v>4.6204081632653105E-2</v>
      </c>
      <c r="P1725" s="54">
        <f t="shared" si="793"/>
        <v>4.6204081632653105E-2</v>
      </c>
      <c r="Q1725" s="54">
        <f t="shared" si="793"/>
        <v>4.6204081632653105E-2</v>
      </c>
      <c r="R1725" s="53">
        <f t="shared" si="793"/>
        <v>4.6204081632653105E-2</v>
      </c>
    </row>
    <row r="1726" spans="1:18" x14ac:dyDescent="0.25">
      <c r="A1726" s="26" t="s">
        <v>11</v>
      </c>
      <c r="B1726" s="27" t="s">
        <v>6</v>
      </c>
      <c r="C1726" s="51">
        <v>0</v>
      </c>
      <c r="D1726" s="36">
        <v>0</v>
      </c>
      <c r="E1726" s="51">
        <v>5842</v>
      </c>
      <c r="F1726" s="51">
        <v>8849.2654945054946</v>
      </c>
      <c r="G1726" s="51">
        <v>8757.5931813966472</v>
      </c>
      <c r="H1726" s="51">
        <f>H1727+H1728</f>
        <v>10304.694043025987</v>
      </c>
      <c r="I1726" s="51">
        <f t="shared" ref="I1726:R1726" si="794">I1727+I1728</f>
        <v>10192.684384778526</v>
      </c>
      <c r="J1726" s="51">
        <f t="shared" si="794"/>
        <v>10080.313305299695</v>
      </c>
      <c r="K1726" s="51">
        <f t="shared" si="794"/>
        <v>9965.9536627476846</v>
      </c>
      <c r="L1726" s="51">
        <f t="shared" si="794"/>
        <v>9851.2323243002138</v>
      </c>
      <c r="M1726" s="52">
        <f t="shared" si="794"/>
        <v>9736.3301011865824</v>
      </c>
      <c r="N1726" s="52">
        <f t="shared" si="794"/>
        <v>9620.5232141809647</v>
      </c>
      <c r="O1726" s="52">
        <f t="shared" si="794"/>
        <v>9502.5440746385975</v>
      </c>
      <c r="P1726" s="52">
        <f t="shared" si="794"/>
        <v>9384.2027333521291</v>
      </c>
      <c r="Q1726" s="52">
        <f t="shared" si="794"/>
        <v>9264.9556050889842</v>
      </c>
      <c r="R1726" s="51">
        <f t="shared" si="794"/>
        <v>9146.7955925754777</v>
      </c>
    </row>
    <row r="1727" spans="1:18" x14ac:dyDescent="0.25">
      <c r="A1727" s="26" t="s">
        <v>12</v>
      </c>
      <c r="B1727" s="27" t="s">
        <v>6</v>
      </c>
      <c r="C1727" s="51"/>
      <c r="D1727" s="36">
        <v>0</v>
      </c>
      <c r="E1727" s="36">
        <v>5362</v>
      </c>
      <c r="F1727" s="51">
        <v>8369.2654945054946</v>
      </c>
      <c r="G1727" s="51">
        <v>8277.5931813966472</v>
      </c>
      <c r="H1727" s="51">
        <f t="shared" ref="H1727:R1727" si="795">(H1729*H1731*365)/1000</f>
        <v>9824.6940430259874</v>
      </c>
      <c r="I1727" s="51">
        <f t="shared" si="795"/>
        <v>9712.6843847785258</v>
      </c>
      <c r="J1727" s="51">
        <f t="shared" si="795"/>
        <v>9600.3133052996945</v>
      </c>
      <c r="K1727" s="51">
        <f t="shared" si="795"/>
        <v>9485.9536627476846</v>
      </c>
      <c r="L1727" s="51">
        <f t="shared" si="795"/>
        <v>9371.2323243002138</v>
      </c>
      <c r="M1727" s="52">
        <f t="shared" si="795"/>
        <v>9256.3301011865824</v>
      </c>
      <c r="N1727" s="52">
        <f t="shared" si="795"/>
        <v>9140.5232141809647</v>
      </c>
      <c r="O1727" s="52">
        <f t="shared" si="795"/>
        <v>9022.5440746385975</v>
      </c>
      <c r="P1727" s="52">
        <f t="shared" si="795"/>
        <v>8904.2027333521291</v>
      </c>
      <c r="Q1727" s="52">
        <f t="shared" si="795"/>
        <v>8784.9556050889842</v>
      </c>
      <c r="R1727" s="51">
        <f t="shared" si="795"/>
        <v>8666.7955925754777</v>
      </c>
    </row>
    <row r="1728" spans="1:18" x14ac:dyDescent="0.25">
      <c r="A1728" s="26" t="s">
        <v>13</v>
      </c>
      <c r="B1728" s="27" t="s">
        <v>6</v>
      </c>
      <c r="C1728" s="27"/>
      <c r="D1728" s="34">
        <v>0</v>
      </c>
      <c r="E1728" s="27">
        <v>480</v>
      </c>
      <c r="F1728" s="27">
        <v>480</v>
      </c>
      <c r="G1728" s="27">
        <v>480</v>
      </c>
      <c r="H1728" s="27">
        <f t="shared" ref="H1728:R1729" si="796">G1728</f>
        <v>480</v>
      </c>
      <c r="I1728" s="27">
        <f t="shared" si="796"/>
        <v>480</v>
      </c>
      <c r="J1728" s="27">
        <f t="shared" si="796"/>
        <v>480</v>
      </c>
      <c r="K1728" s="27">
        <f t="shared" si="796"/>
        <v>480</v>
      </c>
      <c r="L1728" s="27">
        <f t="shared" si="796"/>
        <v>480</v>
      </c>
      <c r="M1728" s="50">
        <f t="shared" si="796"/>
        <v>480</v>
      </c>
      <c r="N1728" s="50">
        <f t="shared" si="796"/>
        <v>480</v>
      </c>
      <c r="O1728" s="50">
        <f t="shared" si="796"/>
        <v>480</v>
      </c>
      <c r="P1728" s="50">
        <f t="shared" si="796"/>
        <v>480</v>
      </c>
      <c r="Q1728" s="50">
        <f t="shared" si="796"/>
        <v>480</v>
      </c>
      <c r="R1728" s="27">
        <f t="shared" si="796"/>
        <v>480</v>
      </c>
    </row>
    <row r="1729" spans="1:19" x14ac:dyDescent="0.25">
      <c r="A1729" s="39" t="s">
        <v>14</v>
      </c>
      <c r="B1729" s="40" t="s">
        <v>15</v>
      </c>
      <c r="C1729" s="41" t="e">
        <v>#DIV/0!</v>
      </c>
      <c r="D1729" s="41">
        <v>0</v>
      </c>
      <c r="E1729" s="41">
        <v>112.23443223443201</v>
      </c>
      <c r="F1729" s="41">
        <v>112.23443223443223</v>
      </c>
      <c r="G1729" s="41">
        <v>112.23443223443223</v>
      </c>
      <c r="H1729" s="41">
        <v>112.23443223443223</v>
      </c>
      <c r="I1729" s="41">
        <v>112.23443223443223</v>
      </c>
      <c r="J1729" s="41">
        <v>112.23443223443223</v>
      </c>
      <c r="K1729" s="41">
        <v>112.23443223443223</v>
      </c>
      <c r="L1729" s="41">
        <f>K1729</f>
        <v>112.23443223443223</v>
      </c>
      <c r="M1729" s="41">
        <f t="shared" si="796"/>
        <v>112.23443223443223</v>
      </c>
      <c r="N1729" s="41">
        <f t="shared" si="796"/>
        <v>112.23443223443223</v>
      </c>
      <c r="O1729" s="41">
        <f t="shared" si="796"/>
        <v>112.23443223443223</v>
      </c>
      <c r="P1729" s="41">
        <f t="shared" si="796"/>
        <v>112.23443223443223</v>
      </c>
      <c r="Q1729" s="41">
        <f t="shared" si="796"/>
        <v>112.23443223443223</v>
      </c>
      <c r="R1729" s="41">
        <f t="shared" si="796"/>
        <v>112.23443223443223</v>
      </c>
    </row>
    <row r="1730" spans="1:19" x14ac:dyDescent="0.25">
      <c r="A1730" s="26" t="s">
        <v>16</v>
      </c>
      <c r="B1730" s="27" t="s">
        <v>17</v>
      </c>
      <c r="C1730" s="51">
        <v>335</v>
      </c>
      <c r="D1730" s="36">
        <v>349</v>
      </c>
      <c r="E1730" s="51">
        <v>347.60399999999998</v>
      </c>
      <c r="F1730" s="51">
        <v>346.21358399999997</v>
      </c>
      <c r="G1730" s="51">
        <v>342.42135156385359</v>
      </c>
      <c r="H1730" s="51">
        <v>338.63534341593333</v>
      </c>
      <c r="I1730" s="51">
        <f t="shared" ref="I1730:K1731" si="797">H1730+(H1730*I$1432)</f>
        <v>334.77461972108659</v>
      </c>
      <c r="J1730" s="51">
        <f t="shared" si="797"/>
        <v>330.90143864056785</v>
      </c>
      <c r="K1730" s="51">
        <f t="shared" si="797"/>
        <v>326.95971621553082</v>
      </c>
      <c r="L1730" s="51">
        <f>K1730+(K1730*L$1432)</f>
        <v>323.00552693776177</v>
      </c>
      <c r="M1730" s="51">
        <f t="shared" ref="M1730:R1731" si="798">L1730+(L1730*M$1432)</f>
        <v>319.04510296802414</v>
      </c>
      <c r="N1730" s="51">
        <f t="shared" si="798"/>
        <v>315.05349724683481</v>
      </c>
      <c r="O1730" s="51">
        <f t="shared" si="798"/>
        <v>310.98701881403252</v>
      </c>
      <c r="P1730" s="51">
        <f t="shared" si="798"/>
        <v>306.90805609302106</v>
      </c>
      <c r="Q1730" s="51">
        <f t="shared" si="798"/>
        <v>302.79787291032767</v>
      </c>
      <c r="R1730" s="51">
        <f t="shared" si="798"/>
        <v>298.72516018865815</v>
      </c>
    </row>
    <row r="1731" spans="1:19" x14ac:dyDescent="0.25">
      <c r="A1731" s="26" t="s">
        <v>29</v>
      </c>
      <c r="B1731" s="27" t="s">
        <v>17</v>
      </c>
      <c r="C1731" s="51">
        <v>0</v>
      </c>
      <c r="D1731" s="36">
        <v>0</v>
      </c>
      <c r="E1731" s="51">
        <v>175</v>
      </c>
      <c r="F1731" s="36">
        <v>204.3</v>
      </c>
      <c r="G1731" s="51">
        <v>202.06221060492905</v>
      </c>
      <c r="H1731" s="36">
        <f>199.828094150908+'[16]Uued liitujad'!H98</f>
        <v>239.82809415090799</v>
      </c>
      <c r="I1731" s="51">
        <f t="shared" si="797"/>
        <v>237.09385502383293</v>
      </c>
      <c r="J1731" s="51">
        <f t="shared" si="797"/>
        <v>234.35079333549274</v>
      </c>
      <c r="K1731" s="51">
        <f t="shared" si="797"/>
        <v>231.55918934244053</v>
      </c>
      <c r="L1731" s="51">
        <f>K1731+(K1731*L$1432)</f>
        <v>228.75875608336835</v>
      </c>
      <c r="M1731" s="51">
        <f t="shared" si="798"/>
        <v>225.95390729496199</v>
      </c>
      <c r="N1731" s="51">
        <f t="shared" si="798"/>
        <v>223.12697498760718</v>
      </c>
      <c r="O1731" s="51">
        <f t="shared" si="798"/>
        <v>220.24701637901367</v>
      </c>
      <c r="P1731" s="51">
        <f t="shared" si="798"/>
        <v>217.35821615625835</v>
      </c>
      <c r="Q1731" s="51">
        <f t="shared" si="798"/>
        <v>214.44730499922142</v>
      </c>
      <c r="R1731" s="51">
        <f t="shared" si="798"/>
        <v>211.56293114677788</v>
      </c>
    </row>
    <row r="1732" spans="1:19" x14ac:dyDescent="0.25">
      <c r="A1732" s="39" t="s">
        <v>27</v>
      </c>
      <c r="B1732" s="40" t="s">
        <v>10</v>
      </c>
      <c r="C1732" s="43"/>
      <c r="D1732" s="43">
        <v>0</v>
      </c>
      <c r="E1732" s="43">
        <v>0.50344645055868176</v>
      </c>
      <c r="F1732" s="43">
        <v>0.59009816321938435</v>
      </c>
      <c r="G1732" s="43">
        <v>0.59009816321938435</v>
      </c>
      <c r="H1732" s="43">
        <f t="shared" ref="H1732:J1732" si="799">H1731/H1730</f>
        <v>0.70821932445585267</v>
      </c>
      <c r="I1732" s="43">
        <f t="shared" si="799"/>
        <v>0.70821932445585267</v>
      </c>
      <c r="J1732" s="43">
        <f t="shared" si="799"/>
        <v>0.70821932445585267</v>
      </c>
      <c r="K1732" s="43">
        <f>K1731/K1730</f>
        <v>0.70821932445585267</v>
      </c>
      <c r="L1732" s="43">
        <f>L1731/L1730</f>
        <v>0.70821932445585267</v>
      </c>
      <c r="M1732" s="47">
        <f t="shared" ref="M1732:R1732" si="800">M1731/M1730</f>
        <v>0.70821932445585256</v>
      </c>
      <c r="N1732" s="47">
        <f t="shared" si="800"/>
        <v>0.70821932445585267</v>
      </c>
      <c r="O1732" s="47">
        <f t="shared" si="800"/>
        <v>0.70821932445585267</v>
      </c>
      <c r="P1732" s="47">
        <f t="shared" si="800"/>
        <v>0.70821932445585278</v>
      </c>
      <c r="Q1732" s="47">
        <f t="shared" si="800"/>
        <v>0.70821932445585278</v>
      </c>
      <c r="R1732" s="43">
        <f t="shared" si="800"/>
        <v>0.70821932445585278</v>
      </c>
    </row>
    <row r="1733" spans="1:19" x14ac:dyDescent="0.25">
      <c r="A1733" s="48"/>
      <c r="B1733" s="48"/>
      <c r="C1733" s="48"/>
      <c r="D1733" s="48"/>
      <c r="E1733" s="48"/>
      <c r="F1733" s="48"/>
      <c r="G1733" s="48"/>
      <c r="H1733" s="48"/>
      <c r="I1733" s="48"/>
      <c r="J1733" s="48"/>
      <c r="K1733" s="48"/>
      <c r="L1733" s="48"/>
      <c r="M1733" s="48"/>
      <c r="N1733" s="48"/>
      <c r="O1733" s="48"/>
      <c r="P1733" s="48"/>
      <c r="Q1733" s="48"/>
      <c r="R1733" s="49"/>
      <c r="S1733" s="65"/>
    </row>
    <row r="1734" spans="1:19" x14ac:dyDescent="0.25">
      <c r="A1734" s="26" t="s">
        <v>2</v>
      </c>
      <c r="B1734" s="27" t="s">
        <v>3</v>
      </c>
      <c r="C1734" s="27">
        <v>2020</v>
      </c>
      <c r="D1734" s="27">
        <v>2021</v>
      </c>
      <c r="E1734" s="27">
        <v>2022</v>
      </c>
      <c r="F1734" s="27">
        <v>2023</v>
      </c>
      <c r="G1734" s="27">
        <v>2024</v>
      </c>
      <c r="H1734" s="27">
        <v>2025</v>
      </c>
      <c r="I1734" s="27">
        <v>2026</v>
      </c>
      <c r="J1734" s="27">
        <v>2027</v>
      </c>
      <c r="K1734" s="27">
        <v>2028</v>
      </c>
      <c r="L1734" s="27">
        <v>2029</v>
      </c>
      <c r="M1734" s="50">
        <v>2030</v>
      </c>
      <c r="N1734" s="27">
        <v>2031</v>
      </c>
      <c r="O1734" s="50">
        <v>2032</v>
      </c>
      <c r="P1734" s="27">
        <v>2033</v>
      </c>
      <c r="Q1734" s="50">
        <v>2034</v>
      </c>
      <c r="R1734" s="27">
        <v>2035</v>
      </c>
      <c r="S1734" s="65"/>
    </row>
    <row r="1735" spans="1:19" x14ac:dyDescent="0.25">
      <c r="A1735" s="80" t="s">
        <v>164</v>
      </c>
      <c r="B1735" s="81"/>
      <c r="C1735" s="81"/>
      <c r="D1735" s="81"/>
      <c r="E1735" s="81"/>
      <c r="F1735" s="81"/>
      <c r="G1735" s="81"/>
      <c r="H1735" s="81"/>
      <c r="I1735" s="81"/>
      <c r="J1735" s="81"/>
      <c r="K1735" s="81"/>
      <c r="L1735" s="81"/>
      <c r="M1735" s="81"/>
      <c r="N1735" s="81"/>
      <c r="O1735" s="81"/>
      <c r="P1735" s="81"/>
      <c r="Q1735" s="81"/>
      <c r="R1735" s="82"/>
      <c r="S1735" s="65"/>
    </row>
    <row r="1736" spans="1:19" x14ac:dyDescent="0.25">
      <c r="A1736" s="26" t="s">
        <v>5</v>
      </c>
      <c r="B1736" s="27" t="s">
        <v>6</v>
      </c>
      <c r="C1736" s="51">
        <v>0</v>
      </c>
      <c r="D1736" s="36"/>
      <c r="E1736" s="51"/>
      <c r="F1736" s="51"/>
      <c r="G1736" s="51">
        <f>G1737+G1738</f>
        <v>1813.7894736842104</v>
      </c>
      <c r="H1736" s="51">
        <f t="shared" ref="H1736" si="801">H1737+H1738</f>
        <v>1813.7894736842104</v>
      </c>
      <c r="I1736" s="51">
        <f>I1737+I1738</f>
        <v>1813.7894736842104</v>
      </c>
      <c r="J1736" s="51">
        <f>J1737+J1738</f>
        <v>1813.7894736842104</v>
      </c>
      <c r="K1736" s="51">
        <f>K1737+K1738</f>
        <v>1813.7894736842104</v>
      </c>
      <c r="L1736" s="51">
        <f t="shared" ref="L1736:R1736" si="802">L1737+L1738</f>
        <v>1813.7894736842104</v>
      </c>
      <c r="M1736" s="52">
        <f t="shared" si="802"/>
        <v>1813.7894736842104</v>
      </c>
      <c r="N1736" s="52">
        <f t="shared" si="802"/>
        <v>1813.7894736842104</v>
      </c>
      <c r="O1736" s="52">
        <f t="shared" si="802"/>
        <v>1813.7894736842104</v>
      </c>
      <c r="P1736" s="52">
        <f t="shared" si="802"/>
        <v>1813.7894736842104</v>
      </c>
      <c r="Q1736" s="52">
        <f t="shared" si="802"/>
        <v>1813.7894736842104</v>
      </c>
      <c r="R1736" s="51">
        <f t="shared" si="802"/>
        <v>1813.7894736842104</v>
      </c>
      <c r="S1736" s="65"/>
    </row>
    <row r="1737" spans="1:19" x14ac:dyDescent="0.25">
      <c r="A1737" s="26" t="s">
        <v>7</v>
      </c>
      <c r="B1737" s="27" t="s">
        <v>6</v>
      </c>
      <c r="C1737" s="27">
        <v>0</v>
      </c>
      <c r="D1737" s="34"/>
      <c r="E1737" s="27"/>
      <c r="F1737" s="27"/>
      <c r="G1737" s="27">
        <f t="shared" ref="G1737:H1737" si="803">F1737</f>
        <v>0</v>
      </c>
      <c r="H1737" s="27">
        <f t="shared" si="803"/>
        <v>0</v>
      </c>
      <c r="I1737" s="27">
        <f>H1737</f>
        <v>0</v>
      </c>
      <c r="J1737" s="27">
        <f>I1737</f>
        <v>0</v>
      </c>
      <c r="K1737" s="27">
        <f t="shared" ref="K1737:R1737" si="804">J1737</f>
        <v>0</v>
      </c>
      <c r="L1737" s="27">
        <f t="shared" si="804"/>
        <v>0</v>
      </c>
      <c r="M1737" s="50">
        <f t="shared" si="804"/>
        <v>0</v>
      </c>
      <c r="N1737" s="50">
        <f t="shared" si="804"/>
        <v>0</v>
      </c>
      <c r="O1737" s="50">
        <f t="shared" si="804"/>
        <v>0</v>
      </c>
      <c r="P1737" s="50">
        <f t="shared" si="804"/>
        <v>0</v>
      </c>
      <c r="Q1737" s="50">
        <f t="shared" si="804"/>
        <v>0</v>
      </c>
      <c r="R1737" s="27">
        <f t="shared" si="804"/>
        <v>0</v>
      </c>
      <c r="S1737" s="65"/>
    </row>
    <row r="1738" spans="1:19" x14ac:dyDescent="0.25">
      <c r="A1738" s="26" t="s">
        <v>8</v>
      </c>
      <c r="B1738" s="27" t="s">
        <v>6</v>
      </c>
      <c r="C1738" s="51">
        <v>0</v>
      </c>
      <c r="D1738" s="36"/>
      <c r="E1738" s="51"/>
      <c r="F1738" s="51"/>
      <c r="G1738" s="51">
        <f>G1741/(1-G1740)</f>
        <v>1813.7894736842104</v>
      </c>
      <c r="H1738" s="51">
        <f t="shared" ref="H1738:R1738" si="805">H1741/(1-H1740)</f>
        <v>1813.7894736842104</v>
      </c>
      <c r="I1738" s="51">
        <f t="shared" si="805"/>
        <v>1813.7894736842104</v>
      </c>
      <c r="J1738" s="51">
        <f t="shared" si="805"/>
        <v>1813.7894736842104</v>
      </c>
      <c r="K1738" s="51">
        <f t="shared" si="805"/>
        <v>1813.7894736842104</v>
      </c>
      <c r="L1738" s="51">
        <f t="shared" si="805"/>
        <v>1813.7894736842104</v>
      </c>
      <c r="M1738" s="52">
        <f t="shared" si="805"/>
        <v>1813.7894736842104</v>
      </c>
      <c r="N1738" s="52">
        <f t="shared" si="805"/>
        <v>1813.7894736842104</v>
      </c>
      <c r="O1738" s="52">
        <f t="shared" si="805"/>
        <v>1813.7894736842104</v>
      </c>
      <c r="P1738" s="52">
        <f t="shared" si="805"/>
        <v>1813.7894736842104</v>
      </c>
      <c r="Q1738" s="52">
        <f t="shared" si="805"/>
        <v>1813.7894736842104</v>
      </c>
      <c r="R1738" s="51">
        <f t="shared" si="805"/>
        <v>1813.7894736842104</v>
      </c>
      <c r="S1738" s="65"/>
    </row>
    <row r="1739" spans="1:19" x14ac:dyDescent="0.25">
      <c r="A1739" s="26" t="s">
        <v>9</v>
      </c>
      <c r="B1739" s="27" t="s">
        <v>6</v>
      </c>
      <c r="C1739" s="51">
        <v>0</v>
      </c>
      <c r="D1739" s="36"/>
      <c r="E1739" s="51"/>
      <c r="F1739" s="51"/>
      <c r="G1739" s="51">
        <f>G1738-G1741</f>
        <v>90.689473684210498</v>
      </c>
      <c r="H1739" s="51">
        <f t="shared" ref="H1739:R1739" si="806">H1738-H1741</f>
        <v>90.689473684210498</v>
      </c>
      <c r="I1739" s="51">
        <f t="shared" si="806"/>
        <v>90.689473684210498</v>
      </c>
      <c r="J1739" s="51">
        <f t="shared" si="806"/>
        <v>90.689473684210498</v>
      </c>
      <c r="K1739" s="51">
        <f t="shared" si="806"/>
        <v>90.689473684210498</v>
      </c>
      <c r="L1739" s="51">
        <f t="shared" si="806"/>
        <v>90.689473684210498</v>
      </c>
      <c r="M1739" s="52">
        <f t="shared" si="806"/>
        <v>90.689473684210498</v>
      </c>
      <c r="N1739" s="52">
        <f t="shared" si="806"/>
        <v>90.689473684210498</v>
      </c>
      <c r="O1739" s="52">
        <f t="shared" si="806"/>
        <v>90.689473684210498</v>
      </c>
      <c r="P1739" s="52">
        <f t="shared" si="806"/>
        <v>90.689473684210498</v>
      </c>
      <c r="Q1739" s="52">
        <f t="shared" si="806"/>
        <v>90.689473684210498</v>
      </c>
      <c r="R1739" s="51">
        <f t="shared" si="806"/>
        <v>90.689473684210498</v>
      </c>
      <c r="S1739" s="65"/>
    </row>
    <row r="1740" spans="1:19" x14ac:dyDescent="0.25">
      <c r="A1740" s="26" t="s">
        <v>9</v>
      </c>
      <c r="B1740" s="27" t="s">
        <v>10</v>
      </c>
      <c r="C1740" s="53">
        <v>0</v>
      </c>
      <c r="D1740" s="38"/>
      <c r="E1740" s="38"/>
      <c r="F1740" s="53"/>
      <c r="G1740" s="53">
        <v>0.05</v>
      </c>
      <c r="H1740" s="53">
        <f t="shared" ref="H1740" si="807">G1740</f>
        <v>0.05</v>
      </c>
      <c r="I1740" s="53">
        <f>H1740</f>
        <v>0.05</v>
      </c>
      <c r="J1740" s="53">
        <f>I1740</f>
        <v>0.05</v>
      </c>
      <c r="K1740" s="53">
        <f t="shared" ref="K1740:R1740" si="808">J1740</f>
        <v>0.05</v>
      </c>
      <c r="L1740" s="53">
        <f t="shared" si="808"/>
        <v>0.05</v>
      </c>
      <c r="M1740" s="54">
        <f t="shared" si="808"/>
        <v>0.05</v>
      </c>
      <c r="N1740" s="54">
        <f t="shared" si="808"/>
        <v>0.05</v>
      </c>
      <c r="O1740" s="54">
        <f t="shared" si="808"/>
        <v>0.05</v>
      </c>
      <c r="P1740" s="54">
        <f t="shared" si="808"/>
        <v>0.05</v>
      </c>
      <c r="Q1740" s="54">
        <f t="shared" si="808"/>
        <v>0.05</v>
      </c>
      <c r="R1740" s="53">
        <f t="shared" si="808"/>
        <v>0.05</v>
      </c>
      <c r="S1740" s="65"/>
    </row>
    <row r="1741" spans="1:19" x14ac:dyDescent="0.25">
      <c r="A1741" s="26" t="s">
        <v>11</v>
      </c>
      <c r="B1741" s="27" t="s">
        <v>6</v>
      </c>
      <c r="C1741" s="51">
        <v>0</v>
      </c>
      <c r="D1741" s="36"/>
      <c r="E1741" s="51"/>
      <c r="F1741" s="51"/>
      <c r="G1741" s="51">
        <f t="shared" ref="G1741:R1741" si="809">G1742+G1743</f>
        <v>1723.1</v>
      </c>
      <c r="H1741" s="51">
        <f t="shared" si="809"/>
        <v>1723.1</v>
      </c>
      <c r="I1741" s="51">
        <f t="shared" si="809"/>
        <v>1723.1</v>
      </c>
      <c r="J1741" s="51">
        <f t="shared" si="809"/>
        <v>1723.1</v>
      </c>
      <c r="K1741" s="51">
        <f t="shared" si="809"/>
        <v>1723.1</v>
      </c>
      <c r="L1741" s="51">
        <f t="shared" si="809"/>
        <v>1723.1</v>
      </c>
      <c r="M1741" s="52">
        <f t="shared" si="809"/>
        <v>1723.1</v>
      </c>
      <c r="N1741" s="52">
        <f t="shared" si="809"/>
        <v>1723.1</v>
      </c>
      <c r="O1741" s="52">
        <f t="shared" si="809"/>
        <v>1723.1</v>
      </c>
      <c r="P1741" s="52">
        <f t="shared" si="809"/>
        <v>1723.1</v>
      </c>
      <c r="Q1741" s="52">
        <f t="shared" si="809"/>
        <v>1723.1</v>
      </c>
      <c r="R1741" s="51">
        <f t="shared" si="809"/>
        <v>1723.1</v>
      </c>
      <c r="S1741" s="65"/>
    </row>
    <row r="1742" spans="1:19" x14ac:dyDescent="0.25">
      <c r="A1742" s="26" t="s">
        <v>12</v>
      </c>
      <c r="B1742" s="27" t="s">
        <v>6</v>
      </c>
      <c r="C1742" s="51"/>
      <c r="D1742" s="36"/>
      <c r="E1742" s="36"/>
      <c r="F1742" s="51"/>
      <c r="G1742" s="51">
        <f t="shared" ref="G1742:R1742" si="810">(G1744*G1746*365)/1000</f>
        <v>562.1</v>
      </c>
      <c r="H1742" s="51">
        <f t="shared" si="810"/>
        <v>562.1</v>
      </c>
      <c r="I1742" s="51">
        <f t="shared" si="810"/>
        <v>562.1</v>
      </c>
      <c r="J1742" s="51">
        <f t="shared" si="810"/>
        <v>562.1</v>
      </c>
      <c r="K1742" s="51">
        <f t="shared" si="810"/>
        <v>562.1</v>
      </c>
      <c r="L1742" s="51">
        <f t="shared" si="810"/>
        <v>562.1</v>
      </c>
      <c r="M1742" s="52">
        <f t="shared" si="810"/>
        <v>562.1</v>
      </c>
      <c r="N1742" s="52">
        <f t="shared" si="810"/>
        <v>562.1</v>
      </c>
      <c r="O1742" s="52">
        <f t="shared" si="810"/>
        <v>562.1</v>
      </c>
      <c r="P1742" s="52">
        <f t="shared" si="810"/>
        <v>562.1</v>
      </c>
      <c r="Q1742" s="52">
        <f t="shared" si="810"/>
        <v>562.1</v>
      </c>
      <c r="R1742" s="51">
        <f t="shared" si="810"/>
        <v>562.1</v>
      </c>
      <c r="S1742" s="65"/>
    </row>
    <row r="1743" spans="1:19" x14ac:dyDescent="0.25">
      <c r="A1743" s="26" t="s">
        <v>13</v>
      </c>
      <c r="B1743" s="27" t="s">
        <v>6</v>
      </c>
      <c r="C1743" s="27"/>
      <c r="D1743" s="34"/>
      <c r="E1743" s="27"/>
      <c r="F1743" s="27"/>
      <c r="G1743" s="27">
        <v>1161</v>
      </c>
      <c r="H1743" s="27">
        <f t="shared" ref="H1743:R1744" si="811">G1743</f>
        <v>1161</v>
      </c>
      <c r="I1743" s="27">
        <f t="shared" si="811"/>
        <v>1161</v>
      </c>
      <c r="J1743" s="27">
        <f t="shared" si="811"/>
        <v>1161</v>
      </c>
      <c r="K1743" s="27">
        <f t="shared" si="811"/>
        <v>1161</v>
      </c>
      <c r="L1743" s="27">
        <f t="shared" si="811"/>
        <v>1161</v>
      </c>
      <c r="M1743" s="50">
        <f t="shared" si="811"/>
        <v>1161</v>
      </c>
      <c r="N1743" s="50">
        <f t="shared" si="811"/>
        <v>1161</v>
      </c>
      <c r="O1743" s="50">
        <f t="shared" si="811"/>
        <v>1161</v>
      </c>
      <c r="P1743" s="50">
        <f t="shared" si="811"/>
        <v>1161</v>
      </c>
      <c r="Q1743" s="50">
        <f t="shared" si="811"/>
        <v>1161</v>
      </c>
      <c r="R1743" s="27">
        <f t="shared" si="811"/>
        <v>1161</v>
      </c>
      <c r="S1743" s="65"/>
    </row>
    <row r="1744" spans="1:19" x14ac:dyDescent="0.25">
      <c r="A1744" s="39" t="s">
        <v>14</v>
      </c>
      <c r="B1744" s="40" t="s">
        <v>15</v>
      </c>
      <c r="C1744" s="41" t="e">
        <v>#DIV/0!</v>
      </c>
      <c r="D1744" s="41"/>
      <c r="E1744" s="41"/>
      <c r="F1744" s="41"/>
      <c r="G1744" s="41">
        <v>70</v>
      </c>
      <c r="H1744" s="41">
        <f>G1744</f>
        <v>70</v>
      </c>
      <c r="I1744" s="41">
        <f t="shared" si="811"/>
        <v>70</v>
      </c>
      <c r="J1744" s="41">
        <f t="shared" si="811"/>
        <v>70</v>
      </c>
      <c r="K1744" s="41">
        <f t="shared" si="811"/>
        <v>70</v>
      </c>
      <c r="L1744" s="41">
        <f t="shared" si="811"/>
        <v>70</v>
      </c>
      <c r="M1744" s="42">
        <f t="shared" si="811"/>
        <v>70</v>
      </c>
      <c r="N1744" s="42">
        <f t="shared" si="811"/>
        <v>70</v>
      </c>
      <c r="O1744" s="42">
        <f t="shared" si="811"/>
        <v>70</v>
      </c>
      <c r="P1744" s="42">
        <f t="shared" si="811"/>
        <v>70</v>
      </c>
      <c r="Q1744" s="42">
        <f t="shared" si="811"/>
        <v>70</v>
      </c>
      <c r="R1744" s="41">
        <f t="shared" si="811"/>
        <v>70</v>
      </c>
      <c r="S1744" s="65"/>
    </row>
    <row r="1745" spans="1:19" x14ac:dyDescent="0.25">
      <c r="A1745" s="26" t="s">
        <v>16</v>
      </c>
      <c r="B1745" s="27" t="s">
        <v>17</v>
      </c>
      <c r="C1745" s="51">
        <v>335</v>
      </c>
      <c r="D1745" s="36">
        <v>98</v>
      </c>
      <c r="E1745" s="51">
        <v>97.608000000000004</v>
      </c>
      <c r="F1745" s="51">
        <v>97</v>
      </c>
      <c r="G1745" s="51">
        <f>F1745+(F1745*G$1431)</f>
        <v>97</v>
      </c>
      <c r="H1745" s="51">
        <f t="shared" ref="H1745:R1746" si="812">G1745+(G1745*H$1431)</f>
        <v>97</v>
      </c>
      <c r="I1745" s="51">
        <f t="shared" si="812"/>
        <v>97</v>
      </c>
      <c r="J1745" s="51">
        <f t="shared" si="812"/>
        <v>97</v>
      </c>
      <c r="K1745" s="51">
        <f t="shared" si="812"/>
        <v>97</v>
      </c>
      <c r="L1745" s="51">
        <f t="shared" si="812"/>
        <v>97</v>
      </c>
      <c r="M1745" s="51">
        <f t="shared" si="812"/>
        <v>97</v>
      </c>
      <c r="N1745" s="51">
        <f t="shared" si="812"/>
        <v>97</v>
      </c>
      <c r="O1745" s="51">
        <f t="shared" si="812"/>
        <v>97</v>
      </c>
      <c r="P1745" s="51">
        <f t="shared" si="812"/>
        <v>97</v>
      </c>
      <c r="Q1745" s="51">
        <f t="shared" si="812"/>
        <v>97</v>
      </c>
      <c r="R1745" s="51">
        <f t="shared" si="812"/>
        <v>97</v>
      </c>
      <c r="S1745" s="65"/>
    </row>
    <row r="1746" spans="1:19" x14ac:dyDescent="0.25">
      <c r="A1746" s="26" t="s">
        <v>29</v>
      </c>
      <c r="B1746" s="27" t="s">
        <v>17</v>
      </c>
      <c r="C1746" s="51">
        <v>0</v>
      </c>
      <c r="D1746" s="36"/>
      <c r="E1746" s="51"/>
      <c r="F1746" s="36"/>
      <c r="G1746" s="51">
        <v>22</v>
      </c>
      <c r="H1746" s="51">
        <f>G1746+(G1746*H$1431)</f>
        <v>22</v>
      </c>
      <c r="I1746" s="51">
        <f t="shared" si="812"/>
        <v>22</v>
      </c>
      <c r="J1746" s="51">
        <f t="shared" si="812"/>
        <v>22</v>
      </c>
      <c r="K1746" s="51">
        <f t="shared" si="812"/>
        <v>22</v>
      </c>
      <c r="L1746" s="51">
        <f t="shared" si="812"/>
        <v>22</v>
      </c>
      <c r="M1746" s="51">
        <f t="shared" si="812"/>
        <v>22</v>
      </c>
      <c r="N1746" s="51">
        <f t="shared" si="812"/>
        <v>22</v>
      </c>
      <c r="O1746" s="51">
        <f t="shared" si="812"/>
        <v>22</v>
      </c>
      <c r="P1746" s="51">
        <f t="shared" si="812"/>
        <v>22</v>
      </c>
      <c r="Q1746" s="51">
        <f t="shared" si="812"/>
        <v>22</v>
      </c>
      <c r="R1746" s="51">
        <f t="shared" si="812"/>
        <v>22</v>
      </c>
      <c r="S1746" s="65"/>
    </row>
    <row r="1747" spans="1:19" x14ac:dyDescent="0.25">
      <c r="A1747" s="39" t="s">
        <v>27</v>
      </c>
      <c r="B1747" s="40" t="s">
        <v>10</v>
      </c>
      <c r="C1747" s="43"/>
      <c r="D1747" s="43"/>
      <c r="E1747" s="43"/>
      <c r="F1747" s="43"/>
      <c r="G1747" s="43">
        <f t="shared" ref="G1747:J1747" si="813">G1746/G1745</f>
        <v>0.22680412371134021</v>
      </c>
      <c r="H1747" s="43">
        <f t="shared" si="813"/>
        <v>0.22680412371134021</v>
      </c>
      <c r="I1747" s="43">
        <f t="shared" si="813"/>
        <v>0.22680412371134021</v>
      </c>
      <c r="J1747" s="43">
        <f t="shared" si="813"/>
        <v>0.22680412371134021</v>
      </c>
      <c r="K1747" s="43">
        <f>K1746/K1745</f>
        <v>0.22680412371134021</v>
      </c>
      <c r="L1747" s="43">
        <f t="shared" ref="L1747:R1747" si="814">L1746/L1745</f>
        <v>0.22680412371134021</v>
      </c>
      <c r="M1747" s="47">
        <f t="shared" si="814"/>
        <v>0.22680412371134021</v>
      </c>
      <c r="N1747" s="47">
        <f t="shared" si="814"/>
        <v>0.22680412371134021</v>
      </c>
      <c r="O1747" s="47">
        <f t="shared" si="814"/>
        <v>0.22680412371134021</v>
      </c>
      <c r="P1747" s="47">
        <f t="shared" si="814"/>
        <v>0.22680412371134021</v>
      </c>
      <c r="Q1747" s="47">
        <f t="shared" si="814"/>
        <v>0.22680412371134021</v>
      </c>
      <c r="R1747" s="43">
        <f t="shared" si="814"/>
        <v>0.22680412371134021</v>
      </c>
      <c r="S1747" s="65"/>
    </row>
    <row r="1749" spans="1:19" x14ac:dyDescent="0.25">
      <c r="A1749" s="66" t="s">
        <v>165</v>
      </c>
      <c r="B1749" s="67" t="s">
        <v>166</v>
      </c>
      <c r="C1749" s="67"/>
      <c r="D1749" s="67">
        <f t="shared" ref="D1749:R1749" si="815">D1719</f>
        <v>2021</v>
      </c>
      <c r="E1749" s="67">
        <f t="shared" si="815"/>
        <v>2022</v>
      </c>
      <c r="F1749" s="67">
        <f t="shared" si="815"/>
        <v>2023</v>
      </c>
      <c r="G1749" s="67">
        <f t="shared" si="815"/>
        <v>2024</v>
      </c>
      <c r="H1749" s="67">
        <f t="shared" si="815"/>
        <v>2025</v>
      </c>
      <c r="I1749" s="67">
        <f t="shared" si="815"/>
        <v>2026</v>
      </c>
      <c r="J1749" s="67">
        <f t="shared" si="815"/>
        <v>2027</v>
      </c>
      <c r="K1749" s="67">
        <f t="shared" si="815"/>
        <v>2028</v>
      </c>
      <c r="L1749" s="67">
        <f t="shared" si="815"/>
        <v>2029</v>
      </c>
      <c r="M1749" s="67">
        <f t="shared" si="815"/>
        <v>2030</v>
      </c>
      <c r="N1749" s="67">
        <f t="shared" si="815"/>
        <v>2031</v>
      </c>
      <c r="O1749" s="67">
        <f t="shared" si="815"/>
        <v>2032</v>
      </c>
      <c r="P1749" s="67">
        <f t="shared" si="815"/>
        <v>2033</v>
      </c>
      <c r="Q1749" s="67">
        <f t="shared" si="815"/>
        <v>2034</v>
      </c>
      <c r="R1749" s="67">
        <f t="shared" si="815"/>
        <v>2035</v>
      </c>
    </row>
    <row r="1750" spans="1:19" x14ac:dyDescent="0.25">
      <c r="A1750" s="3" t="s">
        <v>167</v>
      </c>
      <c r="B1750" s="4" t="s">
        <v>17</v>
      </c>
      <c r="C1750" s="4"/>
      <c r="D1750" s="69">
        <f>D16+D45+D60+D75+D90+D105+D120+D135+D150+D165+D180+D195+D210+D225+D240+D255+D270+D285+D300+D317+D332+D347+D362+D379+D394+D409+D424+D439+D456+D471+D486+D501+D516+D531+D546+D561+D576+D591+D606+D621+D636+D651+D666+D681+D698+D713+D728+D743+D760+D775+D790+D805+D820+D835+D865+D880+D897+D912+D927+D942+D957+D972+D987+D1002+D1019+D1034+D1049+D1064+D1079+D1094+D1109+D1124+D1141+D1156+D1171+D1188+D1203+D1218+D1233+D1248+D1263+D1278+D1293+D1308+D1323+D1338+D1353+D1368+D1383+D1398+D1428+D1445+D1460+D1475+D1490+D1505+D1520+D1535+D1550+D1565+D1580+D1595+D1610+D1625+D1640+D1655+D1670+D1685+D1700+D1715+D1730+D850+D1413+D1745</f>
        <v>35589.815999999999</v>
      </c>
      <c r="E1750" s="69">
        <f t="shared" ref="E1750:R1750" si="816">E16+E45+E60+E75+E90+E105+E120+E135+E150+E165+E180+E195+E210+E225+E240+E255+E270+E285+E300+E317+E332+E347+E362+E379+E394+E409+E424+E439+E456+E471+E486+E501+E516+E531+E546+E561+E576+E591+E606+E621+E636+E651+E666+E681+E698+E713+E728+E743+E760+E775+E790+E805+E820+E835+E865+E880+E897+E912+E927+E942+E957+E972+E987+E1002+E1019+E1034+E1049+E1064+E1079+E1094+E1109+E1124+E1141+E1156+E1171+E1188+E1203+E1218+E1233+E1248+E1263+E1278+E1293+E1308+E1323+E1338+E1353+E1368+E1383+E1398+E1428+E1445+E1460+E1475+E1490+E1505+E1520+E1535+E1550+E1565+E1580+E1595+E1610+E1625+E1640+E1655+E1670+E1685+E1700+E1715+E1730+E850+E1413+E1745</f>
        <v>36302.324591999997</v>
      </c>
      <c r="F1750" s="69">
        <f t="shared" si="816"/>
        <v>36276.897725631999</v>
      </c>
      <c r="G1750" s="69">
        <f t="shared" si="816"/>
        <v>36350.073114770057</v>
      </c>
      <c r="H1750" s="69">
        <f t="shared" si="816"/>
        <v>36423.722670606439</v>
      </c>
      <c r="I1750" s="69">
        <f t="shared" si="816"/>
        <v>36494.863736663327</v>
      </c>
      <c r="J1750" s="69">
        <f t="shared" si="816"/>
        <v>36563.708252205957</v>
      </c>
      <c r="K1750" s="69">
        <f t="shared" si="816"/>
        <v>36629.324237246081</v>
      </c>
      <c r="L1750" s="69">
        <f t="shared" si="816"/>
        <v>36693.521061634397</v>
      </c>
      <c r="M1750" s="69">
        <f t="shared" si="816"/>
        <v>36755.571560168399</v>
      </c>
      <c r="N1750" s="69">
        <f t="shared" si="816"/>
        <v>36816.845141408579</v>
      </c>
      <c r="O1750" s="69">
        <f t="shared" si="816"/>
        <v>36875.615240005354</v>
      </c>
      <c r="P1750" s="69">
        <f t="shared" si="816"/>
        <v>36934.691636909956</v>
      </c>
      <c r="Q1750" s="69">
        <f t="shared" si="816"/>
        <v>36995.540184117803</v>
      </c>
      <c r="R1750" s="69">
        <f t="shared" si="816"/>
        <v>37058.442661587498</v>
      </c>
    </row>
    <row r="1751" spans="1:19" x14ac:dyDescent="0.25">
      <c r="A1751" s="3" t="s">
        <v>29</v>
      </c>
      <c r="B1751" s="4" t="s">
        <v>17</v>
      </c>
      <c r="C1751" s="4"/>
      <c r="D1751" s="69">
        <f>D24+D46+D61+D76+D91+D106+D121+D136+D151+D166+D181+D196+D211+D226+D241+D256+D271+D286+D301+D318+D333+D348+D363+D380+D395+D410+D425+D440+D457+D472+D487+D502+D517+D532+D547+D562+D577+D592+D607+D622+D637+D652+D667+D682+D699+D714+D729+D744+D761+D776+D791+D806+D821+D836+D866+D881+D898+D913+D928+D943+D958+D973+D988+D1003+D1020+D1035+D1050+D1065+D1080+D1095+D1110+D1125+D1142+D1157+D1172+D1189+D1204+D1219+D1234+D1249+D1264+D1279+D1294+D1309+D1324+D1339+D1354+D1369+D1384+D1399+D1429+D1446+D1461+D1476+D1491+D1506+D1521+D1536+D1551+D1566+D1581+D1596+D1611+D1626+D1641+D1656+D1671+D1686+D1701+D1716+D1731+D851+D1746+D1414</f>
        <v>26627.141627320751</v>
      </c>
      <c r="E1751" s="69">
        <f t="shared" ref="E1751:R1751" si="817">E24+E46+E61+E76+E91+E106+E121+E136+E151+E166+E181+E196+E211+E226+E241+E256+E271+E286+E301+E318+E333+E348+E363+E380+E395+E410+E425+E440+E457+E472+E487+E502+E517+E532+E547+E562+E577+E592+E607+E622+E637+E652+E667+E682+E699+E714+E729+E744+E761+E776+E791+E806+E821+E836+E866+E881+E898+E913+E928+E943+E958+E973+E988+E1003+E1020+E1035+E1050+E1065+E1080+E1095+E1110+E1125+E1142+E1157+E1172+E1189+E1204+E1219+E1234+E1249+E1264+E1279+E1294+E1309+E1324+E1339+E1354+E1369+E1384+E1399+E1429+E1446+E1461+E1476+E1491+E1506+E1521+E1536+E1551+E1566+E1581+E1596+E1611+E1626+E1641+E1656+E1671+E1686+E1701+E1716+E1731+E851+E1746+E1414</f>
        <v>27248.85538447999</v>
      </c>
      <c r="F1751" s="69">
        <f t="shared" si="817"/>
        <v>27416.403962942059</v>
      </c>
      <c r="G1751" s="69">
        <f t="shared" si="817"/>
        <v>27793.183500757266</v>
      </c>
      <c r="H1751" s="69">
        <f t="shared" si="817"/>
        <v>28165.063714247113</v>
      </c>
      <c r="I1751" s="69">
        <f t="shared" si="817"/>
        <v>28707.303384257786</v>
      </c>
      <c r="J1751" s="69">
        <f t="shared" si="817"/>
        <v>29155.813576434684</v>
      </c>
      <c r="K1751" s="69">
        <f t="shared" si="817"/>
        <v>29569.090813387378</v>
      </c>
      <c r="L1751" s="69">
        <f t="shared" si="817"/>
        <v>29744.218263952385</v>
      </c>
      <c r="M1751" s="69">
        <f t="shared" si="817"/>
        <v>30118.020882213357</v>
      </c>
      <c r="N1751" s="69">
        <f t="shared" si="817"/>
        <v>30448.8224856958</v>
      </c>
      <c r="O1751" s="69">
        <f t="shared" si="817"/>
        <v>30776.127949087069</v>
      </c>
      <c r="P1751" s="69">
        <f t="shared" si="817"/>
        <v>30885.329329431363</v>
      </c>
      <c r="Q1751" s="69">
        <f t="shared" si="817"/>
        <v>30956.112189081021</v>
      </c>
      <c r="R1751" s="69">
        <f t="shared" si="817"/>
        <v>31028.641500916478</v>
      </c>
    </row>
    <row r="1752" spans="1:19" x14ac:dyDescent="0.25">
      <c r="A1752" s="3" t="s">
        <v>168</v>
      </c>
      <c r="B1752" s="4" t="s">
        <v>169</v>
      </c>
      <c r="C1752" s="4"/>
      <c r="D1752" s="69">
        <f>D13+D42+D57+D72+D87+D102+D117+D132+D147+D162+D177+D192+D207+D222+D237+D252+D267+D282+D297+D314+D329+D344+D359+D376+D391+D406+D421+D436+D453+D468+D483+D498+D513+D528+D543+D558+D573+D588+D603+D618+D633+D648+D663+D678+D695+D710+D725+D740+D757+D772+D787+D802+D817+D832+D862+D877+D894+D909+D924+D939+D954+D969+D984+D999+D1016+D1031+D1046+D1061+D1076+D1091+D1106+D1121+D1138+D1153+D1168+D1185+D1200+D1215+D1230+D1245+D1260+D1275+D1290+D1305+D1320+D1335+D1350+D1365+D1380+D1395+D1425+D1442+D1457+D1472+D1487+D1502+D1517+D1532+D1547+D1562+D1577+D1592+D1607+D1622+D1637+D1652+D1667+D1682+D1697+D1712+D1727+D847+D1742+D1410</f>
        <v>760102.39199999988</v>
      </c>
      <c r="E1752" s="69">
        <f t="shared" ref="E1752:R1752" si="818">E13+E42+E57+E72+E87+E102+E117+E132+E147+E162+E177+E192+E207+E222+E237+E252+E267+E282+E297+E314+E329+E344+E359+E376+E391+E406+E421+E436+E453+E468+E483+E498+E513+E528+E543+E558+E573+E588+E603+E618+E633+E648+E663+E678+E695+E710+E725+E740+E757+E772+E787+E802+E817+E832+E862+E877+E894+E909+E924+E939+E954+E969+E984+E999+E1016+E1031+E1046+E1061+E1076+E1091+E1106+E1121+E1138+E1153+E1168+E1185+E1200+E1215+E1230+E1245+E1260+E1275+E1290+E1305+E1320+E1335+E1350+E1365+E1380+E1395+E1425+E1442+E1457+E1472+E1487+E1502+E1517+E1532+E1547+E1562+E1577+E1592+E1607+E1622+E1637+E1652+E1667+E1682+E1697+E1712+E1727+E847+E1742+E1410</f>
        <v>781084.72766757756</v>
      </c>
      <c r="F1752" s="69">
        <f t="shared" si="818"/>
        <v>790526.9101648879</v>
      </c>
      <c r="G1752" s="69">
        <f t="shared" si="818"/>
        <v>802146.54401704029</v>
      </c>
      <c r="H1752" s="69">
        <f t="shared" si="818"/>
        <v>813652.63301771891</v>
      </c>
      <c r="I1752" s="69">
        <f t="shared" si="818"/>
        <v>828165.80833340005</v>
      </c>
      <c r="J1752" s="69">
        <f t="shared" si="818"/>
        <v>842325.60675394523</v>
      </c>
      <c r="K1752" s="69">
        <f t="shared" si="818"/>
        <v>855329.61417467613</v>
      </c>
      <c r="L1752" s="69">
        <f t="shared" si="818"/>
        <v>860415.50475047994</v>
      </c>
      <c r="M1752" s="69">
        <f t="shared" si="818"/>
        <v>872072.71455658623</v>
      </c>
      <c r="N1752" s="69">
        <f t="shared" si="818"/>
        <v>882674.75617992424</v>
      </c>
      <c r="O1752" s="69">
        <f t="shared" si="818"/>
        <v>893063.58778391953</v>
      </c>
      <c r="P1752" s="69">
        <f t="shared" si="818"/>
        <v>897582.09118632379</v>
      </c>
      <c r="Q1752" s="69">
        <f t="shared" si="818"/>
        <v>901121.47820496326</v>
      </c>
      <c r="R1752" s="69">
        <f t="shared" si="818"/>
        <v>904716.43309348682</v>
      </c>
    </row>
    <row r="1753" spans="1:19" x14ac:dyDescent="0.25">
      <c r="A1753" s="3" t="s">
        <v>170</v>
      </c>
      <c r="B1753" s="4" t="s">
        <v>169</v>
      </c>
      <c r="C1753" s="4"/>
      <c r="D1753" s="69">
        <f>D14+D43+D58+D73+D88+D103+D118+D133+D148+D163+D178+D193+D208+D223+D238+D253+D268+D283+D298+D315+D330+D345+D360+D377+D392+D407+D422+D437+D454+D469+D484+D499+D514+D529+D544+D559+D574+D589+D604+D619+D634+D649+D664+D679+D696+D711+D726+D741+D758+D773+D788+D803+D818+D833+D863+D878+D895+D910+D925+D940+D955+D970+D985+D1000+D1017+D1032+D1047+D1062+D1077+D1092+D1107+D1122+D1139+D1154+D1169+D1186+D1201+D1216+D1231+D1246+D1261+D1276+D1291+D1306+D1321+D1336+D1351+D1366+D1381+D1396+D1426+D1443+D1458+D1473+D1488+D1503+D1518+D1533+D1548+D1563+D1578+D1593+D1608+D1623+D1638+D1653+D1668+D1683+D1698+D1713+D1728+D1743+D1411</f>
        <v>194252.69500000001</v>
      </c>
      <c r="E1753" s="69">
        <f t="shared" ref="E1753:R1753" si="819">E14+E43+E58+E73+E88+E103+E118+E133+E148+E163+E178+E193+E208+E223+E238+E253+E268+E283+E298+E315+E330+E345+E360+E377+E392+E407+E422+E437+E454+E469+E484+E499+E514+E529+E544+E559+E574+E589+E604+E619+E634+E649+E664+E679+E696+E711+E726+E741+E758+E773+E788+E803+E818+E833+E863+E878+E895+E910+E925+E940+E955+E970+E985+E1000+E1017+E1032+E1047+E1062+E1077+E1092+E1107+E1122+E1139+E1154+E1169+E1186+E1201+E1216+E1231+E1246+E1261+E1276+E1291+E1306+E1321+E1336+E1351+E1366+E1381+E1396+E1426+E1443+E1458+E1473+E1488+E1503+E1518+E1533+E1548+E1563+E1578+E1593+E1608+E1623+E1638+E1653+E1668+E1683+E1698+E1713+E1728+E1743+E1411</f>
        <v>194989.69500000001</v>
      </c>
      <c r="F1753" s="69">
        <f t="shared" si="819"/>
        <v>195797.69500000001</v>
      </c>
      <c r="G1753" s="69">
        <f t="shared" si="819"/>
        <v>197003.69500000001</v>
      </c>
      <c r="H1753" s="69">
        <f t="shared" si="819"/>
        <v>197004.69500000001</v>
      </c>
      <c r="I1753" s="69">
        <f t="shared" si="819"/>
        <v>197005.69500000001</v>
      </c>
      <c r="J1753" s="69">
        <f t="shared" si="819"/>
        <v>197005.69500000001</v>
      </c>
      <c r="K1753" s="69">
        <f t="shared" si="819"/>
        <v>197005.69500000001</v>
      </c>
      <c r="L1753" s="69">
        <f t="shared" si="819"/>
        <v>197005.69500000001</v>
      </c>
      <c r="M1753" s="69">
        <f t="shared" si="819"/>
        <v>197005.69500000001</v>
      </c>
      <c r="N1753" s="69">
        <f t="shared" si="819"/>
        <v>197007.69500000001</v>
      </c>
      <c r="O1753" s="69">
        <f t="shared" si="819"/>
        <v>197009.69500000001</v>
      </c>
      <c r="P1753" s="69">
        <f t="shared" si="819"/>
        <v>197011.69500000001</v>
      </c>
      <c r="Q1753" s="69">
        <f t="shared" si="819"/>
        <v>197013.69500000001</v>
      </c>
      <c r="R1753" s="69">
        <f t="shared" si="819"/>
        <v>197015.69500000001</v>
      </c>
    </row>
    <row r="1754" spans="1:19" x14ac:dyDescent="0.25">
      <c r="A1754" s="3" t="s">
        <v>171</v>
      </c>
      <c r="B1754" s="4" t="s">
        <v>15</v>
      </c>
      <c r="C1754" s="4"/>
      <c r="D1754" s="10">
        <f>((D1752/D1751)/365)*1000</f>
        <v>78.20863147821305</v>
      </c>
      <c r="E1754" s="10">
        <f t="shared" ref="E1754:R1754" si="820">((E1752/E1751)/365)*1000</f>
        <v>78.533873360868199</v>
      </c>
      <c r="F1754" s="10">
        <f t="shared" si="820"/>
        <v>78.99749194183758</v>
      </c>
      <c r="G1754" s="10">
        <f t="shared" si="820"/>
        <v>79.071969728490032</v>
      </c>
      <c r="H1754" s="10">
        <f t="shared" si="820"/>
        <v>79.147177459120641</v>
      </c>
      <c r="I1754" s="10">
        <f t="shared" si="820"/>
        <v>79.03728851577641</v>
      </c>
      <c r="J1754" s="10">
        <f t="shared" si="820"/>
        <v>79.152014822601814</v>
      </c>
      <c r="K1754" s="10">
        <f t="shared" si="820"/>
        <v>79.250620884733422</v>
      </c>
      <c r="L1754" s="10">
        <f t="shared" si="820"/>
        <v>79.25246956642674</v>
      </c>
      <c r="M1754" s="10">
        <f t="shared" si="820"/>
        <v>79.329260152836341</v>
      </c>
      <c r="N1754" s="10">
        <f t="shared" si="820"/>
        <v>79.421363646122217</v>
      </c>
      <c r="O1754" s="10">
        <f t="shared" si="820"/>
        <v>79.501539622529464</v>
      </c>
      <c r="P1754" s="10">
        <f t="shared" si="820"/>
        <v>79.621265835280241</v>
      </c>
      <c r="Q1754" s="10">
        <f t="shared" si="820"/>
        <v>79.752455754300001</v>
      </c>
      <c r="R1754" s="10">
        <f t="shared" si="820"/>
        <v>79.883457324002606</v>
      </c>
    </row>
    <row r="1755" spans="1:19" x14ac:dyDescent="0.25">
      <c r="D1755" s="24"/>
      <c r="E1755" s="24"/>
      <c r="F1755" s="93"/>
      <c r="G1755" s="24"/>
      <c r="H1755" s="24"/>
      <c r="I1755" s="24"/>
      <c r="J1755" s="24"/>
      <c r="K1755" s="24"/>
      <c r="L1755" s="24"/>
      <c r="M1755" s="24"/>
      <c r="N1755" s="24"/>
      <c r="O1755" s="24"/>
      <c r="P1755" s="24"/>
      <c r="Q1755" s="24"/>
      <c r="R1755" s="24"/>
    </row>
    <row r="1756" spans="1:19" x14ac:dyDescent="0.25">
      <c r="A1756" s="66" t="s">
        <v>172</v>
      </c>
      <c r="B1756" s="67" t="s">
        <v>3</v>
      </c>
      <c r="C1756" s="67"/>
      <c r="D1756" s="68">
        <f t="shared" ref="D1756:R1756" si="821">D1749</f>
        <v>2021</v>
      </c>
      <c r="E1756" s="68">
        <f t="shared" si="821"/>
        <v>2022</v>
      </c>
      <c r="F1756" s="68">
        <f t="shared" si="821"/>
        <v>2023</v>
      </c>
      <c r="G1756" s="68">
        <f t="shared" si="821"/>
        <v>2024</v>
      </c>
      <c r="H1756" s="68">
        <f t="shared" si="821"/>
        <v>2025</v>
      </c>
      <c r="I1756" s="68">
        <f t="shared" si="821"/>
        <v>2026</v>
      </c>
      <c r="J1756" s="68">
        <f t="shared" si="821"/>
        <v>2027</v>
      </c>
      <c r="K1756" s="68">
        <f t="shared" si="821"/>
        <v>2028</v>
      </c>
      <c r="L1756" s="68">
        <f t="shared" si="821"/>
        <v>2029</v>
      </c>
      <c r="M1756" s="68">
        <f t="shared" si="821"/>
        <v>2030</v>
      </c>
      <c r="N1756" s="68">
        <f t="shared" si="821"/>
        <v>2031</v>
      </c>
      <c r="O1756" s="68">
        <f t="shared" si="821"/>
        <v>2032</v>
      </c>
      <c r="P1756" s="68">
        <f t="shared" si="821"/>
        <v>2033</v>
      </c>
      <c r="Q1756" s="68">
        <f t="shared" si="821"/>
        <v>2034</v>
      </c>
      <c r="R1756" s="68">
        <f t="shared" si="821"/>
        <v>2035</v>
      </c>
    </row>
    <row r="1757" spans="1:19" x14ac:dyDescent="0.25">
      <c r="A1757" s="3" t="s">
        <v>173</v>
      </c>
      <c r="B1757" s="4" t="s">
        <v>169</v>
      </c>
      <c r="C1757" s="4"/>
      <c r="D1757" s="69">
        <f>D7+D51+D66+D81+D96+D111+D126+D141+D156+D171+D186+D201+D216+D231+D246+D261+D276+D291+D308+D323+D338+D353+D370+D385+D400+D415+D430+D447+D462+D477+D492+D507+D522+D537+D552+D567+D582+D597+D612+D627+D642+D657+D672+D689+D704+D719+D734+D751+D766+D781+D796+D811+D826+D856+D871+D888+D903+D918+D933+D948+D963+D978+D993+D1010+D1025+D1040+D1055+D1070+D1085+D1100+D1115+D1132+D1147+D1162+D1179+D1194+D1209+D1224+D1239+D1254+D1269+D1284+D1299+D1314+D1329+D1344+D1359+D1374+D1389+D1419+D1436+D1451+D1466+D1481+D1496+D1511+D1526+D1541+D1556+D1571+D1586+D1601+D1616+D1631+D1646+D1661+D1676+D1691+D1706+D1721+D36+D841+D1736+D1404</f>
        <v>1112383.124943444</v>
      </c>
      <c r="E1757" s="69">
        <f t="shared" ref="E1757:R1757" si="822">E7+E51+E66+E81+E96+E111+E126+E141+E156+E171+E186+E201+E216+E231+E246+E261+E276+E291+E308+E323+E338+E353+E370+E385+E400+E415+E430+E447+E462+E477+E492+E507+E522+E537+E552+E567+E582+E597+E612+E627+E642+E657+E672+E689+E704+E719+E734+E751+E766+E781+E796+E811+E826+E856+E871+E888+E903+E918+E933+E948+E963+E978+E993+E1010+E1025+E1040+E1055+E1070+E1085+E1100+E1115+E1132+E1147+E1162+E1179+E1194+E1209+E1224+E1239+E1254+E1269+E1284+E1299+E1314+E1329+E1344+E1359+E1374+E1389+E1419+E1436+E1451+E1466+E1481+E1496+E1511+E1526+E1541+E1556+E1571+E1586+E1601+E1616+E1631+E1646+E1661+E1676+E1691+E1706+E1721+E36+E841+E1736+E1404</f>
        <v>1143558.501267208</v>
      </c>
      <c r="F1757" s="69">
        <f t="shared" si="822"/>
        <v>1148575.6170193052</v>
      </c>
      <c r="G1757" s="69">
        <f t="shared" si="822"/>
        <v>1162394.2710050701</v>
      </c>
      <c r="H1757" s="69">
        <f t="shared" si="822"/>
        <v>1170254.846656014</v>
      </c>
      <c r="I1757" s="69">
        <f t="shared" si="822"/>
        <v>1183921.4940339047</v>
      </c>
      <c r="J1757" s="69">
        <f t="shared" si="822"/>
        <v>1193692.2481507051</v>
      </c>
      <c r="K1757" s="69">
        <f t="shared" si="822"/>
        <v>1202954.6165069754</v>
      </c>
      <c r="L1757" s="69">
        <f t="shared" si="822"/>
        <v>1207926.4288246965</v>
      </c>
      <c r="M1757" s="69">
        <f t="shared" si="822"/>
        <v>1219985.7727924054</v>
      </c>
      <c r="N1757" s="69">
        <f t="shared" si="822"/>
        <v>1230828.5633562668</v>
      </c>
      <c r="O1757" s="69">
        <f t="shared" si="822"/>
        <v>1241366.109550585</v>
      </c>
      <c r="P1757" s="69">
        <f t="shared" si="822"/>
        <v>1245694.8203442954</v>
      </c>
      <c r="Q1757" s="69">
        <f t="shared" si="822"/>
        <v>1249369.7482363393</v>
      </c>
      <c r="R1757" s="69">
        <f t="shared" si="822"/>
        <v>1253102.8336874892</v>
      </c>
    </row>
    <row r="1758" spans="1:19" x14ac:dyDescent="0.25">
      <c r="A1758" s="3" t="s">
        <v>8</v>
      </c>
      <c r="B1758" s="4" t="s">
        <v>169</v>
      </c>
      <c r="C1758" s="4"/>
      <c r="D1758" s="69">
        <f>D9+D53+D68+D83+D98+D113+D128+D143+D158+D173+D188+D203+D218+D233+D248+D263+D278+D293+D310+D325+D340+D355+D372+D387+D402+D417+D432+D449+D464+D479+D494+D509+D524+D539+D554+D569+D584+D599+D614+D629+D644+D659+D674+D691+D706+D721+D736+D753+D768+D783+D798+D813+D828+D858+D873+D890+D905+D920+D935+D950+D965+D980+D995+D1012+D1027+D1042+D1057+D1072+D1087+D1102+D1117+D1134+D1149+D1164+D1181+D1196+D1211+D1226+D1241+D1256+D1271+D1286+D1301+D1316+D1331+D1346+D1361+D1376+D1391+D1421+D1438+D1453+D1468+D1483+D1498+D1513+D1528+D1543+D1558+D1573+D1588+D1603+D1618+D1633+D1648+D1663+D1678+D1693+D1708+D1723+D38+D843+D1738+D1406</f>
        <v>1013062.5729566154</v>
      </c>
      <c r="E1758" s="69">
        <f t="shared" ref="E1758:R1758" si="823">E9+E53+E68+E83+E98+E113+E128+E143+E158+E173+E188+E203+E218+E233+E248+E263+E278+E293+E310+E325+E340+E355+E372+E387+E402+E417+E432+E449+E464+E479+E494+E509+E524+E539+E554+E569+E584+E599+E614+E629+E644+E659+E674+E691+E706+E721+E736+E753+E768+E783+E798+E813+E828+E858+E873+E890+E905+E920+E935+E950+E965+E980+E995+E1012+E1027+E1042+E1057+E1072+E1087+E1102+E1117+E1134+E1149+E1164+E1181+E1196+E1211+E1226+E1241+E1256+E1271+E1286+E1301+E1316+E1331+E1346+E1361+E1376+E1391+E1421+E1438+E1453+E1468+E1483+E1498+E1513+E1528+E1543+E1558+E1573+E1588+E1603+E1618+E1633+E1648+E1663+E1678+E1693+E1708+E1723+E38+E843+E1738+E1406</f>
        <v>1045257.7420847602</v>
      </c>
      <c r="F1758" s="69">
        <f t="shared" si="823"/>
        <v>1049961.857836857</v>
      </c>
      <c r="G1758" s="69">
        <f t="shared" si="823"/>
        <v>1063779.511822622</v>
      </c>
      <c r="H1758" s="69">
        <f t="shared" si="823"/>
        <v>1071639.0874735659</v>
      </c>
      <c r="I1758" s="69">
        <f t="shared" si="823"/>
        <v>1084056.7348514565</v>
      </c>
      <c r="J1758" s="69">
        <f t="shared" si="823"/>
        <v>1092579.4889682573</v>
      </c>
      <c r="K1758" s="69">
        <f t="shared" si="823"/>
        <v>1101841.8573245262</v>
      </c>
      <c r="L1758" s="69">
        <f t="shared" si="823"/>
        <v>1106813.6696422484</v>
      </c>
      <c r="M1758" s="69">
        <f t="shared" si="823"/>
        <v>1118873.0136099572</v>
      </c>
      <c r="N1758" s="69">
        <f t="shared" si="823"/>
        <v>1129715.8041738188</v>
      </c>
      <c r="O1758" s="69">
        <f t="shared" si="823"/>
        <v>1140253.3503681363</v>
      </c>
      <c r="P1758" s="69">
        <f t="shared" si="823"/>
        <v>1144582.0611618469</v>
      </c>
      <c r="Q1758" s="69">
        <f t="shared" si="823"/>
        <v>1148256.9890538917</v>
      </c>
      <c r="R1758" s="69">
        <f t="shared" si="823"/>
        <v>1151990.0745050402</v>
      </c>
    </row>
    <row r="1759" spans="1:19" x14ac:dyDescent="0.25">
      <c r="A1759" s="3" t="s">
        <v>174</v>
      </c>
      <c r="B1759" s="4" t="s">
        <v>169</v>
      </c>
      <c r="C1759" s="4"/>
      <c r="D1759" s="69">
        <f>D1752+D1753</f>
        <v>954355.08699999982</v>
      </c>
      <c r="E1759" s="69">
        <f t="shared" ref="E1759:R1759" si="824">E1752+E1753</f>
        <v>976074.42266757763</v>
      </c>
      <c r="F1759" s="69">
        <f t="shared" si="824"/>
        <v>986324.60516488785</v>
      </c>
      <c r="G1759" s="69">
        <f t="shared" si="824"/>
        <v>999150.23901704024</v>
      </c>
      <c r="H1759" s="69">
        <f t="shared" si="824"/>
        <v>1010657.3280177189</v>
      </c>
      <c r="I1759" s="69">
        <f t="shared" si="824"/>
        <v>1025171.5033334</v>
      </c>
      <c r="J1759" s="69">
        <f t="shared" si="824"/>
        <v>1039331.3017539452</v>
      </c>
      <c r="K1759" s="69">
        <f t="shared" si="824"/>
        <v>1052335.3091746762</v>
      </c>
      <c r="L1759" s="69">
        <f t="shared" si="824"/>
        <v>1057421.19975048</v>
      </c>
      <c r="M1759" s="69">
        <f t="shared" si="824"/>
        <v>1069078.4095565863</v>
      </c>
      <c r="N1759" s="69">
        <f t="shared" si="824"/>
        <v>1079682.4511799242</v>
      </c>
      <c r="O1759" s="69">
        <f t="shared" si="824"/>
        <v>1090073.2827839195</v>
      </c>
      <c r="P1759" s="69">
        <f t="shared" si="824"/>
        <v>1094593.7861863237</v>
      </c>
      <c r="Q1759" s="69">
        <f t="shared" si="824"/>
        <v>1098135.1732049633</v>
      </c>
      <c r="R1759" s="69">
        <f t="shared" si="824"/>
        <v>1101732.1280934869</v>
      </c>
    </row>
    <row r="1760" spans="1:19" x14ac:dyDescent="0.25">
      <c r="A1760" s="3" t="s">
        <v>9</v>
      </c>
      <c r="B1760" s="4" t="s">
        <v>169</v>
      </c>
      <c r="C1760" s="4"/>
      <c r="D1760" s="69">
        <f>D1758-D1759</f>
        <v>58707.485956615536</v>
      </c>
      <c r="E1760" s="69">
        <f t="shared" ref="E1760:Q1760" si="825">E1758-E1759</f>
        <v>69183.319417182589</v>
      </c>
      <c r="F1760" s="69">
        <f t="shared" si="825"/>
        <v>63637.252671969123</v>
      </c>
      <c r="G1760" s="69">
        <f t="shared" si="825"/>
        <v>64629.272805581801</v>
      </c>
      <c r="H1760" s="69">
        <f t="shared" si="825"/>
        <v>60981.759455847088</v>
      </c>
      <c r="I1760" s="69">
        <f t="shared" si="825"/>
        <v>58885.231518056476</v>
      </c>
      <c r="J1760" s="69">
        <f t="shared" si="825"/>
        <v>53248.187214312144</v>
      </c>
      <c r="K1760" s="69">
        <f t="shared" si="825"/>
        <v>49506.548149849987</v>
      </c>
      <c r="L1760" s="69">
        <f t="shared" si="825"/>
        <v>49392.469891768415</v>
      </c>
      <c r="M1760" s="69">
        <f t="shared" si="825"/>
        <v>49794.604053370887</v>
      </c>
      <c r="N1760" s="69">
        <f t="shared" si="825"/>
        <v>50033.352993894601</v>
      </c>
      <c r="O1760" s="69">
        <f t="shared" si="825"/>
        <v>50180.067584216828</v>
      </c>
      <c r="P1760" s="69">
        <f t="shared" si="825"/>
        <v>49988.27497552312</v>
      </c>
      <c r="Q1760" s="69">
        <f t="shared" si="825"/>
        <v>50121.815848928411</v>
      </c>
      <c r="R1760" s="69">
        <f>R1758-R1759</f>
        <v>50257.946411553305</v>
      </c>
    </row>
    <row r="1761" spans="1:18" x14ac:dyDescent="0.25">
      <c r="A1761" s="3" t="s">
        <v>9</v>
      </c>
      <c r="B1761" s="4" t="s">
        <v>10</v>
      </c>
      <c r="C1761" s="4"/>
      <c r="D1761" s="29">
        <f>D1760/D1758</f>
        <v>5.7950503279652496E-2</v>
      </c>
      <c r="E1761" s="29">
        <f t="shared" ref="E1761:R1761" si="826">E1760/E1758</f>
        <v>6.6187808644398924E-2</v>
      </c>
      <c r="F1761" s="29">
        <f t="shared" si="826"/>
        <v>6.0609108985230468E-2</v>
      </c>
      <c r="G1761" s="29">
        <f t="shared" si="826"/>
        <v>6.0754387621970191E-2</v>
      </c>
      <c r="H1761" s="29">
        <f t="shared" si="826"/>
        <v>5.6905128012467464E-2</v>
      </c>
      <c r="I1761" s="29">
        <f t="shared" si="826"/>
        <v>5.4319326309176297E-2</v>
      </c>
      <c r="J1761" s="29">
        <f t="shared" si="826"/>
        <v>4.8736213476417517E-2</v>
      </c>
      <c r="K1761" s="29">
        <f t="shared" si="826"/>
        <v>4.4930720158027897E-2</v>
      </c>
      <c r="L1761" s="29">
        <f t="shared" si="826"/>
        <v>4.4625822075122522E-2</v>
      </c>
      <c r="M1761" s="29">
        <f t="shared" si="826"/>
        <v>4.4504249765317382E-2</v>
      </c>
      <c r="N1761" s="29">
        <f t="shared" si="826"/>
        <v>4.4288442109991444E-2</v>
      </c>
      <c r="O1761" s="29">
        <f t="shared" si="826"/>
        <v>4.4007822970233722E-2</v>
      </c>
      <c r="P1761" s="29">
        <f t="shared" si="826"/>
        <v>4.3673823548117489E-2</v>
      </c>
      <c r="Q1761" s="29">
        <f t="shared" si="826"/>
        <v>4.3650346853300118E-2</v>
      </c>
      <c r="R1761" s="29">
        <f t="shared" si="826"/>
        <v>4.36270654789686E-2</v>
      </c>
    </row>
    <row r="1762" spans="1:18" x14ac:dyDescent="0.25">
      <c r="D1762" s="24"/>
      <c r="E1762" s="24"/>
      <c r="F1762" s="24"/>
      <c r="G1762" s="24"/>
      <c r="H1762" s="24"/>
      <c r="I1762" s="24"/>
      <c r="J1762" s="24"/>
      <c r="K1762" s="24"/>
      <c r="L1762" s="24"/>
      <c r="M1762" s="24"/>
      <c r="N1762" s="24"/>
      <c r="O1762" s="24"/>
      <c r="P1762" s="24"/>
      <c r="Q1762" s="24"/>
      <c r="R1762" s="24"/>
    </row>
    <row r="1763" spans="1:18" x14ac:dyDescent="0.25">
      <c r="A1763" s="66" t="s">
        <v>175</v>
      </c>
      <c r="B1763" s="70" t="s">
        <v>3</v>
      </c>
      <c r="C1763" s="71"/>
      <c r="D1763" s="70">
        <f t="shared" ref="D1763:R1763" si="827">D1749</f>
        <v>2021</v>
      </c>
      <c r="E1763" s="70">
        <f t="shared" si="827"/>
        <v>2022</v>
      </c>
      <c r="F1763" s="70">
        <f t="shared" si="827"/>
        <v>2023</v>
      </c>
      <c r="G1763" s="70">
        <f t="shared" si="827"/>
        <v>2024</v>
      </c>
      <c r="H1763" s="70">
        <f t="shared" si="827"/>
        <v>2025</v>
      </c>
      <c r="I1763" s="70">
        <f t="shared" si="827"/>
        <v>2026</v>
      </c>
      <c r="J1763" s="70">
        <f t="shared" si="827"/>
        <v>2027</v>
      </c>
      <c r="K1763" s="70">
        <f t="shared" si="827"/>
        <v>2028</v>
      </c>
      <c r="L1763" s="70">
        <f t="shared" si="827"/>
        <v>2029</v>
      </c>
      <c r="M1763" s="70">
        <f t="shared" si="827"/>
        <v>2030</v>
      </c>
      <c r="N1763" s="70">
        <f t="shared" si="827"/>
        <v>2031</v>
      </c>
      <c r="O1763" s="70">
        <f t="shared" si="827"/>
        <v>2032</v>
      </c>
      <c r="P1763" s="70">
        <f t="shared" si="827"/>
        <v>2033</v>
      </c>
      <c r="Q1763" s="70">
        <f t="shared" si="827"/>
        <v>2034</v>
      </c>
      <c r="R1763" s="70">
        <f t="shared" si="827"/>
        <v>2035</v>
      </c>
    </row>
    <row r="1764" spans="1:18" x14ac:dyDescent="0.25">
      <c r="A1764" s="3" t="str">
        <f>A6</f>
        <v>Elva linn (Elva linn, Metsalaane küla, Kurelaane küla, Vissi küla, Käärdi alevik)</v>
      </c>
      <c r="B1764" s="72" t="s">
        <v>15</v>
      </c>
      <c r="C1764" s="3"/>
      <c r="D1764" s="73">
        <f t="shared" ref="D1764:R1764" si="828">D15</f>
        <v>72.424270039162053</v>
      </c>
      <c r="E1764" s="73">
        <f t="shared" si="828"/>
        <v>72.424270039162053</v>
      </c>
      <c r="F1764" s="73">
        <f t="shared" si="828"/>
        <v>72.424270039162053</v>
      </c>
      <c r="G1764" s="73">
        <f t="shared" si="828"/>
        <v>72.424270039162053</v>
      </c>
      <c r="H1764" s="73">
        <f t="shared" si="828"/>
        <v>72.424270039162053</v>
      </c>
      <c r="I1764" s="73">
        <f t="shared" si="828"/>
        <v>72.424270039162053</v>
      </c>
      <c r="J1764" s="73">
        <f t="shared" si="828"/>
        <v>72.424270039162053</v>
      </c>
      <c r="K1764" s="73">
        <f t="shared" si="828"/>
        <v>72.424270039162053</v>
      </c>
      <c r="L1764" s="73">
        <f t="shared" si="828"/>
        <v>72.424270039162053</v>
      </c>
      <c r="M1764" s="73">
        <f t="shared" si="828"/>
        <v>72.424270039162053</v>
      </c>
      <c r="N1764" s="73">
        <f t="shared" si="828"/>
        <v>72.424270039162053</v>
      </c>
      <c r="O1764" s="73">
        <f t="shared" si="828"/>
        <v>72.424270039162053</v>
      </c>
      <c r="P1764" s="73">
        <f t="shared" si="828"/>
        <v>72.424270039162053</v>
      </c>
      <c r="Q1764" s="73">
        <f t="shared" si="828"/>
        <v>72.424270039162053</v>
      </c>
      <c r="R1764" s="73">
        <f t="shared" si="828"/>
        <v>72.424270039162053</v>
      </c>
    </row>
    <row r="1765" spans="1:18" x14ac:dyDescent="0.25">
      <c r="A1765" s="3" t="str">
        <f>A35</f>
        <v>Annikoru küla</v>
      </c>
      <c r="B1765" s="72" t="s">
        <v>15</v>
      </c>
      <c r="C1765" s="4"/>
      <c r="D1765" s="10">
        <f t="shared" ref="D1765:R1765" si="829">D44</f>
        <v>78.853196672776178</v>
      </c>
      <c r="E1765" s="10">
        <f t="shared" si="829"/>
        <v>78.853196672776178</v>
      </c>
      <c r="F1765" s="10">
        <f t="shared" si="829"/>
        <v>78.853196672776178</v>
      </c>
      <c r="G1765" s="10">
        <f t="shared" si="829"/>
        <v>78.853196672776178</v>
      </c>
      <c r="H1765" s="10">
        <f t="shared" si="829"/>
        <v>78.853196672776178</v>
      </c>
      <c r="I1765" s="10">
        <f t="shared" si="829"/>
        <v>78.853196672776178</v>
      </c>
      <c r="J1765" s="10">
        <f t="shared" si="829"/>
        <v>78.853196672776178</v>
      </c>
      <c r="K1765" s="10">
        <f t="shared" si="829"/>
        <v>78.853196672776178</v>
      </c>
      <c r="L1765" s="10">
        <f t="shared" si="829"/>
        <v>78.853196672776178</v>
      </c>
      <c r="M1765" s="10">
        <f t="shared" si="829"/>
        <v>78.853196672776178</v>
      </c>
      <c r="N1765" s="10">
        <f t="shared" si="829"/>
        <v>78.853196672776178</v>
      </c>
      <c r="O1765" s="10">
        <f t="shared" si="829"/>
        <v>78.853196672776178</v>
      </c>
      <c r="P1765" s="10">
        <f t="shared" si="829"/>
        <v>78.853196672776178</v>
      </c>
      <c r="Q1765" s="10">
        <f t="shared" si="829"/>
        <v>78.853196672776178</v>
      </c>
      <c r="R1765" s="10">
        <f t="shared" si="829"/>
        <v>78.853196672776178</v>
      </c>
    </row>
    <row r="1766" spans="1:18" x14ac:dyDescent="0.25">
      <c r="A1766" s="3" t="str">
        <f>A50</f>
        <v>Konguta küla</v>
      </c>
      <c r="B1766" s="72" t="s">
        <v>15</v>
      </c>
      <c r="C1766" s="4"/>
      <c r="D1766" s="10">
        <f t="shared" ref="D1766:R1766" si="830">D59</f>
        <v>55.508976545451212</v>
      </c>
      <c r="E1766" s="10">
        <f t="shared" si="830"/>
        <v>55.508976545451212</v>
      </c>
      <c r="F1766" s="10">
        <f t="shared" si="830"/>
        <v>55.508976545451212</v>
      </c>
      <c r="G1766" s="10">
        <f t="shared" si="830"/>
        <v>55.508976545451212</v>
      </c>
      <c r="H1766" s="10">
        <f t="shared" si="830"/>
        <v>55.508976545451212</v>
      </c>
      <c r="I1766" s="10">
        <f t="shared" si="830"/>
        <v>55.508976545451212</v>
      </c>
      <c r="J1766" s="10">
        <f t="shared" si="830"/>
        <v>55.508976545451212</v>
      </c>
      <c r="K1766" s="10">
        <f t="shared" si="830"/>
        <v>55.508976545451212</v>
      </c>
      <c r="L1766" s="10">
        <f t="shared" si="830"/>
        <v>55.508976545451212</v>
      </c>
      <c r="M1766" s="10">
        <f t="shared" si="830"/>
        <v>55.508976545451212</v>
      </c>
      <c r="N1766" s="10">
        <f t="shared" si="830"/>
        <v>55.508976545451212</v>
      </c>
      <c r="O1766" s="10">
        <f t="shared" si="830"/>
        <v>55.508976545451212</v>
      </c>
      <c r="P1766" s="10">
        <f t="shared" si="830"/>
        <v>55.508976545451212</v>
      </c>
      <c r="Q1766" s="10">
        <f t="shared" si="830"/>
        <v>55.508976545451212</v>
      </c>
      <c r="R1766" s="10">
        <f t="shared" si="830"/>
        <v>55.508976545451212</v>
      </c>
    </row>
    <row r="1767" spans="1:18" x14ac:dyDescent="0.25">
      <c r="A1767" s="3" t="str">
        <f>A65</f>
        <v>Palupera küla</v>
      </c>
      <c r="B1767" s="72" t="s">
        <v>15</v>
      </c>
      <c r="C1767" s="4"/>
      <c r="D1767" s="10">
        <f t="shared" ref="D1767:R1767" si="831">D74</f>
        <v>54.127230000672419</v>
      </c>
      <c r="E1767" s="10">
        <f t="shared" si="831"/>
        <v>54.127230000672419</v>
      </c>
      <c r="F1767" s="10">
        <f t="shared" si="831"/>
        <v>54.127230000672419</v>
      </c>
      <c r="G1767" s="10">
        <f t="shared" si="831"/>
        <v>54.127230000672419</v>
      </c>
      <c r="H1767" s="10">
        <f t="shared" si="831"/>
        <v>54.127230000672419</v>
      </c>
      <c r="I1767" s="10">
        <f t="shared" si="831"/>
        <v>54.127230000672419</v>
      </c>
      <c r="J1767" s="10">
        <f t="shared" si="831"/>
        <v>54.127230000672419</v>
      </c>
      <c r="K1767" s="10">
        <f t="shared" si="831"/>
        <v>54.127230000672419</v>
      </c>
      <c r="L1767" s="10">
        <f t="shared" si="831"/>
        <v>54.127230000672419</v>
      </c>
      <c r="M1767" s="10">
        <f t="shared" si="831"/>
        <v>54.127230000672419</v>
      </c>
      <c r="N1767" s="10">
        <f t="shared" si="831"/>
        <v>54.127230000672419</v>
      </c>
      <c r="O1767" s="10">
        <f t="shared" si="831"/>
        <v>54.127230000672419</v>
      </c>
      <c r="P1767" s="10">
        <f t="shared" si="831"/>
        <v>54.127230000672419</v>
      </c>
      <c r="Q1767" s="10">
        <f t="shared" si="831"/>
        <v>54.127230000672419</v>
      </c>
      <c r="R1767" s="10">
        <f t="shared" si="831"/>
        <v>54.127230000672419</v>
      </c>
    </row>
    <row r="1768" spans="1:18" x14ac:dyDescent="0.25">
      <c r="A1768" s="3" t="str">
        <f>A80</f>
        <v>Hellenurme küla</v>
      </c>
      <c r="B1768" s="72" t="s">
        <v>15</v>
      </c>
      <c r="C1768" s="4"/>
      <c r="D1768" s="10">
        <f t="shared" ref="D1768:R1768" si="832">D89</f>
        <v>49.601403959069806</v>
      </c>
      <c r="E1768" s="10">
        <f t="shared" si="832"/>
        <v>49.601403959069806</v>
      </c>
      <c r="F1768" s="10">
        <f t="shared" si="832"/>
        <v>49.601403959069806</v>
      </c>
      <c r="G1768" s="10">
        <f t="shared" si="832"/>
        <v>49.601403959069806</v>
      </c>
      <c r="H1768" s="10">
        <f t="shared" si="832"/>
        <v>49.601403959069806</v>
      </c>
      <c r="I1768" s="10">
        <f t="shared" si="832"/>
        <v>49.601403959069806</v>
      </c>
      <c r="J1768" s="10">
        <f t="shared" si="832"/>
        <v>49.601403959069806</v>
      </c>
      <c r="K1768" s="10">
        <f t="shared" si="832"/>
        <v>49.601403959069806</v>
      </c>
      <c r="L1768" s="10">
        <f t="shared" si="832"/>
        <v>49.601403959069806</v>
      </c>
      <c r="M1768" s="10">
        <f t="shared" si="832"/>
        <v>49.601403959069806</v>
      </c>
      <c r="N1768" s="10">
        <f t="shared" si="832"/>
        <v>49.601403959069806</v>
      </c>
      <c r="O1768" s="10">
        <f t="shared" si="832"/>
        <v>49.601403959069806</v>
      </c>
      <c r="P1768" s="10">
        <f t="shared" si="832"/>
        <v>49.601403959069806</v>
      </c>
      <c r="Q1768" s="10">
        <f t="shared" si="832"/>
        <v>49.601403959069806</v>
      </c>
      <c r="R1768" s="10">
        <f t="shared" si="832"/>
        <v>49.601403959069806</v>
      </c>
    </row>
    <row r="1769" spans="1:18" x14ac:dyDescent="0.25">
      <c r="A1769" s="3" t="str">
        <f>A95</f>
        <v>Puhja küla</v>
      </c>
      <c r="B1769" s="72" t="s">
        <v>15</v>
      </c>
      <c r="C1769" s="4"/>
      <c r="D1769" s="10">
        <f t="shared" ref="D1769:R1769" si="833">D104</f>
        <v>85.790297904693404</v>
      </c>
      <c r="E1769" s="10">
        <f t="shared" si="833"/>
        <v>85.790297904693404</v>
      </c>
      <c r="F1769" s="10">
        <f t="shared" si="833"/>
        <v>85.790297904693404</v>
      </c>
      <c r="G1769" s="10">
        <f t="shared" si="833"/>
        <v>85.790297904693404</v>
      </c>
      <c r="H1769" s="10">
        <f t="shared" si="833"/>
        <v>85.790297904693404</v>
      </c>
      <c r="I1769" s="10">
        <f t="shared" si="833"/>
        <v>85.790297904693404</v>
      </c>
      <c r="J1769" s="10">
        <f t="shared" si="833"/>
        <v>85.790297904693404</v>
      </c>
      <c r="K1769" s="10">
        <f t="shared" si="833"/>
        <v>85.790297904693404</v>
      </c>
      <c r="L1769" s="10">
        <f t="shared" si="833"/>
        <v>85.790297904693404</v>
      </c>
      <c r="M1769" s="10">
        <f t="shared" si="833"/>
        <v>85.790297904693404</v>
      </c>
      <c r="N1769" s="10">
        <f t="shared" si="833"/>
        <v>85.790297904693404</v>
      </c>
      <c r="O1769" s="10">
        <f t="shared" si="833"/>
        <v>85.790297904693404</v>
      </c>
      <c r="P1769" s="10">
        <f t="shared" si="833"/>
        <v>85.790297904693404</v>
      </c>
      <c r="Q1769" s="10">
        <f t="shared" si="833"/>
        <v>85.790297904693404</v>
      </c>
      <c r="R1769" s="10">
        <f t="shared" si="833"/>
        <v>85.790297904693404</v>
      </c>
    </row>
    <row r="1770" spans="1:18" x14ac:dyDescent="0.25">
      <c r="A1770" s="3" t="str">
        <f>A110</f>
        <v>Rämsi küla</v>
      </c>
      <c r="B1770" s="72" t="s">
        <v>15</v>
      </c>
      <c r="C1770" s="4"/>
      <c r="D1770" s="10">
        <f t="shared" ref="D1770:R1770" si="834">D119</f>
        <v>78.25175880817892</v>
      </c>
      <c r="E1770" s="10">
        <f t="shared" si="834"/>
        <v>78.25175880817892</v>
      </c>
      <c r="F1770" s="10">
        <f t="shared" si="834"/>
        <v>78.25175880817892</v>
      </c>
      <c r="G1770" s="10">
        <f t="shared" si="834"/>
        <v>78.25175880817892</v>
      </c>
      <c r="H1770" s="10">
        <f t="shared" si="834"/>
        <v>78.25175880817892</v>
      </c>
      <c r="I1770" s="10">
        <f t="shared" si="834"/>
        <v>78.25175880817892</v>
      </c>
      <c r="J1770" s="10">
        <f t="shared" si="834"/>
        <v>78.25175880817892</v>
      </c>
      <c r="K1770" s="10">
        <f t="shared" si="834"/>
        <v>78.25175880817892</v>
      </c>
      <c r="L1770" s="10">
        <f t="shared" si="834"/>
        <v>78.25175880817892</v>
      </c>
      <c r="M1770" s="10">
        <f t="shared" si="834"/>
        <v>78.25175880817892</v>
      </c>
      <c r="N1770" s="10">
        <f t="shared" si="834"/>
        <v>78.25175880817892</v>
      </c>
      <c r="O1770" s="10">
        <f t="shared" si="834"/>
        <v>78.25175880817892</v>
      </c>
      <c r="P1770" s="10">
        <f t="shared" si="834"/>
        <v>78.25175880817892</v>
      </c>
      <c r="Q1770" s="10">
        <f t="shared" si="834"/>
        <v>78.25175880817892</v>
      </c>
      <c r="R1770" s="10">
        <f t="shared" si="834"/>
        <v>78.25175880817892</v>
      </c>
    </row>
    <row r="1771" spans="1:18" x14ac:dyDescent="0.25">
      <c r="A1771" s="3" t="str">
        <f>A125</f>
        <v>Ulila alevik</v>
      </c>
      <c r="B1771" s="72" t="s">
        <v>15</v>
      </c>
      <c r="C1771" s="4"/>
      <c r="D1771" s="10">
        <f t="shared" ref="D1771:R1771" si="835">D134</f>
        <v>81.885338102709383</v>
      </c>
      <c r="E1771" s="10">
        <f t="shared" si="835"/>
        <v>81.885338102709383</v>
      </c>
      <c r="F1771" s="10">
        <f t="shared" si="835"/>
        <v>81.885338102709383</v>
      </c>
      <c r="G1771" s="10">
        <f t="shared" si="835"/>
        <v>81.885338102709383</v>
      </c>
      <c r="H1771" s="10">
        <f t="shared" si="835"/>
        <v>81.885338102709383</v>
      </c>
      <c r="I1771" s="10">
        <f t="shared" si="835"/>
        <v>81.885338102709383</v>
      </c>
      <c r="J1771" s="10">
        <f t="shared" si="835"/>
        <v>81.885338102709383</v>
      </c>
      <c r="K1771" s="10">
        <f t="shared" si="835"/>
        <v>81.885338102709383</v>
      </c>
      <c r="L1771" s="10">
        <f t="shared" si="835"/>
        <v>81.885338102709383</v>
      </c>
      <c r="M1771" s="10">
        <f t="shared" si="835"/>
        <v>81.885338102709383</v>
      </c>
      <c r="N1771" s="10">
        <f t="shared" si="835"/>
        <v>81.885338102709383</v>
      </c>
      <c r="O1771" s="10">
        <f t="shared" si="835"/>
        <v>81.885338102709383</v>
      </c>
      <c r="P1771" s="10">
        <f t="shared" si="835"/>
        <v>81.885338102709383</v>
      </c>
      <c r="Q1771" s="10">
        <f t="shared" si="835"/>
        <v>81.885338102709383</v>
      </c>
      <c r="R1771" s="10">
        <f t="shared" si="835"/>
        <v>81.885338102709383</v>
      </c>
    </row>
    <row r="1772" spans="1:18" x14ac:dyDescent="0.25">
      <c r="A1772" s="3" t="str">
        <f>A140</f>
        <v>Rannu küla</v>
      </c>
      <c r="B1772" s="72" t="s">
        <v>15</v>
      </c>
      <c r="C1772" s="4"/>
      <c r="D1772" s="10">
        <f t="shared" ref="D1772:R1772" si="836">D149</f>
        <v>67.7224416427904</v>
      </c>
      <c r="E1772" s="10">
        <f t="shared" si="836"/>
        <v>67.7224416427904</v>
      </c>
      <c r="F1772" s="10">
        <f t="shared" si="836"/>
        <v>67.7224416427904</v>
      </c>
      <c r="G1772" s="10">
        <f t="shared" si="836"/>
        <v>67.7224416427904</v>
      </c>
      <c r="H1772" s="10">
        <f t="shared" si="836"/>
        <v>67.7224416427904</v>
      </c>
      <c r="I1772" s="10">
        <f t="shared" si="836"/>
        <v>67.7224416427904</v>
      </c>
      <c r="J1772" s="10">
        <f t="shared" si="836"/>
        <v>67.7224416427904</v>
      </c>
      <c r="K1772" s="10">
        <f t="shared" si="836"/>
        <v>67.7224416427904</v>
      </c>
      <c r="L1772" s="10">
        <f t="shared" si="836"/>
        <v>67.7224416427904</v>
      </c>
      <c r="M1772" s="10">
        <f t="shared" si="836"/>
        <v>67.7224416427904</v>
      </c>
      <c r="N1772" s="10">
        <f t="shared" si="836"/>
        <v>67.7224416427904</v>
      </c>
      <c r="O1772" s="10">
        <f t="shared" si="836"/>
        <v>67.7224416427904</v>
      </c>
      <c r="P1772" s="10">
        <f t="shared" si="836"/>
        <v>67.7224416427904</v>
      </c>
      <c r="Q1772" s="10">
        <f t="shared" si="836"/>
        <v>67.7224416427904</v>
      </c>
      <c r="R1772" s="10">
        <f t="shared" si="836"/>
        <v>67.7224416427904</v>
      </c>
    </row>
    <row r="1773" spans="1:18" x14ac:dyDescent="0.25">
      <c r="A1773" s="3" t="str">
        <f>A155</f>
        <v>Kureküla</v>
      </c>
      <c r="B1773" s="72" t="s">
        <v>15</v>
      </c>
      <c r="C1773" s="4"/>
      <c r="D1773" s="10">
        <f t="shared" ref="D1773:R1773" si="837">D164</f>
        <v>55.500188319135326</v>
      </c>
      <c r="E1773" s="10">
        <f t="shared" si="837"/>
        <v>55.500188319135326</v>
      </c>
      <c r="F1773" s="10">
        <f t="shared" si="837"/>
        <v>55.500188319135326</v>
      </c>
      <c r="G1773" s="10">
        <f t="shared" si="837"/>
        <v>55.500188319135326</v>
      </c>
      <c r="H1773" s="10">
        <f t="shared" si="837"/>
        <v>55.500188319135326</v>
      </c>
      <c r="I1773" s="10">
        <f t="shared" si="837"/>
        <v>55.500188319135326</v>
      </c>
      <c r="J1773" s="10">
        <f t="shared" si="837"/>
        <v>55.500188319135326</v>
      </c>
      <c r="K1773" s="10">
        <f t="shared" si="837"/>
        <v>55.500188319135326</v>
      </c>
      <c r="L1773" s="10">
        <f t="shared" si="837"/>
        <v>55.500188319135326</v>
      </c>
      <c r="M1773" s="10">
        <f t="shared" si="837"/>
        <v>55.500188319135326</v>
      </c>
      <c r="N1773" s="10">
        <f t="shared" si="837"/>
        <v>55.500188319135326</v>
      </c>
      <c r="O1773" s="10">
        <f t="shared" si="837"/>
        <v>55.500188319135326</v>
      </c>
      <c r="P1773" s="10">
        <f t="shared" si="837"/>
        <v>55.500188319135326</v>
      </c>
      <c r="Q1773" s="10">
        <f t="shared" si="837"/>
        <v>55.500188319135326</v>
      </c>
      <c r="R1773" s="10">
        <f t="shared" si="837"/>
        <v>55.500188319135326</v>
      </c>
    </row>
    <row r="1774" spans="1:18" x14ac:dyDescent="0.25">
      <c r="A1774" s="3" t="str">
        <f>A170</f>
        <v>Limnoloogia (Petseri küla, Vehendi küla)</v>
      </c>
      <c r="B1774" s="72" t="s">
        <v>15</v>
      </c>
      <c r="C1774" s="4"/>
      <c r="D1774" s="10">
        <f t="shared" ref="D1774:R1774" si="838">D179</f>
        <v>59.15830515599454</v>
      </c>
      <c r="E1774" s="10">
        <f t="shared" si="838"/>
        <v>59.15830515599454</v>
      </c>
      <c r="F1774" s="10">
        <f t="shared" si="838"/>
        <v>59.15830515599454</v>
      </c>
      <c r="G1774" s="10">
        <f t="shared" si="838"/>
        <v>59.15830515599454</v>
      </c>
      <c r="H1774" s="10">
        <f t="shared" si="838"/>
        <v>59.15830515599454</v>
      </c>
      <c r="I1774" s="10">
        <f t="shared" si="838"/>
        <v>59.15830515599454</v>
      </c>
      <c r="J1774" s="10">
        <f t="shared" si="838"/>
        <v>59.15830515599454</v>
      </c>
      <c r="K1774" s="10">
        <f t="shared" si="838"/>
        <v>59.15830515599454</v>
      </c>
      <c r="L1774" s="10">
        <f t="shared" si="838"/>
        <v>59.15830515599454</v>
      </c>
      <c r="M1774" s="10">
        <f t="shared" si="838"/>
        <v>59.15830515599454</v>
      </c>
      <c r="N1774" s="10">
        <f t="shared" si="838"/>
        <v>59.15830515599454</v>
      </c>
      <c r="O1774" s="10">
        <f t="shared" si="838"/>
        <v>59.15830515599454</v>
      </c>
      <c r="P1774" s="10">
        <f t="shared" si="838"/>
        <v>59.15830515599454</v>
      </c>
      <c r="Q1774" s="10">
        <f t="shared" si="838"/>
        <v>59.15830515599454</v>
      </c>
      <c r="R1774" s="10">
        <f t="shared" si="838"/>
        <v>59.15830515599454</v>
      </c>
    </row>
    <row r="1775" spans="1:18" x14ac:dyDescent="0.25">
      <c r="A1775" s="3" t="str">
        <f>A185</f>
        <v>Rõngu alevik</v>
      </c>
      <c r="B1775" s="72" t="s">
        <v>15</v>
      </c>
      <c r="C1775" s="4"/>
      <c r="D1775" s="10">
        <f t="shared" ref="D1775:R1775" si="839">D194</f>
        <v>73.684314245867455</v>
      </c>
      <c r="E1775" s="10">
        <f t="shared" si="839"/>
        <v>73.684314245867455</v>
      </c>
      <c r="F1775" s="10">
        <f t="shared" si="839"/>
        <v>73.684314245867455</v>
      </c>
      <c r="G1775" s="10">
        <f t="shared" si="839"/>
        <v>73.684314245867455</v>
      </c>
      <c r="H1775" s="10">
        <f t="shared" si="839"/>
        <v>73.684314245867455</v>
      </c>
      <c r="I1775" s="10">
        <f t="shared" si="839"/>
        <v>73.684314245867455</v>
      </c>
      <c r="J1775" s="10">
        <f t="shared" si="839"/>
        <v>73.684314245867455</v>
      </c>
      <c r="K1775" s="10">
        <f t="shared" si="839"/>
        <v>73.684314245867455</v>
      </c>
      <c r="L1775" s="10">
        <f t="shared" si="839"/>
        <v>73.684314245867455</v>
      </c>
      <c r="M1775" s="10">
        <f t="shared" si="839"/>
        <v>73.684314245867455</v>
      </c>
      <c r="N1775" s="10">
        <f t="shared" si="839"/>
        <v>73.684314245867455</v>
      </c>
      <c r="O1775" s="10">
        <f t="shared" si="839"/>
        <v>73.684314245867455</v>
      </c>
      <c r="P1775" s="10">
        <f t="shared" si="839"/>
        <v>73.684314245867455</v>
      </c>
      <c r="Q1775" s="10">
        <f t="shared" si="839"/>
        <v>73.684314245867455</v>
      </c>
      <c r="R1775" s="10">
        <f t="shared" si="839"/>
        <v>73.684314245867455</v>
      </c>
    </row>
    <row r="1776" spans="1:18" x14ac:dyDescent="0.25">
      <c r="A1776" s="3" t="str">
        <f>A200</f>
        <v>Valguta-Lapetukme küla</v>
      </c>
      <c r="B1776" s="72" t="s">
        <v>15</v>
      </c>
      <c r="C1776" s="4"/>
      <c r="D1776" s="10">
        <f t="shared" ref="D1776:R1776" si="840">D209</f>
        <v>74.586381196963984</v>
      </c>
      <c r="E1776" s="10">
        <f t="shared" si="840"/>
        <v>74.586381196963984</v>
      </c>
      <c r="F1776" s="10">
        <f t="shared" si="840"/>
        <v>74.586381196963984</v>
      </c>
      <c r="G1776" s="10">
        <f t="shared" si="840"/>
        <v>74.586381196963984</v>
      </c>
      <c r="H1776" s="10">
        <f t="shared" si="840"/>
        <v>74.586381196963984</v>
      </c>
      <c r="I1776" s="10">
        <f t="shared" si="840"/>
        <v>74.586381196963984</v>
      </c>
      <c r="J1776" s="10">
        <f t="shared" si="840"/>
        <v>74.586381196963984</v>
      </c>
      <c r="K1776" s="10">
        <f t="shared" si="840"/>
        <v>74.586381196963984</v>
      </c>
      <c r="L1776" s="10">
        <f t="shared" si="840"/>
        <v>74.586381196963984</v>
      </c>
      <c r="M1776" s="10">
        <f t="shared" si="840"/>
        <v>74.586381196963984</v>
      </c>
      <c r="N1776" s="10">
        <f t="shared" si="840"/>
        <v>74.586381196963984</v>
      </c>
      <c r="O1776" s="10">
        <f t="shared" si="840"/>
        <v>74.586381196963984</v>
      </c>
      <c r="P1776" s="10">
        <f t="shared" si="840"/>
        <v>74.586381196963984</v>
      </c>
      <c r="Q1776" s="10">
        <f t="shared" si="840"/>
        <v>74.586381196963984</v>
      </c>
      <c r="R1776" s="10">
        <f t="shared" si="840"/>
        <v>74.586381196963984</v>
      </c>
    </row>
    <row r="1777" spans="1:18" x14ac:dyDescent="0.25">
      <c r="A1777" s="3" t="str">
        <f>A215</f>
        <v>Teedla küla</v>
      </c>
      <c r="B1777" s="72" t="s">
        <v>15</v>
      </c>
      <c r="C1777" s="4"/>
      <c r="D1777" s="10">
        <f t="shared" ref="D1777:R1777" si="841">D224</f>
        <v>55.023078615833207</v>
      </c>
      <c r="E1777" s="10">
        <f t="shared" si="841"/>
        <v>55.023078615833207</v>
      </c>
      <c r="F1777" s="10">
        <f t="shared" si="841"/>
        <v>55.023078615833207</v>
      </c>
      <c r="G1777" s="10">
        <f t="shared" si="841"/>
        <v>55.023078615833207</v>
      </c>
      <c r="H1777" s="10">
        <f t="shared" si="841"/>
        <v>55.023078615833207</v>
      </c>
      <c r="I1777" s="10">
        <f t="shared" si="841"/>
        <v>55.023078615833207</v>
      </c>
      <c r="J1777" s="10">
        <f t="shared" si="841"/>
        <v>55.023078615833207</v>
      </c>
      <c r="K1777" s="10">
        <f t="shared" si="841"/>
        <v>55.023078615833207</v>
      </c>
      <c r="L1777" s="10">
        <f t="shared" si="841"/>
        <v>55.023078615833207</v>
      </c>
      <c r="M1777" s="10">
        <f t="shared" si="841"/>
        <v>55.023078615833207</v>
      </c>
      <c r="N1777" s="10">
        <f t="shared" si="841"/>
        <v>55.023078615833207</v>
      </c>
      <c r="O1777" s="10">
        <f t="shared" si="841"/>
        <v>55.023078615833207</v>
      </c>
      <c r="P1777" s="10">
        <f t="shared" si="841"/>
        <v>55.023078615833207</v>
      </c>
      <c r="Q1777" s="10">
        <f t="shared" si="841"/>
        <v>55.023078615833207</v>
      </c>
      <c r="R1777" s="10">
        <f t="shared" si="841"/>
        <v>55.023078615833207</v>
      </c>
    </row>
    <row r="1778" spans="1:18" x14ac:dyDescent="0.25">
      <c r="A1778" s="3" t="str">
        <f>A230</f>
        <v>Aakre küla</v>
      </c>
      <c r="B1778" s="72" t="s">
        <v>15</v>
      </c>
      <c r="C1778" s="4"/>
      <c r="D1778" s="10">
        <f t="shared" ref="D1778:R1778" si="842">D239</f>
        <v>62.224048679469398</v>
      </c>
      <c r="E1778" s="10">
        <f t="shared" si="842"/>
        <v>62.224048679469398</v>
      </c>
      <c r="F1778" s="10">
        <f t="shared" si="842"/>
        <v>62.224048679469398</v>
      </c>
      <c r="G1778" s="10">
        <f t="shared" si="842"/>
        <v>62.224048679469398</v>
      </c>
      <c r="H1778" s="10">
        <f t="shared" si="842"/>
        <v>62.224048679469398</v>
      </c>
      <c r="I1778" s="10">
        <f t="shared" si="842"/>
        <v>62.224048679469398</v>
      </c>
      <c r="J1778" s="10">
        <f t="shared" si="842"/>
        <v>62.224048679469398</v>
      </c>
      <c r="K1778" s="10">
        <f t="shared" si="842"/>
        <v>62.224048679469398</v>
      </c>
      <c r="L1778" s="10">
        <f t="shared" si="842"/>
        <v>62.224048679469398</v>
      </c>
      <c r="M1778" s="10">
        <f t="shared" si="842"/>
        <v>62.224048679469398</v>
      </c>
      <c r="N1778" s="10">
        <f t="shared" si="842"/>
        <v>62.224048679469398</v>
      </c>
      <c r="O1778" s="10">
        <f t="shared" si="842"/>
        <v>62.224048679469398</v>
      </c>
      <c r="P1778" s="10">
        <f t="shared" si="842"/>
        <v>62.224048679469398</v>
      </c>
      <c r="Q1778" s="10">
        <f t="shared" si="842"/>
        <v>62.224048679469398</v>
      </c>
      <c r="R1778" s="10">
        <f t="shared" si="842"/>
        <v>62.224048679469398</v>
      </c>
    </row>
    <row r="1779" spans="1:18" x14ac:dyDescent="0.25">
      <c r="A1779" s="3" t="str">
        <f>A245</f>
        <v>Mälgi küla</v>
      </c>
      <c r="B1779" s="72" t="s">
        <v>15</v>
      </c>
      <c r="C1779" s="4"/>
      <c r="D1779" s="10">
        <f t="shared" ref="D1779:R1779" si="843">D254</f>
        <v>73.524692376813178</v>
      </c>
      <c r="E1779" s="10">
        <f t="shared" si="843"/>
        <v>73.524692376813178</v>
      </c>
      <c r="F1779" s="10">
        <f t="shared" si="843"/>
        <v>73.524692376813178</v>
      </c>
      <c r="G1779" s="10">
        <f t="shared" si="843"/>
        <v>73.524692376813178</v>
      </c>
      <c r="H1779" s="10">
        <f t="shared" si="843"/>
        <v>73.524692376813178</v>
      </c>
      <c r="I1779" s="10">
        <f t="shared" si="843"/>
        <v>73.524692376813178</v>
      </c>
      <c r="J1779" s="10">
        <f t="shared" si="843"/>
        <v>73.524692376813178</v>
      </c>
      <c r="K1779" s="10">
        <f t="shared" si="843"/>
        <v>73.524692376813178</v>
      </c>
      <c r="L1779" s="10">
        <f t="shared" si="843"/>
        <v>73.524692376813178</v>
      </c>
      <c r="M1779" s="10">
        <f t="shared" si="843"/>
        <v>73.524692376813178</v>
      </c>
      <c r="N1779" s="10">
        <f t="shared" si="843"/>
        <v>73.524692376813178</v>
      </c>
      <c r="O1779" s="10">
        <f t="shared" si="843"/>
        <v>73.524692376813178</v>
      </c>
      <c r="P1779" s="10">
        <f t="shared" si="843"/>
        <v>73.524692376813178</v>
      </c>
      <c r="Q1779" s="10">
        <f t="shared" si="843"/>
        <v>73.524692376813178</v>
      </c>
      <c r="R1779" s="10">
        <f t="shared" si="843"/>
        <v>73.524692376813178</v>
      </c>
    </row>
    <row r="1780" spans="1:18" x14ac:dyDescent="0.25">
      <c r="A1780" s="3" t="str">
        <f>A260</f>
        <v>Kaarlijärve küla</v>
      </c>
      <c r="B1780" s="72" t="s">
        <v>15</v>
      </c>
      <c r="C1780" s="4"/>
      <c r="D1780" s="10">
        <f t="shared" ref="D1780:R1780" si="844">D269</f>
        <v>0</v>
      </c>
      <c r="E1780" s="10">
        <f t="shared" si="844"/>
        <v>0</v>
      </c>
      <c r="F1780" s="10">
        <f t="shared" si="844"/>
        <v>0</v>
      </c>
      <c r="G1780" s="10">
        <f t="shared" si="844"/>
        <v>0</v>
      </c>
      <c r="H1780" s="10">
        <f t="shared" si="844"/>
        <v>0</v>
      </c>
      <c r="I1780" s="10">
        <f t="shared" si="844"/>
        <v>70</v>
      </c>
      <c r="J1780" s="10">
        <f t="shared" si="844"/>
        <v>70</v>
      </c>
      <c r="K1780" s="10">
        <f t="shared" si="844"/>
        <v>70</v>
      </c>
      <c r="L1780" s="10">
        <f t="shared" si="844"/>
        <v>70</v>
      </c>
      <c r="M1780" s="10">
        <f t="shared" si="844"/>
        <v>70</v>
      </c>
      <c r="N1780" s="10">
        <f t="shared" si="844"/>
        <v>70</v>
      </c>
      <c r="O1780" s="10">
        <f t="shared" si="844"/>
        <v>70</v>
      </c>
      <c r="P1780" s="10">
        <f t="shared" si="844"/>
        <v>70</v>
      </c>
      <c r="Q1780" s="10">
        <f t="shared" si="844"/>
        <v>70</v>
      </c>
      <c r="R1780" s="10">
        <f t="shared" si="844"/>
        <v>70</v>
      </c>
    </row>
    <row r="1781" spans="1:18" x14ac:dyDescent="0.25">
      <c r="A1781" s="3" t="str">
        <f>A275</f>
        <v>Ridaküla küla</v>
      </c>
      <c r="B1781" s="72" t="s">
        <v>15</v>
      </c>
      <c r="C1781" s="4"/>
      <c r="D1781" s="10">
        <f t="shared" ref="D1781:R1781" si="845">D284</f>
        <v>0</v>
      </c>
      <c r="E1781" s="10">
        <f t="shared" si="845"/>
        <v>0</v>
      </c>
      <c r="F1781" s="10">
        <f t="shared" si="845"/>
        <v>0</v>
      </c>
      <c r="G1781" s="10">
        <f t="shared" si="845"/>
        <v>0</v>
      </c>
      <c r="H1781" s="10">
        <f t="shared" si="845"/>
        <v>0</v>
      </c>
      <c r="I1781" s="10">
        <f t="shared" si="845"/>
        <v>0</v>
      </c>
      <c r="J1781" s="10">
        <f t="shared" si="845"/>
        <v>70</v>
      </c>
      <c r="K1781" s="10">
        <f t="shared" si="845"/>
        <v>70</v>
      </c>
      <c r="L1781" s="10">
        <f t="shared" si="845"/>
        <v>70</v>
      </c>
      <c r="M1781" s="10">
        <f t="shared" si="845"/>
        <v>70</v>
      </c>
      <c r="N1781" s="10">
        <f t="shared" si="845"/>
        <v>70</v>
      </c>
      <c r="O1781" s="10">
        <f t="shared" si="845"/>
        <v>70</v>
      </c>
      <c r="P1781" s="10">
        <f t="shared" si="845"/>
        <v>70</v>
      </c>
      <c r="Q1781" s="10">
        <f t="shared" si="845"/>
        <v>70</v>
      </c>
      <c r="R1781" s="10">
        <f t="shared" si="845"/>
        <v>70</v>
      </c>
    </row>
    <row r="1782" spans="1:18" x14ac:dyDescent="0.25">
      <c r="A1782" s="3" t="str">
        <f>A290</f>
        <v>Võsivere küla</v>
      </c>
      <c r="B1782" s="72" t="s">
        <v>15</v>
      </c>
      <c r="C1782" s="4"/>
      <c r="D1782" s="10">
        <f t="shared" ref="D1782:R1782" si="846">D299</f>
        <v>0</v>
      </c>
      <c r="E1782" s="10">
        <f t="shared" si="846"/>
        <v>0</v>
      </c>
      <c r="F1782" s="10">
        <f t="shared" si="846"/>
        <v>0</v>
      </c>
      <c r="G1782" s="10">
        <f t="shared" si="846"/>
        <v>0</v>
      </c>
      <c r="H1782" s="10">
        <f t="shared" si="846"/>
        <v>0</v>
      </c>
      <c r="I1782" s="10">
        <f t="shared" si="846"/>
        <v>0</v>
      </c>
      <c r="J1782" s="10">
        <f t="shared" si="846"/>
        <v>70</v>
      </c>
      <c r="K1782" s="10">
        <f t="shared" si="846"/>
        <v>70</v>
      </c>
      <c r="L1782" s="10">
        <f t="shared" si="846"/>
        <v>70</v>
      </c>
      <c r="M1782" s="10">
        <f t="shared" si="846"/>
        <v>70</v>
      </c>
      <c r="N1782" s="10">
        <f t="shared" si="846"/>
        <v>70</v>
      </c>
      <c r="O1782" s="10">
        <f t="shared" si="846"/>
        <v>70</v>
      </c>
      <c r="P1782" s="10">
        <f t="shared" si="846"/>
        <v>70</v>
      </c>
      <c r="Q1782" s="10">
        <f t="shared" si="846"/>
        <v>70</v>
      </c>
      <c r="R1782" s="10">
        <f t="shared" si="846"/>
        <v>70</v>
      </c>
    </row>
    <row r="1783" spans="1:18" x14ac:dyDescent="0.25">
      <c r="A1783" s="3" t="str">
        <f>A307</f>
        <v>Palamuse alevik</v>
      </c>
      <c r="B1783" s="72" t="s">
        <v>15</v>
      </c>
      <c r="C1783" s="4"/>
      <c r="D1783" s="10">
        <f t="shared" ref="D1783:R1783" si="847">D316</f>
        <v>74.257211911334139</v>
      </c>
      <c r="E1783" s="10">
        <f t="shared" si="847"/>
        <v>74.257211911334139</v>
      </c>
      <c r="F1783" s="10">
        <f t="shared" si="847"/>
        <v>74.257211911334139</v>
      </c>
      <c r="G1783" s="10">
        <f t="shared" si="847"/>
        <v>74.257211911334139</v>
      </c>
      <c r="H1783" s="10">
        <f t="shared" si="847"/>
        <v>74.257211911334139</v>
      </c>
      <c r="I1783" s="10">
        <f t="shared" si="847"/>
        <v>74.257211911334139</v>
      </c>
      <c r="J1783" s="10">
        <f t="shared" si="847"/>
        <v>74.257211911334139</v>
      </c>
      <c r="K1783" s="10">
        <f t="shared" si="847"/>
        <v>74.257211911334139</v>
      </c>
      <c r="L1783" s="10">
        <f t="shared" si="847"/>
        <v>74.257211911334139</v>
      </c>
      <c r="M1783" s="10">
        <f t="shared" si="847"/>
        <v>74.257211911334139</v>
      </c>
      <c r="N1783" s="10">
        <f t="shared" si="847"/>
        <v>74.257211911334139</v>
      </c>
      <c r="O1783" s="10">
        <f t="shared" si="847"/>
        <v>74.257211911334139</v>
      </c>
      <c r="P1783" s="10">
        <f t="shared" si="847"/>
        <v>74.257211911334139</v>
      </c>
      <c r="Q1783" s="10">
        <f t="shared" si="847"/>
        <v>74.257211911334139</v>
      </c>
      <c r="R1783" s="10">
        <f t="shared" si="847"/>
        <v>74.257211911334139</v>
      </c>
    </row>
    <row r="1784" spans="1:18" x14ac:dyDescent="0.25">
      <c r="A1784" s="3" t="str">
        <f>A322</f>
        <v>Kaarepere küla</v>
      </c>
      <c r="B1784" s="72" t="s">
        <v>15</v>
      </c>
      <c r="C1784" s="4"/>
      <c r="D1784" s="10">
        <f t="shared" ref="D1784:R1784" si="848">D331</f>
        <v>83.078068493150681</v>
      </c>
      <c r="E1784" s="10">
        <f t="shared" si="848"/>
        <v>83.078068493150681</v>
      </c>
      <c r="F1784" s="10">
        <f t="shared" si="848"/>
        <v>83.078068493150681</v>
      </c>
      <c r="G1784" s="10">
        <f t="shared" si="848"/>
        <v>83.078068493150681</v>
      </c>
      <c r="H1784" s="10">
        <f t="shared" si="848"/>
        <v>83.078068493150681</v>
      </c>
      <c r="I1784" s="10">
        <f t="shared" si="848"/>
        <v>83.078068493150681</v>
      </c>
      <c r="J1784" s="10">
        <f t="shared" si="848"/>
        <v>83.078068493150681</v>
      </c>
      <c r="K1784" s="10">
        <f t="shared" si="848"/>
        <v>83.078068493150681</v>
      </c>
      <c r="L1784" s="10">
        <f t="shared" si="848"/>
        <v>83.078068493150681</v>
      </c>
      <c r="M1784" s="10">
        <f t="shared" si="848"/>
        <v>83.078068493150681</v>
      </c>
      <c r="N1784" s="10">
        <f t="shared" si="848"/>
        <v>83.078068493150681</v>
      </c>
      <c r="O1784" s="10">
        <f t="shared" si="848"/>
        <v>83.078068493150681</v>
      </c>
      <c r="P1784" s="10">
        <f t="shared" si="848"/>
        <v>83.078068493150681</v>
      </c>
      <c r="Q1784" s="10">
        <f t="shared" si="848"/>
        <v>83.078068493150681</v>
      </c>
      <c r="R1784" s="10">
        <f t="shared" si="848"/>
        <v>83.078068493150681</v>
      </c>
    </row>
    <row r="1785" spans="1:18" x14ac:dyDescent="0.25">
      <c r="A1785" s="3" t="str">
        <f>A337</f>
        <v>Pikkjärve küla</v>
      </c>
      <c r="B1785" s="72" t="s">
        <v>15</v>
      </c>
      <c r="C1785" s="4"/>
      <c r="D1785" s="10">
        <f t="shared" ref="D1785:R1785" si="849">D346</f>
        <v>40.45551974214343</v>
      </c>
      <c r="E1785" s="10">
        <f t="shared" si="849"/>
        <v>40.45551974214343</v>
      </c>
      <c r="F1785" s="10">
        <f t="shared" si="849"/>
        <v>40.45551974214343</v>
      </c>
      <c r="G1785" s="10">
        <f t="shared" si="849"/>
        <v>40.45551974214343</v>
      </c>
      <c r="H1785" s="10">
        <f t="shared" si="849"/>
        <v>40.45551974214343</v>
      </c>
      <c r="I1785" s="10">
        <f t="shared" si="849"/>
        <v>40.45551974214343</v>
      </c>
      <c r="J1785" s="10">
        <f t="shared" si="849"/>
        <v>40.45551974214343</v>
      </c>
      <c r="K1785" s="10">
        <f t="shared" si="849"/>
        <v>40.45551974214343</v>
      </c>
      <c r="L1785" s="10">
        <f t="shared" si="849"/>
        <v>40.45551974214343</v>
      </c>
      <c r="M1785" s="10">
        <f t="shared" si="849"/>
        <v>40.45551974214343</v>
      </c>
      <c r="N1785" s="10">
        <f t="shared" si="849"/>
        <v>40.45551974214343</v>
      </c>
      <c r="O1785" s="10">
        <f t="shared" si="849"/>
        <v>40.45551974214343</v>
      </c>
      <c r="P1785" s="10">
        <f t="shared" si="849"/>
        <v>40.45551974214343</v>
      </c>
      <c r="Q1785" s="10">
        <f t="shared" si="849"/>
        <v>40.45551974214343</v>
      </c>
      <c r="R1785" s="10">
        <f t="shared" si="849"/>
        <v>40.45551974214343</v>
      </c>
    </row>
    <row r="1786" spans="1:18" x14ac:dyDescent="0.25">
      <c r="A1786" s="3" t="str">
        <f>A352</f>
        <v>Luua küla</v>
      </c>
      <c r="B1786" s="72" t="s">
        <v>15</v>
      </c>
      <c r="C1786" s="4"/>
      <c r="D1786" s="10">
        <f t="shared" ref="D1786:R1786" si="850">D361</f>
        <v>54.330437593165151</v>
      </c>
      <c r="E1786" s="10">
        <f t="shared" si="850"/>
        <v>54.330437593165151</v>
      </c>
      <c r="F1786" s="10">
        <f t="shared" si="850"/>
        <v>54.330437593165151</v>
      </c>
      <c r="G1786" s="10">
        <f t="shared" si="850"/>
        <v>54.330437593165151</v>
      </c>
      <c r="H1786" s="10">
        <f t="shared" si="850"/>
        <v>54.330437593165151</v>
      </c>
      <c r="I1786" s="10">
        <f t="shared" si="850"/>
        <v>54.330437593165151</v>
      </c>
      <c r="J1786" s="10">
        <f t="shared" si="850"/>
        <v>54.330437593165151</v>
      </c>
      <c r="K1786" s="10">
        <f t="shared" si="850"/>
        <v>54.330437593165151</v>
      </c>
      <c r="L1786" s="10">
        <f t="shared" si="850"/>
        <v>54.330437593165151</v>
      </c>
      <c r="M1786" s="10">
        <f t="shared" si="850"/>
        <v>54.330437593165151</v>
      </c>
      <c r="N1786" s="10">
        <f t="shared" si="850"/>
        <v>54.330437593165151</v>
      </c>
      <c r="O1786" s="10">
        <f t="shared" si="850"/>
        <v>54.330437593165151</v>
      </c>
      <c r="P1786" s="10">
        <f t="shared" si="850"/>
        <v>54.330437593165151</v>
      </c>
      <c r="Q1786" s="10">
        <f t="shared" si="850"/>
        <v>54.330437593165151</v>
      </c>
      <c r="R1786" s="10">
        <f t="shared" si="850"/>
        <v>54.330437593165151</v>
      </c>
    </row>
    <row r="1787" spans="1:18" x14ac:dyDescent="0.25">
      <c r="A1787" s="3" t="str">
        <f>A369</f>
        <v>Kambja alevik</v>
      </c>
      <c r="B1787" s="72" t="s">
        <v>15</v>
      </c>
      <c r="C1787" s="4"/>
      <c r="D1787" s="10">
        <f t="shared" ref="D1787:R1787" si="851">D378</f>
        <v>85.412676125244616</v>
      </c>
      <c r="E1787" s="10">
        <f t="shared" si="851"/>
        <v>85.412676125244616</v>
      </c>
      <c r="F1787" s="10">
        <f t="shared" si="851"/>
        <v>85.412676125244616</v>
      </c>
      <c r="G1787" s="10">
        <f t="shared" si="851"/>
        <v>85.412676125244616</v>
      </c>
      <c r="H1787" s="10">
        <f t="shared" si="851"/>
        <v>85.412676125244616</v>
      </c>
      <c r="I1787" s="10">
        <f t="shared" si="851"/>
        <v>85.412676125244616</v>
      </c>
      <c r="J1787" s="10">
        <f t="shared" si="851"/>
        <v>85.412676125244616</v>
      </c>
      <c r="K1787" s="10">
        <f t="shared" si="851"/>
        <v>85.412676125244616</v>
      </c>
      <c r="L1787" s="10">
        <f t="shared" si="851"/>
        <v>85.412676125244616</v>
      </c>
      <c r="M1787" s="10">
        <f t="shared" si="851"/>
        <v>85.412676125244616</v>
      </c>
      <c r="N1787" s="10">
        <f t="shared" si="851"/>
        <v>85.412676125244616</v>
      </c>
      <c r="O1787" s="10">
        <f t="shared" si="851"/>
        <v>85.412676125244616</v>
      </c>
      <c r="P1787" s="10">
        <f t="shared" si="851"/>
        <v>85.412676125244616</v>
      </c>
      <c r="Q1787" s="10">
        <f t="shared" si="851"/>
        <v>85.412676125244616</v>
      </c>
      <c r="R1787" s="10">
        <f t="shared" si="851"/>
        <v>85.412676125244616</v>
      </c>
    </row>
    <row r="1788" spans="1:18" x14ac:dyDescent="0.25">
      <c r="A1788" s="3" t="str">
        <f>A384</f>
        <v>Kammeri küla</v>
      </c>
      <c r="B1788" s="72" t="s">
        <v>15</v>
      </c>
      <c r="C1788" s="4"/>
      <c r="D1788" s="10">
        <f t="shared" ref="D1788:R1788" si="852">D393</f>
        <v>69.563242009132424</v>
      </c>
      <c r="E1788" s="10">
        <f t="shared" si="852"/>
        <v>69.563242009132424</v>
      </c>
      <c r="F1788" s="10">
        <f t="shared" si="852"/>
        <v>69.563242009132424</v>
      </c>
      <c r="G1788" s="10">
        <f t="shared" si="852"/>
        <v>69.563242009132424</v>
      </c>
      <c r="H1788" s="10">
        <f t="shared" si="852"/>
        <v>69.563242009132424</v>
      </c>
      <c r="I1788" s="10">
        <f t="shared" si="852"/>
        <v>69.563242009132424</v>
      </c>
      <c r="J1788" s="10">
        <f t="shared" si="852"/>
        <v>69.563242009132424</v>
      </c>
      <c r="K1788" s="10">
        <f t="shared" si="852"/>
        <v>69.563242009132424</v>
      </c>
      <c r="L1788" s="10">
        <f t="shared" si="852"/>
        <v>69.563242009132424</v>
      </c>
      <c r="M1788" s="10">
        <f t="shared" si="852"/>
        <v>69.563242009132424</v>
      </c>
      <c r="N1788" s="10">
        <f t="shared" si="852"/>
        <v>69.563242009132424</v>
      </c>
      <c r="O1788" s="10">
        <f t="shared" si="852"/>
        <v>69.563242009132424</v>
      </c>
      <c r="P1788" s="10">
        <f t="shared" si="852"/>
        <v>69.563242009132424</v>
      </c>
      <c r="Q1788" s="10">
        <f t="shared" si="852"/>
        <v>69.563242009132424</v>
      </c>
      <c r="R1788" s="10">
        <f t="shared" si="852"/>
        <v>69.563242009132424</v>
      </c>
    </row>
    <row r="1789" spans="1:18" x14ac:dyDescent="0.25">
      <c r="A1789" s="3" t="str">
        <f>A399</f>
        <v>Lalli küla</v>
      </c>
      <c r="B1789" s="72" t="s">
        <v>15</v>
      </c>
      <c r="C1789" s="4"/>
      <c r="D1789" s="10">
        <f t="shared" ref="D1789:R1789" si="853">D408</f>
        <v>70.136027397260264</v>
      </c>
      <c r="E1789" s="10">
        <f t="shared" si="853"/>
        <v>70.136027397260264</v>
      </c>
      <c r="F1789" s="10">
        <f t="shared" si="853"/>
        <v>70.136027397260264</v>
      </c>
      <c r="G1789" s="10">
        <f t="shared" si="853"/>
        <v>70.136027397260264</v>
      </c>
      <c r="H1789" s="10">
        <f t="shared" si="853"/>
        <v>70.136027397260264</v>
      </c>
      <c r="I1789" s="10">
        <f t="shared" si="853"/>
        <v>70.136027397260264</v>
      </c>
      <c r="J1789" s="10">
        <f t="shared" si="853"/>
        <v>70.136027397260264</v>
      </c>
      <c r="K1789" s="10">
        <f t="shared" si="853"/>
        <v>70.136027397260264</v>
      </c>
      <c r="L1789" s="10">
        <f t="shared" si="853"/>
        <v>70.136027397260264</v>
      </c>
      <c r="M1789" s="10">
        <f t="shared" si="853"/>
        <v>70.136027397260264</v>
      </c>
      <c r="N1789" s="10">
        <f t="shared" si="853"/>
        <v>70.136027397260264</v>
      </c>
      <c r="O1789" s="10">
        <f t="shared" si="853"/>
        <v>70.136027397260264</v>
      </c>
      <c r="P1789" s="10">
        <f t="shared" si="853"/>
        <v>70.136027397260264</v>
      </c>
      <c r="Q1789" s="10">
        <f t="shared" si="853"/>
        <v>70.136027397260264</v>
      </c>
      <c r="R1789" s="10">
        <f t="shared" si="853"/>
        <v>70.136027397260264</v>
      </c>
    </row>
    <row r="1790" spans="1:18" x14ac:dyDescent="0.25">
      <c r="A1790" s="3" t="str">
        <f>A414</f>
        <v>Rebase küla</v>
      </c>
      <c r="B1790" s="72" t="s">
        <v>15</v>
      </c>
      <c r="C1790" s="4"/>
      <c r="D1790" s="10">
        <f t="shared" ref="D1790:R1790" si="854">D423</f>
        <v>56.096894977168951</v>
      </c>
      <c r="E1790" s="10">
        <f t="shared" si="854"/>
        <v>56.096894977168951</v>
      </c>
      <c r="F1790" s="10">
        <f t="shared" si="854"/>
        <v>56.096894977168951</v>
      </c>
      <c r="G1790" s="10">
        <f t="shared" si="854"/>
        <v>56.096894977168951</v>
      </c>
      <c r="H1790" s="10">
        <f t="shared" si="854"/>
        <v>56.096894977168951</v>
      </c>
      <c r="I1790" s="10">
        <f t="shared" si="854"/>
        <v>56.096894977168951</v>
      </c>
      <c r="J1790" s="10">
        <f t="shared" si="854"/>
        <v>56.096894977168951</v>
      </c>
      <c r="K1790" s="10">
        <f t="shared" si="854"/>
        <v>56.096894977168951</v>
      </c>
      <c r="L1790" s="10">
        <f t="shared" si="854"/>
        <v>56.096894977168951</v>
      </c>
      <c r="M1790" s="10">
        <f t="shared" si="854"/>
        <v>56.096894977168951</v>
      </c>
      <c r="N1790" s="10">
        <f t="shared" si="854"/>
        <v>56.096894977168951</v>
      </c>
      <c r="O1790" s="10">
        <f t="shared" si="854"/>
        <v>56.096894977168951</v>
      </c>
      <c r="P1790" s="10">
        <f t="shared" si="854"/>
        <v>56.096894977168951</v>
      </c>
      <c r="Q1790" s="10">
        <f t="shared" si="854"/>
        <v>56.096894977168951</v>
      </c>
      <c r="R1790" s="10">
        <f t="shared" si="854"/>
        <v>56.096894977168951</v>
      </c>
    </row>
    <row r="1791" spans="1:18" x14ac:dyDescent="0.25">
      <c r="A1791" s="3" t="str">
        <f>A429</f>
        <v>Vana-Kuuste küla</v>
      </c>
      <c r="B1791" s="72" t="s">
        <v>15</v>
      </c>
      <c r="C1791" s="4"/>
      <c r="D1791" s="10">
        <f t="shared" ref="D1791:R1791" si="855">D438</f>
        <v>56.152949771689499</v>
      </c>
      <c r="E1791" s="10">
        <f t="shared" si="855"/>
        <v>56.152949771689499</v>
      </c>
      <c r="F1791" s="10">
        <f t="shared" si="855"/>
        <v>56.152949771689499</v>
      </c>
      <c r="G1791" s="10">
        <f t="shared" si="855"/>
        <v>56.152949771689499</v>
      </c>
      <c r="H1791" s="10">
        <f t="shared" si="855"/>
        <v>56.152949771689499</v>
      </c>
      <c r="I1791" s="10">
        <f t="shared" si="855"/>
        <v>56.152949771689499</v>
      </c>
      <c r="J1791" s="10">
        <f t="shared" si="855"/>
        <v>56.152949771689499</v>
      </c>
      <c r="K1791" s="10">
        <f t="shared" si="855"/>
        <v>56.152949771689499</v>
      </c>
      <c r="L1791" s="10">
        <f t="shared" si="855"/>
        <v>56.152949771689499</v>
      </c>
      <c r="M1791" s="10">
        <f t="shared" si="855"/>
        <v>56.152949771689499</v>
      </c>
      <c r="N1791" s="10">
        <f t="shared" si="855"/>
        <v>56.152949771689499</v>
      </c>
      <c r="O1791" s="10">
        <f t="shared" si="855"/>
        <v>56.152949771689499</v>
      </c>
      <c r="P1791" s="10">
        <f t="shared" si="855"/>
        <v>56.152949771689499</v>
      </c>
      <c r="Q1791" s="10">
        <f t="shared" si="855"/>
        <v>56.152949771689499</v>
      </c>
      <c r="R1791" s="10">
        <f t="shared" si="855"/>
        <v>56.152949771689499</v>
      </c>
    </row>
    <row r="1792" spans="1:18" x14ac:dyDescent="0.25">
      <c r="A1792" s="3" t="str">
        <f>A446</f>
        <v>Aardla küla</v>
      </c>
      <c r="B1792" s="72" t="s">
        <v>15</v>
      </c>
      <c r="C1792" s="4"/>
      <c r="D1792" s="10">
        <f t="shared" ref="D1792:R1792" si="856">D455</f>
        <v>74.490024094111035</v>
      </c>
      <c r="E1792" s="10">
        <f t="shared" si="856"/>
        <v>74.490024094111035</v>
      </c>
      <c r="F1792" s="10">
        <f t="shared" si="856"/>
        <v>74.490024094111035</v>
      </c>
      <c r="G1792" s="10">
        <f t="shared" si="856"/>
        <v>74.490024094111035</v>
      </c>
      <c r="H1792" s="10">
        <f t="shared" si="856"/>
        <v>74.490024094111035</v>
      </c>
      <c r="I1792" s="10">
        <f t="shared" si="856"/>
        <v>74.490024094111035</v>
      </c>
      <c r="J1792" s="10">
        <f t="shared" si="856"/>
        <v>74.490024094111035</v>
      </c>
      <c r="K1792" s="10">
        <f t="shared" si="856"/>
        <v>74.490024094111035</v>
      </c>
      <c r="L1792" s="10">
        <f t="shared" si="856"/>
        <v>74.490024094111035</v>
      </c>
      <c r="M1792" s="10">
        <f t="shared" si="856"/>
        <v>74.490024094111035</v>
      </c>
      <c r="N1792" s="10">
        <f t="shared" si="856"/>
        <v>74.490024094111035</v>
      </c>
      <c r="O1792" s="10">
        <f t="shared" si="856"/>
        <v>74.490024094111035</v>
      </c>
      <c r="P1792" s="10">
        <f t="shared" si="856"/>
        <v>74.490024094111035</v>
      </c>
      <c r="Q1792" s="10">
        <f t="shared" si="856"/>
        <v>74.490024094111035</v>
      </c>
      <c r="R1792" s="10">
        <f t="shared" si="856"/>
        <v>74.490024094111035</v>
      </c>
    </row>
    <row r="1793" spans="1:18" x14ac:dyDescent="0.25">
      <c r="A1793" s="3" t="str">
        <f>A461</f>
        <v>Aardlapalu küla</v>
      </c>
      <c r="B1793" s="72" t="s">
        <v>15</v>
      </c>
      <c r="C1793" s="4"/>
      <c r="D1793" s="10">
        <f t="shared" ref="D1793:R1793" si="857">D470</f>
        <v>71.067870485678696</v>
      </c>
      <c r="E1793" s="10">
        <f t="shared" si="857"/>
        <v>71.067870485678696</v>
      </c>
      <c r="F1793" s="10">
        <f t="shared" si="857"/>
        <v>71.067870485678696</v>
      </c>
      <c r="G1793" s="10">
        <f t="shared" si="857"/>
        <v>71.067870485678696</v>
      </c>
      <c r="H1793" s="10">
        <f t="shared" si="857"/>
        <v>71.067870485678696</v>
      </c>
      <c r="I1793" s="10">
        <f t="shared" si="857"/>
        <v>71.067870485678696</v>
      </c>
      <c r="J1793" s="10">
        <f t="shared" si="857"/>
        <v>71.067870485678696</v>
      </c>
      <c r="K1793" s="10">
        <f t="shared" si="857"/>
        <v>71.067870485678696</v>
      </c>
      <c r="L1793" s="10">
        <f t="shared" si="857"/>
        <v>71.067870485678696</v>
      </c>
      <c r="M1793" s="10">
        <f t="shared" si="857"/>
        <v>71.067870485678696</v>
      </c>
      <c r="N1793" s="10">
        <f t="shared" si="857"/>
        <v>71.067870485678696</v>
      </c>
      <c r="O1793" s="10">
        <f t="shared" si="857"/>
        <v>71.067870485678696</v>
      </c>
      <c r="P1793" s="10">
        <f t="shared" si="857"/>
        <v>71.067870485678696</v>
      </c>
      <c r="Q1793" s="10">
        <f t="shared" si="857"/>
        <v>71.067870485678696</v>
      </c>
      <c r="R1793" s="10">
        <f t="shared" si="857"/>
        <v>71.067870485678696</v>
      </c>
    </row>
    <row r="1794" spans="1:18" x14ac:dyDescent="0.25">
      <c r="A1794" s="3" t="str">
        <f>A476</f>
        <v>Haaslava küla</v>
      </c>
      <c r="B1794" s="72" t="s">
        <v>15</v>
      </c>
      <c r="C1794" s="4"/>
      <c r="D1794" s="10">
        <f t="shared" ref="D1794:R1794" si="858">D485</f>
        <v>113.38628636211071</v>
      </c>
      <c r="E1794" s="10">
        <f t="shared" si="858"/>
        <v>113.38628636211071</v>
      </c>
      <c r="F1794" s="10">
        <f t="shared" si="858"/>
        <v>113.38628636211071</v>
      </c>
      <c r="G1794" s="10">
        <f t="shared" si="858"/>
        <v>113.38628636211071</v>
      </c>
      <c r="H1794" s="10">
        <f t="shared" si="858"/>
        <v>113.38628636211071</v>
      </c>
      <c r="I1794" s="10">
        <f t="shared" si="858"/>
        <v>113.38628636211071</v>
      </c>
      <c r="J1794" s="10">
        <f t="shared" si="858"/>
        <v>113.38628636211071</v>
      </c>
      <c r="K1794" s="10">
        <f t="shared" si="858"/>
        <v>113.38628636211071</v>
      </c>
      <c r="L1794" s="10">
        <f t="shared" si="858"/>
        <v>113.38628636211071</v>
      </c>
      <c r="M1794" s="10">
        <f t="shared" si="858"/>
        <v>113.38628636211071</v>
      </c>
      <c r="N1794" s="10">
        <f t="shared" si="858"/>
        <v>113.38628636211071</v>
      </c>
      <c r="O1794" s="10">
        <f t="shared" si="858"/>
        <v>113.38628636211071</v>
      </c>
      <c r="P1794" s="10">
        <f t="shared" si="858"/>
        <v>113.38628636211071</v>
      </c>
      <c r="Q1794" s="10">
        <f t="shared" si="858"/>
        <v>113.38628636211071</v>
      </c>
      <c r="R1794" s="10">
        <f t="shared" si="858"/>
        <v>113.38628636211071</v>
      </c>
    </row>
    <row r="1795" spans="1:18" x14ac:dyDescent="0.25">
      <c r="A1795" s="3" t="str">
        <f>A491</f>
        <v>Ignase küla</v>
      </c>
      <c r="B1795" s="72" t="s">
        <v>15</v>
      </c>
      <c r="C1795" s="4"/>
      <c r="D1795" s="10">
        <f t="shared" ref="D1795:R1795" si="859">D500</f>
        <v>69.5800892090773</v>
      </c>
      <c r="E1795" s="10">
        <f t="shared" si="859"/>
        <v>69.5800892090773</v>
      </c>
      <c r="F1795" s="10">
        <f t="shared" si="859"/>
        <v>69.5800892090773</v>
      </c>
      <c r="G1795" s="10">
        <f t="shared" si="859"/>
        <v>69.5800892090773</v>
      </c>
      <c r="H1795" s="10">
        <f t="shared" si="859"/>
        <v>69.5800892090773</v>
      </c>
      <c r="I1795" s="10">
        <f t="shared" si="859"/>
        <v>69.5800892090773</v>
      </c>
      <c r="J1795" s="10">
        <f t="shared" si="859"/>
        <v>69.5800892090773</v>
      </c>
      <c r="K1795" s="10">
        <f t="shared" si="859"/>
        <v>69.5800892090773</v>
      </c>
      <c r="L1795" s="10">
        <f t="shared" si="859"/>
        <v>69.5800892090773</v>
      </c>
      <c r="M1795" s="10">
        <f t="shared" si="859"/>
        <v>69.5800892090773</v>
      </c>
      <c r="N1795" s="10">
        <f t="shared" si="859"/>
        <v>69.5800892090773</v>
      </c>
      <c r="O1795" s="10">
        <f t="shared" si="859"/>
        <v>69.5800892090773</v>
      </c>
      <c r="P1795" s="10">
        <f t="shared" si="859"/>
        <v>69.5800892090773</v>
      </c>
      <c r="Q1795" s="10">
        <f t="shared" si="859"/>
        <v>69.5800892090773</v>
      </c>
      <c r="R1795" s="10">
        <f t="shared" si="859"/>
        <v>69.5800892090773</v>
      </c>
    </row>
    <row r="1796" spans="1:18" x14ac:dyDescent="0.25">
      <c r="A1796" s="3" t="str">
        <f>A506</f>
        <v>Kaagvere küla</v>
      </c>
      <c r="B1796" s="72" t="s">
        <v>15</v>
      </c>
      <c r="C1796" s="4"/>
      <c r="D1796" s="10">
        <f t="shared" ref="D1796:R1796" si="860">D515</f>
        <v>96.456391864940272</v>
      </c>
      <c r="E1796" s="10">
        <f t="shared" si="860"/>
        <v>96.456391864940272</v>
      </c>
      <c r="F1796" s="10">
        <f t="shared" si="860"/>
        <v>96.456391864940272</v>
      </c>
      <c r="G1796" s="10">
        <f t="shared" si="860"/>
        <v>96.456391864940272</v>
      </c>
      <c r="H1796" s="10">
        <f t="shared" si="860"/>
        <v>96.456391864940272</v>
      </c>
      <c r="I1796" s="10">
        <f t="shared" si="860"/>
        <v>96.456391864940272</v>
      </c>
      <c r="J1796" s="10">
        <f t="shared" si="860"/>
        <v>96.456391864940272</v>
      </c>
      <c r="K1796" s="10">
        <f t="shared" si="860"/>
        <v>96.456391864940272</v>
      </c>
      <c r="L1796" s="10">
        <f t="shared" si="860"/>
        <v>96.456391864940272</v>
      </c>
      <c r="M1796" s="10">
        <f t="shared" si="860"/>
        <v>96.456391864940272</v>
      </c>
      <c r="N1796" s="10">
        <f t="shared" si="860"/>
        <v>96.456391864940272</v>
      </c>
      <c r="O1796" s="10">
        <f t="shared" si="860"/>
        <v>96.456391864940272</v>
      </c>
      <c r="P1796" s="10">
        <f t="shared" si="860"/>
        <v>96.456391864940272</v>
      </c>
      <c r="Q1796" s="10">
        <f t="shared" si="860"/>
        <v>96.456391864940272</v>
      </c>
      <c r="R1796" s="10">
        <f t="shared" si="860"/>
        <v>96.456391864940272</v>
      </c>
    </row>
    <row r="1797" spans="1:18" x14ac:dyDescent="0.25">
      <c r="A1797" s="3" t="str">
        <f>A521</f>
        <v>Kurepalu küla</v>
      </c>
      <c r="B1797" s="72" t="s">
        <v>15</v>
      </c>
      <c r="C1797" s="4"/>
      <c r="D1797" s="10">
        <f t="shared" ref="D1797:R1797" si="861">D530</f>
        <v>19.426940639269404</v>
      </c>
      <c r="E1797" s="10">
        <f t="shared" si="861"/>
        <v>50</v>
      </c>
      <c r="F1797" s="10">
        <f t="shared" si="861"/>
        <v>70</v>
      </c>
      <c r="G1797" s="10">
        <f t="shared" si="861"/>
        <v>70</v>
      </c>
      <c r="H1797" s="10">
        <f t="shared" si="861"/>
        <v>70</v>
      </c>
      <c r="I1797" s="10">
        <f t="shared" si="861"/>
        <v>70</v>
      </c>
      <c r="J1797" s="10">
        <f t="shared" si="861"/>
        <v>70</v>
      </c>
      <c r="K1797" s="10">
        <f t="shared" si="861"/>
        <v>70</v>
      </c>
      <c r="L1797" s="10">
        <f t="shared" si="861"/>
        <v>70</v>
      </c>
      <c r="M1797" s="10">
        <f t="shared" si="861"/>
        <v>70</v>
      </c>
      <c r="N1797" s="10">
        <f t="shared" si="861"/>
        <v>70</v>
      </c>
      <c r="O1797" s="10">
        <f t="shared" si="861"/>
        <v>70</v>
      </c>
      <c r="P1797" s="10">
        <f t="shared" si="861"/>
        <v>70</v>
      </c>
      <c r="Q1797" s="10">
        <f t="shared" si="861"/>
        <v>70</v>
      </c>
      <c r="R1797" s="10">
        <f t="shared" si="861"/>
        <v>70</v>
      </c>
    </row>
    <row r="1798" spans="1:18" x14ac:dyDescent="0.25">
      <c r="A1798" s="3" t="str">
        <f>A536</f>
        <v>Mäksa küla</v>
      </c>
      <c r="B1798" s="72" t="s">
        <v>15</v>
      </c>
      <c r="C1798" s="4"/>
      <c r="D1798" s="10">
        <f t="shared" ref="D1798:R1798" si="862">D545</f>
        <v>71.549180313002736</v>
      </c>
      <c r="E1798" s="10">
        <f t="shared" si="862"/>
        <v>71.549180313002736</v>
      </c>
      <c r="F1798" s="10">
        <f t="shared" si="862"/>
        <v>71.549180313002736</v>
      </c>
      <c r="G1798" s="10">
        <f t="shared" si="862"/>
        <v>71.549180313002736</v>
      </c>
      <c r="H1798" s="10">
        <f t="shared" si="862"/>
        <v>71.549180313002736</v>
      </c>
      <c r="I1798" s="10">
        <f t="shared" si="862"/>
        <v>71.549180313002736</v>
      </c>
      <c r="J1798" s="10">
        <f t="shared" si="862"/>
        <v>71.549180313002736</v>
      </c>
      <c r="K1798" s="10">
        <f t="shared" si="862"/>
        <v>71.549180313002736</v>
      </c>
      <c r="L1798" s="10">
        <f t="shared" si="862"/>
        <v>71.549180313002736</v>
      </c>
      <c r="M1798" s="10">
        <f t="shared" si="862"/>
        <v>71.549180313002736</v>
      </c>
      <c r="N1798" s="10">
        <f t="shared" si="862"/>
        <v>71.549180313002736</v>
      </c>
      <c r="O1798" s="10">
        <f t="shared" si="862"/>
        <v>71.549180313002736</v>
      </c>
      <c r="P1798" s="10">
        <f t="shared" si="862"/>
        <v>71.549180313002736</v>
      </c>
      <c r="Q1798" s="10">
        <f t="shared" si="862"/>
        <v>71.549180313002736</v>
      </c>
      <c r="R1798" s="10">
        <f t="shared" si="862"/>
        <v>71.549180313002736</v>
      </c>
    </row>
    <row r="1799" spans="1:18" x14ac:dyDescent="0.25">
      <c r="A1799" s="3" t="str">
        <f>A551</f>
        <v>Melliste küla</v>
      </c>
      <c r="B1799" s="72" t="s">
        <v>15</v>
      </c>
      <c r="C1799" s="4"/>
      <c r="D1799" s="10">
        <f t="shared" ref="D1799:R1799" si="863">D560</f>
        <v>84.299408541887004</v>
      </c>
      <c r="E1799" s="10">
        <f t="shared" si="863"/>
        <v>84.299408541887004</v>
      </c>
      <c r="F1799" s="10">
        <f t="shared" si="863"/>
        <v>84.299408541887004</v>
      </c>
      <c r="G1799" s="10">
        <f t="shared" si="863"/>
        <v>84.299408541887004</v>
      </c>
      <c r="H1799" s="10">
        <f t="shared" si="863"/>
        <v>84.299408541887004</v>
      </c>
      <c r="I1799" s="10">
        <f t="shared" si="863"/>
        <v>84.299408541887004</v>
      </c>
      <c r="J1799" s="10">
        <f t="shared" si="863"/>
        <v>84.299408541887004</v>
      </c>
      <c r="K1799" s="10">
        <f t="shared" si="863"/>
        <v>84.299408541887004</v>
      </c>
      <c r="L1799" s="10">
        <f t="shared" si="863"/>
        <v>84.299408541887004</v>
      </c>
      <c r="M1799" s="10">
        <f t="shared" si="863"/>
        <v>84.299408541887004</v>
      </c>
      <c r="N1799" s="10">
        <f t="shared" si="863"/>
        <v>84.299408541887004</v>
      </c>
      <c r="O1799" s="10">
        <f t="shared" si="863"/>
        <v>84.299408541887004</v>
      </c>
      <c r="P1799" s="10">
        <f t="shared" si="863"/>
        <v>84.299408541887004</v>
      </c>
      <c r="Q1799" s="10">
        <f t="shared" si="863"/>
        <v>84.299408541887004</v>
      </c>
      <c r="R1799" s="10">
        <f t="shared" si="863"/>
        <v>84.299408541887004</v>
      </c>
    </row>
    <row r="1800" spans="1:18" x14ac:dyDescent="0.25">
      <c r="A1800" s="3" t="str">
        <f>A566</f>
        <v>Mõra küla</v>
      </c>
      <c r="B1800" s="72" t="s">
        <v>15</v>
      </c>
      <c r="C1800" s="4"/>
      <c r="D1800" s="10">
        <f t="shared" ref="D1800:R1800" si="864">D575</f>
        <v>32.87671232876712</v>
      </c>
      <c r="E1800" s="10">
        <f t="shared" si="864"/>
        <v>70</v>
      </c>
      <c r="F1800" s="10">
        <f t="shared" si="864"/>
        <v>70</v>
      </c>
      <c r="G1800" s="10">
        <f t="shared" si="864"/>
        <v>70</v>
      </c>
      <c r="H1800" s="10">
        <f t="shared" si="864"/>
        <v>70</v>
      </c>
      <c r="I1800" s="10">
        <f t="shared" si="864"/>
        <v>70</v>
      </c>
      <c r="J1800" s="10">
        <f t="shared" si="864"/>
        <v>70</v>
      </c>
      <c r="K1800" s="10">
        <f t="shared" si="864"/>
        <v>70</v>
      </c>
      <c r="L1800" s="10">
        <f t="shared" si="864"/>
        <v>70</v>
      </c>
      <c r="M1800" s="10">
        <f t="shared" si="864"/>
        <v>70</v>
      </c>
      <c r="N1800" s="10">
        <f t="shared" si="864"/>
        <v>70</v>
      </c>
      <c r="O1800" s="10">
        <f t="shared" si="864"/>
        <v>70</v>
      </c>
      <c r="P1800" s="10">
        <f t="shared" si="864"/>
        <v>70</v>
      </c>
      <c r="Q1800" s="10">
        <f t="shared" si="864"/>
        <v>70</v>
      </c>
      <c r="R1800" s="10">
        <f t="shared" si="864"/>
        <v>70</v>
      </c>
    </row>
    <row r="1801" spans="1:18" x14ac:dyDescent="0.25">
      <c r="A1801" s="3" t="str">
        <f>A581</f>
        <v>Päkste küla</v>
      </c>
      <c r="B1801" s="72" t="s">
        <v>15</v>
      </c>
      <c r="C1801" s="4"/>
      <c r="D1801" s="10">
        <f t="shared" ref="D1801:R1801" si="865">D590</f>
        <v>75.408508742621692</v>
      </c>
      <c r="E1801" s="10">
        <f t="shared" si="865"/>
        <v>75.408508742621692</v>
      </c>
      <c r="F1801" s="10">
        <f t="shared" si="865"/>
        <v>75.408508742621692</v>
      </c>
      <c r="G1801" s="10">
        <f t="shared" si="865"/>
        <v>75.408508742621692</v>
      </c>
      <c r="H1801" s="10">
        <f t="shared" si="865"/>
        <v>75.408508742621692</v>
      </c>
      <c r="I1801" s="10">
        <f t="shared" si="865"/>
        <v>75.408508742621692</v>
      </c>
      <c r="J1801" s="10">
        <f t="shared" si="865"/>
        <v>75.408508742621692</v>
      </c>
      <c r="K1801" s="10">
        <f t="shared" si="865"/>
        <v>75.408508742621692</v>
      </c>
      <c r="L1801" s="10">
        <f t="shared" si="865"/>
        <v>75.408508742621692</v>
      </c>
      <c r="M1801" s="10">
        <f t="shared" si="865"/>
        <v>75.408508742621692</v>
      </c>
      <c r="N1801" s="10">
        <f t="shared" si="865"/>
        <v>75.408508742621692</v>
      </c>
      <c r="O1801" s="10">
        <f t="shared" si="865"/>
        <v>75.408508742621692</v>
      </c>
      <c r="P1801" s="10">
        <f t="shared" si="865"/>
        <v>75.408508742621692</v>
      </c>
      <c r="Q1801" s="10">
        <f t="shared" si="865"/>
        <v>75.408508742621692</v>
      </c>
      <c r="R1801" s="10">
        <f t="shared" si="865"/>
        <v>75.408508742621692</v>
      </c>
    </row>
    <row r="1802" spans="1:18" x14ac:dyDescent="0.25">
      <c r="A1802" s="3" t="str">
        <f>A596</f>
        <v>Poka küla</v>
      </c>
      <c r="B1802" s="72" t="s">
        <v>15</v>
      </c>
      <c r="C1802" s="4"/>
      <c r="D1802" s="10">
        <f t="shared" ref="D1802:R1802" si="866">D605</f>
        <v>70.937067553670957</v>
      </c>
      <c r="E1802" s="10">
        <f t="shared" si="866"/>
        <v>70.937067553670957</v>
      </c>
      <c r="F1802" s="10">
        <f t="shared" si="866"/>
        <v>70.937067553670957</v>
      </c>
      <c r="G1802" s="10">
        <f t="shared" si="866"/>
        <v>70.937067553670957</v>
      </c>
      <c r="H1802" s="10">
        <f t="shared" si="866"/>
        <v>70.937067553670957</v>
      </c>
      <c r="I1802" s="10">
        <f t="shared" si="866"/>
        <v>70.937067553670957</v>
      </c>
      <c r="J1802" s="10">
        <f t="shared" si="866"/>
        <v>70.937067553670957</v>
      </c>
      <c r="K1802" s="10">
        <f t="shared" si="866"/>
        <v>70.937067553670957</v>
      </c>
      <c r="L1802" s="10">
        <f t="shared" si="866"/>
        <v>70.937067553670957</v>
      </c>
      <c r="M1802" s="10">
        <f t="shared" si="866"/>
        <v>70.937067553670957</v>
      </c>
      <c r="N1802" s="10">
        <f t="shared" si="866"/>
        <v>70.937067553670957</v>
      </c>
      <c r="O1802" s="10">
        <f t="shared" si="866"/>
        <v>70.937067553670957</v>
      </c>
      <c r="P1802" s="10">
        <f t="shared" si="866"/>
        <v>70.937067553670957</v>
      </c>
      <c r="Q1802" s="10">
        <f t="shared" si="866"/>
        <v>70.937067553670957</v>
      </c>
      <c r="R1802" s="10">
        <f t="shared" si="866"/>
        <v>70.937067553670957</v>
      </c>
    </row>
    <row r="1803" spans="1:18" x14ac:dyDescent="0.25">
      <c r="A1803" s="3" t="str">
        <f>A611</f>
        <v>Roiu küla</v>
      </c>
      <c r="B1803" s="72" t="s">
        <v>15</v>
      </c>
      <c r="C1803" s="4"/>
      <c r="D1803" s="10">
        <f t="shared" ref="D1803:R1803" si="867">D620</f>
        <v>89.297681500773848</v>
      </c>
      <c r="E1803" s="10">
        <f t="shared" si="867"/>
        <v>89.297681500773848</v>
      </c>
      <c r="F1803" s="10">
        <f t="shared" si="867"/>
        <v>89.297681500773848</v>
      </c>
      <c r="G1803" s="10">
        <f t="shared" si="867"/>
        <v>89.297681500773848</v>
      </c>
      <c r="H1803" s="10">
        <f t="shared" si="867"/>
        <v>89.297681500773848</v>
      </c>
      <c r="I1803" s="10">
        <f t="shared" si="867"/>
        <v>89.297681500773848</v>
      </c>
      <c r="J1803" s="10">
        <f t="shared" si="867"/>
        <v>89.297681500773848</v>
      </c>
      <c r="K1803" s="10">
        <f t="shared" si="867"/>
        <v>89.297681500773848</v>
      </c>
      <c r="L1803" s="10">
        <f t="shared" si="867"/>
        <v>89.297681500773848</v>
      </c>
      <c r="M1803" s="10">
        <f t="shared" si="867"/>
        <v>89.297681500773848</v>
      </c>
      <c r="N1803" s="10">
        <f t="shared" si="867"/>
        <v>89.297681500773848</v>
      </c>
      <c r="O1803" s="10">
        <f t="shared" si="867"/>
        <v>89.297681500773848</v>
      </c>
      <c r="P1803" s="10">
        <f t="shared" si="867"/>
        <v>89.297681500773848</v>
      </c>
      <c r="Q1803" s="10">
        <f t="shared" si="867"/>
        <v>89.297681500773848</v>
      </c>
      <c r="R1803" s="10">
        <f t="shared" si="867"/>
        <v>89.297681500773848</v>
      </c>
    </row>
    <row r="1804" spans="1:18" x14ac:dyDescent="0.25">
      <c r="A1804" s="3" t="str">
        <f>A626</f>
        <v>Võnnu alevik</v>
      </c>
      <c r="B1804" s="72" t="s">
        <v>15</v>
      </c>
      <c r="C1804" s="4"/>
      <c r="D1804" s="10">
        <f t="shared" ref="D1804:R1804" si="868">D635</f>
        <v>79.236558912601637</v>
      </c>
      <c r="E1804" s="10">
        <f t="shared" si="868"/>
        <v>79.236558912601637</v>
      </c>
      <c r="F1804" s="10">
        <f t="shared" si="868"/>
        <v>79.236558912601637</v>
      </c>
      <c r="G1804" s="10">
        <f t="shared" si="868"/>
        <v>79.236558912601637</v>
      </c>
      <c r="H1804" s="10">
        <f t="shared" si="868"/>
        <v>79.236558912601637</v>
      </c>
      <c r="I1804" s="10">
        <f t="shared" si="868"/>
        <v>79.236558912601637</v>
      </c>
      <c r="J1804" s="10">
        <f t="shared" si="868"/>
        <v>79.236558912601637</v>
      </c>
      <c r="K1804" s="10">
        <f t="shared" si="868"/>
        <v>79.236558912601637</v>
      </c>
      <c r="L1804" s="10">
        <f t="shared" si="868"/>
        <v>79.236558912601637</v>
      </c>
      <c r="M1804" s="10">
        <f t="shared" si="868"/>
        <v>79.236558912601637</v>
      </c>
      <c r="N1804" s="10">
        <f t="shared" si="868"/>
        <v>79.236558912601637</v>
      </c>
      <c r="O1804" s="10">
        <f t="shared" si="868"/>
        <v>79.236558912601637</v>
      </c>
      <c r="P1804" s="10">
        <f t="shared" si="868"/>
        <v>79.236558912601637</v>
      </c>
      <c r="Q1804" s="10">
        <f t="shared" si="868"/>
        <v>79.236558912601637</v>
      </c>
      <c r="R1804" s="10">
        <f t="shared" si="868"/>
        <v>79.236558912601637</v>
      </c>
    </row>
    <row r="1805" spans="1:18" x14ac:dyDescent="0.25">
      <c r="A1805" s="3" t="str">
        <f>A641</f>
        <v>Võõpste küla</v>
      </c>
      <c r="B1805" s="72" t="s">
        <v>15</v>
      </c>
      <c r="C1805" s="4"/>
      <c r="D1805" s="10">
        <f t="shared" ref="D1805:R1805" si="869">D650</f>
        <v>66.03593131556876</v>
      </c>
      <c r="E1805" s="10">
        <f t="shared" si="869"/>
        <v>66.03593131556876</v>
      </c>
      <c r="F1805" s="10">
        <f t="shared" si="869"/>
        <v>66.03593131556876</v>
      </c>
      <c r="G1805" s="10">
        <f t="shared" si="869"/>
        <v>66.03593131556876</v>
      </c>
      <c r="H1805" s="10">
        <f t="shared" si="869"/>
        <v>66.03593131556876</v>
      </c>
      <c r="I1805" s="10">
        <f t="shared" si="869"/>
        <v>66.03593131556876</v>
      </c>
      <c r="J1805" s="10">
        <f t="shared" si="869"/>
        <v>66.03593131556876</v>
      </c>
      <c r="K1805" s="10">
        <f t="shared" si="869"/>
        <v>66.03593131556876</v>
      </c>
      <c r="L1805" s="10">
        <f t="shared" si="869"/>
        <v>66.03593131556876</v>
      </c>
      <c r="M1805" s="10">
        <f t="shared" si="869"/>
        <v>66.03593131556876</v>
      </c>
      <c r="N1805" s="10">
        <f t="shared" si="869"/>
        <v>66.03593131556876</v>
      </c>
      <c r="O1805" s="10">
        <f t="shared" si="869"/>
        <v>66.03593131556876</v>
      </c>
      <c r="P1805" s="10">
        <f t="shared" si="869"/>
        <v>66.03593131556876</v>
      </c>
      <c r="Q1805" s="10">
        <f t="shared" si="869"/>
        <v>66.03593131556876</v>
      </c>
      <c r="R1805" s="10">
        <f t="shared" si="869"/>
        <v>66.03593131556876</v>
      </c>
    </row>
    <row r="1806" spans="1:18" x14ac:dyDescent="0.25">
      <c r="A1806" s="3" t="str">
        <f>A656</f>
        <v>Järvselja küla</v>
      </c>
      <c r="B1806" s="72" t="s">
        <v>15</v>
      </c>
      <c r="C1806" s="4"/>
      <c r="D1806" s="10">
        <f t="shared" ref="D1806:R1806" si="870">D665</f>
        <v>0</v>
      </c>
      <c r="E1806" s="10">
        <f t="shared" si="870"/>
        <v>22.054794520547947</v>
      </c>
      <c r="F1806" s="10">
        <f t="shared" si="870"/>
        <v>88.219178082191789</v>
      </c>
      <c r="G1806" s="10">
        <f t="shared" si="870"/>
        <v>88.219178082191789</v>
      </c>
      <c r="H1806" s="10">
        <f t="shared" si="870"/>
        <v>88.219178082191789</v>
      </c>
      <c r="I1806" s="10">
        <f t="shared" si="870"/>
        <v>88.219178082191789</v>
      </c>
      <c r="J1806" s="10">
        <f t="shared" si="870"/>
        <v>88.219178082191789</v>
      </c>
      <c r="K1806" s="10">
        <f t="shared" si="870"/>
        <v>88.219178082191789</v>
      </c>
      <c r="L1806" s="10">
        <f t="shared" si="870"/>
        <v>88.219178082191789</v>
      </c>
      <c r="M1806" s="10">
        <f t="shared" si="870"/>
        <v>88.219178082191789</v>
      </c>
      <c r="N1806" s="10">
        <f t="shared" si="870"/>
        <v>88.219178082191789</v>
      </c>
      <c r="O1806" s="10">
        <f t="shared" si="870"/>
        <v>88.219178082191789</v>
      </c>
      <c r="P1806" s="10">
        <f t="shared" si="870"/>
        <v>88.219178082191789</v>
      </c>
      <c r="Q1806" s="10">
        <f t="shared" si="870"/>
        <v>88.219178082191789</v>
      </c>
      <c r="R1806" s="10">
        <f t="shared" si="870"/>
        <v>88.219178082191789</v>
      </c>
    </row>
    <row r="1807" spans="1:18" x14ac:dyDescent="0.25">
      <c r="A1807" s="3" t="str">
        <f>A671</f>
        <v>Kõivuküla (Age tee piirkond)</v>
      </c>
      <c r="B1807" s="72" t="s">
        <v>15</v>
      </c>
      <c r="C1807" s="4"/>
      <c r="D1807" s="10">
        <f t="shared" ref="D1807:R1807" si="871">D680</f>
        <v>0</v>
      </c>
      <c r="E1807" s="10">
        <f t="shared" si="871"/>
        <v>0</v>
      </c>
      <c r="F1807" s="10">
        <f t="shared" si="871"/>
        <v>70</v>
      </c>
      <c r="G1807" s="10">
        <f t="shared" si="871"/>
        <v>70</v>
      </c>
      <c r="H1807" s="10">
        <f t="shared" si="871"/>
        <v>70</v>
      </c>
      <c r="I1807" s="10">
        <f t="shared" si="871"/>
        <v>70</v>
      </c>
      <c r="J1807" s="10">
        <f t="shared" si="871"/>
        <v>70</v>
      </c>
      <c r="K1807" s="10">
        <f t="shared" si="871"/>
        <v>70</v>
      </c>
      <c r="L1807" s="10">
        <f t="shared" si="871"/>
        <v>70</v>
      </c>
      <c r="M1807" s="10">
        <f t="shared" si="871"/>
        <v>70</v>
      </c>
      <c r="N1807" s="10">
        <f t="shared" si="871"/>
        <v>70</v>
      </c>
      <c r="O1807" s="10">
        <f t="shared" si="871"/>
        <v>70</v>
      </c>
      <c r="P1807" s="10">
        <f t="shared" si="871"/>
        <v>70</v>
      </c>
      <c r="Q1807" s="10">
        <f t="shared" si="871"/>
        <v>70</v>
      </c>
      <c r="R1807" s="10">
        <f t="shared" si="871"/>
        <v>70</v>
      </c>
    </row>
    <row r="1808" spans="1:18" x14ac:dyDescent="0.25">
      <c r="A1808" s="3" t="str">
        <f>A688</f>
        <v>Luunja alevik</v>
      </c>
      <c r="B1808" s="72" t="s">
        <v>15</v>
      </c>
      <c r="C1808" s="4"/>
      <c r="D1808" s="10">
        <f t="shared" ref="D1808:R1808" si="872">D697</f>
        <v>85.08824839534222</v>
      </c>
      <c r="E1808" s="10">
        <f t="shared" si="872"/>
        <v>85.08824839534222</v>
      </c>
      <c r="F1808" s="10">
        <f t="shared" si="872"/>
        <v>85.08824839534222</v>
      </c>
      <c r="G1808" s="10">
        <f t="shared" si="872"/>
        <v>85.08824839534222</v>
      </c>
      <c r="H1808" s="10">
        <f t="shared" si="872"/>
        <v>85.08824839534222</v>
      </c>
      <c r="I1808" s="10">
        <f t="shared" si="872"/>
        <v>85.08824839534222</v>
      </c>
      <c r="J1808" s="10">
        <f t="shared" si="872"/>
        <v>85.08824839534222</v>
      </c>
      <c r="K1808" s="10">
        <f t="shared" si="872"/>
        <v>85.08824839534222</v>
      </c>
      <c r="L1808" s="10">
        <f t="shared" si="872"/>
        <v>85.08824839534222</v>
      </c>
      <c r="M1808" s="10">
        <f t="shared" si="872"/>
        <v>85.08824839534222</v>
      </c>
      <c r="N1808" s="10">
        <f t="shared" si="872"/>
        <v>85.08824839534222</v>
      </c>
      <c r="O1808" s="10">
        <f t="shared" si="872"/>
        <v>85.08824839534222</v>
      </c>
      <c r="P1808" s="10">
        <f t="shared" si="872"/>
        <v>85.08824839534222</v>
      </c>
      <c r="Q1808" s="10">
        <f t="shared" si="872"/>
        <v>85.08824839534222</v>
      </c>
      <c r="R1808" s="10">
        <f t="shared" si="872"/>
        <v>85.08824839534222</v>
      </c>
    </row>
    <row r="1809" spans="1:18" x14ac:dyDescent="0.25">
      <c r="A1809" s="3" t="str">
        <f>A703</f>
        <v>Kakumetsa küla</v>
      </c>
      <c r="B1809" s="72" t="s">
        <v>15</v>
      </c>
      <c r="C1809" s="4"/>
      <c r="D1809" s="10">
        <f t="shared" ref="D1809:R1809" si="873">D712</f>
        <v>122.57446512799575</v>
      </c>
      <c r="E1809" s="10">
        <f t="shared" si="873"/>
        <v>122.57446512799575</v>
      </c>
      <c r="F1809" s="10">
        <f t="shared" si="873"/>
        <v>122.57446512799575</v>
      </c>
      <c r="G1809" s="10">
        <f t="shared" si="873"/>
        <v>122.57446512799575</v>
      </c>
      <c r="H1809" s="10">
        <f t="shared" si="873"/>
        <v>122.57446512799575</v>
      </c>
      <c r="I1809" s="10">
        <f t="shared" si="873"/>
        <v>122.57446512799575</v>
      </c>
      <c r="J1809" s="10">
        <f t="shared" si="873"/>
        <v>122.57446512799575</v>
      </c>
      <c r="K1809" s="10">
        <f t="shared" si="873"/>
        <v>122.57446512799575</v>
      </c>
      <c r="L1809" s="10">
        <f t="shared" si="873"/>
        <v>122.57446512799575</v>
      </c>
      <c r="M1809" s="10">
        <f t="shared" si="873"/>
        <v>122.57446512799575</v>
      </c>
      <c r="N1809" s="10">
        <f t="shared" si="873"/>
        <v>122.57446512799575</v>
      </c>
      <c r="O1809" s="10">
        <f t="shared" si="873"/>
        <v>122.57446512799575</v>
      </c>
      <c r="P1809" s="10">
        <f t="shared" si="873"/>
        <v>122.57446512799575</v>
      </c>
      <c r="Q1809" s="10">
        <f t="shared" si="873"/>
        <v>122.57446512799575</v>
      </c>
      <c r="R1809" s="10">
        <f t="shared" si="873"/>
        <v>122.57446512799575</v>
      </c>
    </row>
    <row r="1810" spans="1:18" x14ac:dyDescent="0.25">
      <c r="A1810" s="3" t="str">
        <f>A718</f>
        <v>Kavastu küla</v>
      </c>
      <c r="B1810" s="72" t="s">
        <v>15</v>
      </c>
      <c r="C1810" s="4"/>
      <c r="D1810" s="10">
        <f t="shared" ref="D1810:R1810" si="874">D727</f>
        <v>67.2608546820463</v>
      </c>
      <c r="E1810" s="10">
        <f t="shared" si="874"/>
        <v>67.2608546820463</v>
      </c>
      <c r="F1810" s="10">
        <f t="shared" si="874"/>
        <v>67.2608546820463</v>
      </c>
      <c r="G1810" s="10">
        <f t="shared" si="874"/>
        <v>67.2608546820463</v>
      </c>
      <c r="H1810" s="10">
        <f t="shared" si="874"/>
        <v>67.2608546820463</v>
      </c>
      <c r="I1810" s="10">
        <f t="shared" si="874"/>
        <v>67.2608546820463</v>
      </c>
      <c r="J1810" s="10">
        <f t="shared" si="874"/>
        <v>67.2608546820463</v>
      </c>
      <c r="K1810" s="10">
        <f t="shared" si="874"/>
        <v>67.2608546820463</v>
      </c>
      <c r="L1810" s="10">
        <f t="shared" si="874"/>
        <v>67.2608546820463</v>
      </c>
      <c r="M1810" s="10">
        <f t="shared" si="874"/>
        <v>67.2608546820463</v>
      </c>
      <c r="N1810" s="10">
        <f t="shared" si="874"/>
        <v>67.2608546820463</v>
      </c>
      <c r="O1810" s="10">
        <f t="shared" si="874"/>
        <v>67.2608546820463</v>
      </c>
      <c r="P1810" s="10">
        <f t="shared" si="874"/>
        <v>67.2608546820463</v>
      </c>
      <c r="Q1810" s="10">
        <f t="shared" si="874"/>
        <v>67.2608546820463</v>
      </c>
      <c r="R1810" s="10">
        <f t="shared" si="874"/>
        <v>67.2608546820463</v>
      </c>
    </row>
    <row r="1811" spans="1:18" x14ac:dyDescent="0.25">
      <c r="A1811" s="3" t="str">
        <f>A733</f>
        <v>Pilka küla</v>
      </c>
      <c r="B1811" s="72" t="s">
        <v>15</v>
      </c>
      <c r="C1811" s="4"/>
      <c r="D1811" s="10">
        <f t="shared" ref="D1811:R1811" si="875">D742</f>
        <v>53.948671397920442</v>
      </c>
      <c r="E1811" s="10">
        <f t="shared" si="875"/>
        <v>53.948671397920442</v>
      </c>
      <c r="F1811" s="10">
        <f t="shared" si="875"/>
        <v>53.948671397920442</v>
      </c>
      <c r="G1811" s="10">
        <f t="shared" si="875"/>
        <v>53.948671397920442</v>
      </c>
      <c r="H1811" s="10">
        <f t="shared" si="875"/>
        <v>53.948671397920442</v>
      </c>
      <c r="I1811" s="10">
        <f t="shared" si="875"/>
        <v>53.948671397920442</v>
      </c>
      <c r="J1811" s="10">
        <f t="shared" si="875"/>
        <v>53.948671397920442</v>
      </c>
      <c r="K1811" s="10">
        <f t="shared" si="875"/>
        <v>53.948671397920442</v>
      </c>
      <c r="L1811" s="10">
        <f t="shared" si="875"/>
        <v>53.948671397920442</v>
      </c>
      <c r="M1811" s="10">
        <f t="shared" si="875"/>
        <v>53.948671397920442</v>
      </c>
      <c r="N1811" s="10">
        <f t="shared" si="875"/>
        <v>53.948671397920442</v>
      </c>
      <c r="O1811" s="10">
        <f t="shared" si="875"/>
        <v>53.948671397920442</v>
      </c>
      <c r="P1811" s="10">
        <f t="shared" si="875"/>
        <v>53.948671397920442</v>
      </c>
      <c r="Q1811" s="10">
        <f t="shared" si="875"/>
        <v>53.948671397920442</v>
      </c>
      <c r="R1811" s="10">
        <f t="shared" si="875"/>
        <v>53.948671397920442</v>
      </c>
    </row>
    <row r="1812" spans="1:18" x14ac:dyDescent="0.25">
      <c r="A1812" s="3" t="str">
        <f>A750</f>
        <v>Avinurme alevik</v>
      </c>
      <c r="B1812" s="72" t="s">
        <v>15</v>
      </c>
      <c r="C1812" s="4"/>
      <c r="D1812" s="10">
        <f t="shared" ref="D1812:R1812" si="876">D759</f>
        <v>81.88468189684302</v>
      </c>
      <c r="E1812" s="10">
        <f t="shared" si="876"/>
        <v>81.88468189684302</v>
      </c>
      <c r="F1812" s="10">
        <f t="shared" si="876"/>
        <v>81.88468189684302</v>
      </c>
      <c r="G1812" s="10">
        <f t="shared" si="876"/>
        <v>81.88468189684302</v>
      </c>
      <c r="H1812" s="10">
        <f t="shared" si="876"/>
        <v>81.88468189684302</v>
      </c>
      <c r="I1812" s="10">
        <f t="shared" si="876"/>
        <v>81.88468189684302</v>
      </c>
      <c r="J1812" s="10">
        <f t="shared" si="876"/>
        <v>81.88468189684302</v>
      </c>
      <c r="K1812" s="10">
        <f t="shared" si="876"/>
        <v>81.88468189684302</v>
      </c>
      <c r="L1812" s="10">
        <f t="shared" si="876"/>
        <v>81.88468189684302</v>
      </c>
      <c r="M1812" s="10">
        <f t="shared" si="876"/>
        <v>81.88468189684302</v>
      </c>
      <c r="N1812" s="10">
        <f t="shared" si="876"/>
        <v>81.88468189684302</v>
      </c>
      <c r="O1812" s="10">
        <f t="shared" si="876"/>
        <v>81.88468189684302</v>
      </c>
      <c r="P1812" s="10">
        <f t="shared" si="876"/>
        <v>81.88468189684302</v>
      </c>
      <c r="Q1812" s="10">
        <f t="shared" si="876"/>
        <v>81.88468189684302</v>
      </c>
      <c r="R1812" s="10">
        <f t="shared" si="876"/>
        <v>81.88468189684302</v>
      </c>
    </row>
    <row r="1813" spans="1:18" x14ac:dyDescent="0.25">
      <c r="A1813" s="3" t="str">
        <f>A765</f>
        <v>Kääpa küla</v>
      </c>
      <c r="B1813" s="72" t="s">
        <v>15</v>
      </c>
      <c r="C1813" s="4"/>
      <c r="D1813" s="10">
        <f t="shared" ref="D1813:R1813" si="877">D774</f>
        <v>103.65897672102965</v>
      </c>
      <c r="E1813" s="10">
        <f t="shared" si="877"/>
        <v>103.65897672102965</v>
      </c>
      <c r="F1813" s="10">
        <f t="shared" si="877"/>
        <v>103.65897672102965</v>
      </c>
      <c r="G1813" s="10">
        <f t="shared" si="877"/>
        <v>103.65897672102965</v>
      </c>
      <c r="H1813" s="10">
        <f t="shared" si="877"/>
        <v>103.65897672102965</v>
      </c>
      <c r="I1813" s="10">
        <f t="shared" si="877"/>
        <v>103.65897672102965</v>
      </c>
      <c r="J1813" s="10">
        <f t="shared" si="877"/>
        <v>103.65897672102965</v>
      </c>
      <c r="K1813" s="10">
        <f t="shared" si="877"/>
        <v>103.65897672102965</v>
      </c>
      <c r="L1813" s="10">
        <f t="shared" si="877"/>
        <v>103.65897672102965</v>
      </c>
      <c r="M1813" s="10">
        <f t="shared" si="877"/>
        <v>103.65897672102965</v>
      </c>
      <c r="N1813" s="10">
        <f t="shared" si="877"/>
        <v>103.65897672102965</v>
      </c>
      <c r="O1813" s="10">
        <f t="shared" si="877"/>
        <v>103.65897672103</v>
      </c>
      <c r="P1813" s="10">
        <f t="shared" si="877"/>
        <v>103.65897672102965</v>
      </c>
      <c r="Q1813" s="10">
        <f t="shared" si="877"/>
        <v>103.65897672102965</v>
      </c>
      <c r="R1813" s="10">
        <f t="shared" si="877"/>
        <v>103.65897672102965</v>
      </c>
    </row>
    <row r="1814" spans="1:18" x14ac:dyDescent="0.25">
      <c r="A1814" s="3" t="str">
        <f>A780</f>
        <v>Kükita küla</v>
      </c>
      <c r="B1814" s="72" t="s">
        <v>15</v>
      </c>
      <c r="C1814" s="4"/>
      <c r="D1814" s="10">
        <f t="shared" ref="D1814:R1814" si="878">D789</f>
        <v>64.806205465707734</v>
      </c>
      <c r="E1814" s="10">
        <f t="shared" si="878"/>
        <v>64.806205465707734</v>
      </c>
      <c r="F1814" s="10">
        <f t="shared" si="878"/>
        <v>64.806205465707734</v>
      </c>
      <c r="G1814" s="10">
        <f t="shared" si="878"/>
        <v>64.806205465707734</v>
      </c>
      <c r="H1814" s="10">
        <f t="shared" si="878"/>
        <v>64.806205465707734</v>
      </c>
      <c r="I1814" s="10">
        <f t="shared" si="878"/>
        <v>64.806205465707734</v>
      </c>
      <c r="J1814" s="10">
        <f t="shared" si="878"/>
        <v>64.806205465707734</v>
      </c>
      <c r="K1814" s="10">
        <f t="shared" si="878"/>
        <v>64.806205465707734</v>
      </c>
      <c r="L1814" s="10">
        <f t="shared" si="878"/>
        <v>64.806205465707734</v>
      </c>
      <c r="M1814" s="10">
        <f t="shared" si="878"/>
        <v>64.806205465707734</v>
      </c>
      <c r="N1814" s="10">
        <f t="shared" si="878"/>
        <v>64.806205465707734</v>
      </c>
      <c r="O1814" s="10">
        <f t="shared" si="878"/>
        <v>64.806205465707734</v>
      </c>
      <c r="P1814" s="10">
        <f t="shared" si="878"/>
        <v>64.806205465707734</v>
      </c>
      <c r="Q1814" s="10">
        <f t="shared" si="878"/>
        <v>64.806205465707734</v>
      </c>
      <c r="R1814" s="10">
        <f t="shared" si="878"/>
        <v>64.806205465707734</v>
      </c>
    </row>
    <row r="1815" spans="1:18" x14ac:dyDescent="0.25">
      <c r="A1815" s="3" t="str">
        <f>A795</f>
        <v>Raja küla</v>
      </c>
      <c r="B1815" s="72" t="s">
        <v>15</v>
      </c>
      <c r="C1815" s="4"/>
      <c r="D1815" s="10">
        <f t="shared" ref="D1815:R1815" si="879">D804</f>
        <v>40.469487416317399</v>
      </c>
      <c r="E1815" s="10">
        <f t="shared" si="879"/>
        <v>40.469487416317399</v>
      </c>
      <c r="F1815" s="10">
        <f t="shared" si="879"/>
        <v>40.469487416317399</v>
      </c>
      <c r="G1815" s="10">
        <f t="shared" si="879"/>
        <v>40.469487416317399</v>
      </c>
      <c r="H1815" s="10">
        <f t="shared" si="879"/>
        <v>40.469487416317399</v>
      </c>
      <c r="I1815" s="10">
        <f t="shared" si="879"/>
        <v>40.469487416317399</v>
      </c>
      <c r="J1815" s="10">
        <f t="shared" si="879"/>
        <v>40.469487416317399</v>
      </c>
      <c r="K1815" s="10">
        <f t="shared" si="879"/>
        <v>40.469487416317399</v>
      </c>
      <c r="L1815" s="10">
        <f t="shared" si="879"/>
        <v>40.469487416317399</v>
      </c>
      <c r="M1815" s="10">
        <f t="shared" si="879"/>
        <v>40.469487416317399</v>
      </c>
      <c r="N1815" s="10">
        <f t="shared" si="879"/>
        <v>40.469487416317399</v>
      </c>
      <c r="O1815" s="10">
        <f t="shared" si="879"/>
        <v>40.469487416317399</v>
      </c>
      <c r="P1815" s="10">
        <f t="shared" si="879"/>
        <v>40.469487416317399</v>
      </c>
      <c r="Q1815" s="10">
        <f t="shared" si="879"/>
        <v>40.469487416317399</v>
      </c>
      <c r="R1815" s="10">
        <f t="shared" si="879"/>
        <v>40.469487416317399</v>
      </c>
    </row>
    <row r="1816" spans="1:18" x14ac:dyDescent="0.25">
      <c r="A1816" s="3" t="str">
        <f>A810</f>
        <v>Tiheda küla</v>
      </c>
      <c r="B1816" s="72" t="s">
        <v>15</v>
      </c>
      <c r="C1816" s="4"/>
      <c r="D1816" s="10">
        <f t="shared" ref="D1816:R1816" si="880">D819</f>
        <v>57.219160782274486</v>
      </c>
      <c r="E1816" s="10">
        <f t="shared" si="880"/>
        <v>57.219160782274486</v>
      </c>
      <c r="F1816" s="10">
        <f t="shared" si="880"/>
        <v>57.219160782274486</v>
      </c>
      <c r="G1816" s="10">
        <f t="shared" si="880"/>
        <v>57.219160782274486</v>
      </c>
      <c r="H1816" s="10">
        <f t="shared" si="880"/>
        <v>57.219160782274486</v>
      </c>
      <c r="I1816" s="10">
        <f t="shared" si="880"/>
        <v>57.219160782274486</v>
      </c>
      <c r="J1816" s="10">
        <f t="shared" si="880"/>
        <v>57.219160782274486</v>
      </c>
      <c r="K1816" s="10">
        <f t="shared" si="880"/>
        <v>57.219160782274486</v>
      </c>
      <c r="L1816" s="10">
        <f t="shared" si="880"/>
        <v>57.219160782274486</v>
      </c>
      <c r="M1816" s="10">
        <f t="shared" si="880"/>
        <v>57.219160782274486</v>
      </c>
      <c r="N1816" s="10">
        <f t="shared" si="880"/>
        <v>57.219160782274486</v>
      </c>
      <c r="O1816" s="10">
        <f t="shared" si="880"/>
        <v>57.219160782274486</v>
      </c>
      <c r="P1816" s="10">
        <f t="shared" si="880"/>
        <v>57.219160782274486</v>
      </c>
      <c r="Q1816" s="10">
        <f t="shared" si="880"/>
        <v>57.219160782274486</v>
      </c>
      <c r="R1816" s="10">
        <f t="shared" si="880"/>
        <v>57.219160782274486</v>
      </c>
    </row>
    <row r="1817" spans="1:18" x14ac:dyDescent="0.25">
      <c r="A1817" s="3" t="str">
        <f>A825</f>
        <v>Kasepää küla</v>
      </c>
      <c r="B1817" s="72" t="s">
        <v>15</v>
      </c>
      <c r="C1817" s="4"/>
      <c r="D1817" s="10">
        <f t="shared" ref="D1817:R1817" si="881">D834</f>
        <v>61.88082191780822</v>
      </c>
      <c r="E1817" s="10">
        <f t="shared" si="881"/>
        <v>61.88082191780822</v>
      </c>
      <c r="F1817" s="10">
        <f t="shared" si="881"/>
        <v>61.88082191780822</v>
      </c>
      <c r="G1817" s="10">
        <f t="shared" si="881"/>
        <v>61.88082191780822</v>
      </c>
      <c r="H1817" s="10">
        <f t="shared" si="881"/>
        <v>61.88082191780822</v>
      </c>
      <c r="I1817" s="10">
        <f t="shared" si="881"/>
        <v>61.88082191780822</v>
      </c>
      <c r="J1817" s="10">
        <f t="shared" si="881"/>
        <v>61.88082191780822</v>
      </c>
      <c r="K1817" s="10">
        <f t="shared" si="881"/>
        <v>61.88082191780822</v>
      </c>
      <c r="L1817" s="10">
        <f t="shared" si="881"/>
        <v>61.88082191780822</v>
      </c>
      <c r="M1817" s="10">
        <f t="shared" si="881"/>
        <v>61.88082191780822</v>
      </c>
      <c r="N1817" s="10">
        <f t="shared" si="881"/>
        <v>61.88082191780822</v>
      </c>
      <c r="O1817" s="10">
        <f t="shared" si="881"/>
        <v>61.88082191780822</v>
      </c>
      <c r="P1817" s="10">
        <f t="shared" si="881"/>
        <v>61.88082191780822</v>
      </c>
      <c r="Q1817" s="10">
        <f t="shared" si="881"/>
        <v>61.88082191780822</v>
      </c>
      <c r="R1817" s="10">
        <f t="shared" si="881"/>
        <v>61.88082191780822</v>
      </c>
    </row>
    <row r="1818" spans="1:18" x14ac:dyDescent="0.25">
      <c r="A1818" s="3" t="s">
        <v>99</v>
      </c>
      <c r="B1818" s="72" t="s">
        <v>15</v>
      </c>
      <c r="C1818" s="4"/>
      <c r="D1818" s="10">
        <f t="shared" ref="D1818:R1818" si="882">D849</f>
        <v>0</v>
      </c>
      <c r="E1818" s="10">
        <f t="shared" si="882"/>
        <v>0</v>
      </c>
      <c r="F1818" s="10">
        <f t="shared" si="882"/>
        <v>0</v>
      </c>
      <c r="G1818" s="10">
        <f t="shared" si="882"/>
        <v>0</v>
      </c>
      <c r="H1818" s="10">
        <f t="shared" si="882"/>
        <v>0</v>
      </c>
      <c r="I1818" s="10">
        <f t="shared" si="882"/>
        <v>0</v>
      </c>
      <c r="J1818" s="10">
        <f t="shared" si="882"/>
        <v>0</v>
      </c>
      <c r="K1818" s="10">
        <f t="shared" si="882"/>
        <v>0</v>
      </c>
      <c r="L1818" s="10">
        <f t="shared" si="882"/>
        <v>0</v>
      </c>
      <c r="M1818" s="10">
        <f t="shared" si="882"/>
        <v>70</v>
      </c>
      <c r="N1818" s="10">
        <f t="shared" si="882"/>
        <v>70</v>
      </c>
      <c r="O1818" s="10">
        <f t="shared" si="882"/>
        <v>70</v>
      </c>
      <c r="P1818" s="10">
        <f t="shared" si="882"/>
        <v>70</v>
      </c>
      <c r="Q1818" s="10">
        <f t="shared" si="882"/>
        <v>70</v>
      </c>
      <c r="R1818" s="10">
        <f t="shared" si="882"/>
        <v>70</v>
      </c>
    </row>
    <row r="1819" spans="1:18" x14ac:dyDescent="0.25">
      <c r="A1819" s="3" t="str">
        <f>A855</f>
        <v>Ulvi küla</v>
      </c>
      <c r="B1819" s="72" t="s">
        <v>15</v>
      </c>
      <c r="C1819" s="4"/>
      <c r="D1819" s="10">
        <f t="shared" ref="D1819:R1819" si="883">D864</f>
        <v>52.889195492920742</v>
      </c>
      <c r="E1819" s="10">
        <f t="shared" si="883"/>
        <v>52.889195492920742</v>
      </c>
      <c r="F1819" s="10">
        <f t="shared" si="883"/>
        <v>52.889195492920742</v>
      </c>
      <c r="G1819" s="10">
        <f t="shared" si="883"/>
        <v>52.889195492920742</v>
      </c>
      <c r="H1819" s="10">
        <f t="shared" si="883"/>
        <v>52.889195492920742</v>
      </c>
      <c r="I1819" s="10">
        <f t="shared" si="883"/>
        <v>52.889195492920742</v>
      </c>
      <c r="J1819" s="10">
        <f t="shared" si="883"/>
        <v>52.889195492920742</v>
      </c>
      <c r="K1819" s="10">
        <f t="shared" si="883"/>
        <v>52.889195492920742</v>
      </c>
      <c r="L1819" s="10">
        <f t="shared" si="883"/>
        <v>52.889195492920742</v>
      </c>
      <c r="M1819" s="10">
        <f t="shared" si="883"/>
        <v>52.889195492920742</v>
      </c>
      <c r="N1819" s="10">
        <f t="shared" si="883"/>
        <v>52.889195492920742</v>
      </c>
      <c r="O1819" s="10">
        <f t="shared" si="883"/>
        <v>52.889195492920742</v>
      </c>
      <c r="P1819" s="10">
        <f t="shared" si="883"/>
        <v>52.889195492920742</v>
      </c>
      <c r="Q1819" s="10">
        <f t="shared" si="883"/>
        <v>52.889195492920742</v>
      </c>
      <c r="R1819" s="10">
        <f t="shared" si="883"/>
        <v>52.889195492920742</v>
      </c>
    </row>
    <row r="1820" spans="1:18" x14ac:dyDescent="0.25">
      <c r="A1820" s="3" t="str">
        <f>A870</f>
        <v>Voore küla</v>
      </c>
      <c r="B1820" s="72" t="s">
        <v>15</v>
      </c>
      <c r="C1820" s="4"/>
      <c r="D1820" s="10">
        <f t="shared" ref="D1820:R1820" si="884">D879</f>
        <v>89.327294921559997</v>
      </c>
      <c r="E1820" s="10">
        <f t="shared" si="884"/>
        <v>89.327294921559997</v>
      </c>
      <c r="F1820" s="10">
        <f t="shared" si="884"/>
        <v>89.327294921559997</v>
      </c>
      <c r="G1820" s="10">
        <f t="shared" si="884"/>
        <v>89.327294921559997</v>
      </c>
      <c r="H1820" s="10">
        <f t="shared" si="884"/>
        <v>89.327294921559997</v>
      </c>
      <c r="I1820" s="10">
        <f t="shared" si="884"/>
        <v>89.327294921559997</v>
      </c>
      <c r="J1820" s="10">
        <f t="shared" si="884"/>
        <v>89.327294921559997</v>
      </c>
      <c r="K1820" s="10">
        <f t="shared" si="884"/>
        <v>89.327294921559997</v>
      </c>
      <c r="L1820" s="10">
        <f t="shared" si="884"/>
        <v>89.327294921559997</v>
      </c>
      <c r="M1820" s="10">
        <f t="shared" si="884"/>
        <v>89.327294921559997</v>
      </c>
      <c r="N1820" s="10">
        <f t="shared" si="884"/>
        <v>89.327294921559997</v>
      </c>
      <c r="O1820" s="10">
        <f t="shared" si="884"/>
        <v>89.327294921559997</v>
      </c>
      <c r="P1820" s="10">
        <f t="shared" si="884"/>
        <v>89.327294921559997</v>
      </c>
      <c r="Q1820" s="10">
        <f t="shared" si="884"/>
        <v>89.327294921559997</v>
      </c>
      <c r="R1820" s="10">
        <f t="shared" si="884"/>
        <v>89.327294921559997</v>
      </c>
    </row>
    <row r="1821" spans="1:18" x14ac:dyDescent="0.25">
      <c r="A1821" s="3" t="str">
        <f>A887</f>
        <v>Nõo alevik</v>
      </c>
      <c r="B1821" s="72" t="s">
        <v>15</v>
      </c>
      <c r="C1821" s="4"/>
      <c r="D1821" s="10">
        <f t="shared" ref="D1821:R1821" si="885">D896</f>
        <v>77.395845427575949</v>
      </c>
      <c r="E1821" s="10">
        <f t="shared" si="885"/>
        <v>77.395845427575949</v>
      </c>
      <c r="F1821" s="10">
        <f t="shared" si="885"/>
        <v>77.395845427575949</v>
      </c>
      <c r="G1821" s="10">
        <f t="shared" si="885"/>
        <v>77.395845427575949</v>
      </c>
      <c r="H1821" s="10">
        <f t="shared" si="885"/>
        <v>77.395845427575949</v>
      </c>
      <c r="I1821" s="10">
        <f t="shared" si="885"/>
        <v>77.395845427575949</v>
      </c>
      <c r="J1821" s="10">
        <f t="shared" si="885"/>
        <v>77.395845427575949</v>
      </c>
      <c r="K1821" s="10">
        <f t="shared" si="885"/>
        <v>77.395845427575949</v>
      </c>
      <c r="L1821" s="10">
        <f t="shared" si="885"/>
        <v>77.395845427575949</v>
      </c>
      <c r="M1821" s="10">
        <f t="shared" si="885"/>
        <v>77.395845427575949</v>
      </c>
      <c r="N1821" s="10">
        <f t="shared" si="885"/>
        <v>77.395845427575949</v>
      </c>
      <c r="O1821" s="10">
        <f t="shared" si="885"/>
        <v>77.395845427575949</v>
      </c>
      <c r="P1821" s="10">
        <f t="shared" si="885"/>
        <v>77.395845427575949</v>
      </c>
      <c r="Q1821" s="10">
        <f t="shared" si="885"/>
        <v>77.395845427575949</v>
      </c>
      <c r="R1821" s="10">
        <f t="shared" si="885"/>
        <v>77.395845427575949</v>
      </c>
    </row>
    <row r="1822" spans="1:18" x14ac:dyDescent="0.25">
      <c r="A1822" s="3" t="str">
        <f>A902</f>
        <v>Meeri küla</v>
      </c>
      <c r="B1822" s="72" t="s">
        <v>15</v>
      </c>
      <c r="C1822" s="4"/>
      <c r="D1822" s="10">
        <f t="shared" ref="D1822:R1822" si="886">D911</f>
        <v>52.513916187789754</v>
      </c>
      <c r="E1822" s="10">
        <f t="shared" si="886"/>
        <v>52.513916187789754</v>
      </c>
      <c r="F1822" s="10">
        <f t="shared" si="886"/>
        <v>52.513916187789754</v>
      </c>
      <c r="G1822" s="10">
        <f t="shared" si="886"/>
        <v>52.513916187789754</v>
      </c>
      <c r="H1822" s="10">
        <f t="shared" si="886"/>
        <v>52.513916187789754</v>
      </c>
      <c r="I1822" s="10">
        <f t="shared" si="886"/>
        <v>52.513916187789754</v>
      </c>
      <c r="J1822" s="10">
        <f t="shared" si="886"/>
        <v>52.513916187789754</v>
      </c>
      <c r="K1822" s="10">
        <f t="shared" si="886"/>
        <v>52.513916187789754</v>
      </c>
      <c r="L1822" s="10">
        <f t="shared" si="886"/>
        <v>52.513916187789754</v>
      </c>
      <c r="M1822" s="10">
        <f t="shared" si="886"/>
        <v>52.513916187789754</v>
      </c>
      <c r="N1822" s="10">
        <f t="shared" si="886"/>
        <v>52.513916187789754</v>
      </c>
      <c r="O1822" s="10">
        <f t="shared" si="886"/>
        <v>52.513916187789754</v>
      </c>
      <c r="P1822" s="10">
        <f t="shared" si="886"/>
        <v>52.513916187789754</v>
      </c>
      <c r="Q1822" s="10">
        <f t="shared" si="886"/>
        <v>52.513916187789754</v>
      </c>
      <c r="R1822" s="10">
        <f t="shared" si="886"/>
        <v>52.513916187789754</v>
      </c>
    </row>
    <row r="1823" spans="1:18" x14ac:dyDescent="0.25">
      <c r="A1823" s="3" t="str">
        <f>A917</f>
        <v>Luke küla</v>
      </c>
      <c r="B1823" s="72" t="s">
        <v>15</v>
      </c>
      <c r="C1823" s="4"/>
      <c r="D1823" s="10">
        <f t="shared" ref="D1823:R1823" si="887">D926</f>
        <v>49.810931140816898</v>
      </c>
      <c r="E1823" s="10">
        <f t="shared" si="887"/>
        <v>49.810931140816898</v>
      </c>
      <c r="F1823" s="10">
        <f t="shared" si="887"/>
        <v>49.810931140816898</v>
      </c>
      <c r="G1823" s="10">
        <f t="shared" si="887"/>
        <v>49.810931140816898</v>
      </c>
      <c r="H1823" s="10">
        <f t="shared" si="887"/>
        <v>49.810931140816898</v>
      </c>
      <c r="I1823" s="10">
        <f t="shared" si="887"/>
        <v>49.810931140816898</v>
      </c>
      <c r="J1823" s="10">
        <f t="shared" si="887"/>
        <v>49.810931140816898</v>
      </c>
      <c r="K1823" s="10">
        <f t="shared" si="887"/>
        <v>49.810931140816898</v>
      </c>
      <c r="L1823" s="10">
        <f t="shared" si="887"/>
        <v>49.810931140816898</v>
      </c>
      <c r="M1823" s="10">
        <f t="shared" si="887"/>
        <v>49.810931140816898</v>
      </c>
      <c r="N1823" s="10">
        <f t="shared" si="887"/>
        <v>49.810931140816898</v>
      </c>
      <c r="O1823" s="10">
        <f t="shared" si="887"/>
        <v>49.810931140816898</v>
      </c>
      <c r="P1823" s="10">
        <f t="shared" si="887"/>
        <v>49.810931140816898</v>
      </c>
      <c r="Q1823" s="10">
        <f t="shared" si="887"/>
        <v>49.810931140816898</v>
      </c>
      <c r="R1823" s="10">
        <f t="shared" si="887"/>
        <v>49.810931140816898</v>
      </c>
    </row>
    <row r="1824" spans="1:18" x14ac:dyDescent="0.25">
      <c r="A1824" s="3" t="str">
        <f>A932</f>
        <v>Tõravere alevik</v>
      </c>
      <c r="B1824" s="72" t="s">
        <v>15</v>
      </c>
      <c r="C1824" s="4"/>
      <c r="D1824" s="10">
        <f t="shared" ref="D1824:R1824" si="888">D941</f>
        <v>97.674416607803522</v>
      </c>
      <c r="E1824" s="10">
        <f t="shared" si="888"/>
        <v>97.674416607803522</v>
      </c>
      <c r="F1824" s="10">
        <f t="shared" si="888"/>
        <v>97.674416607803522</v>
      </c>
      <c r="G1824" s="10">
        <f t="shared" si="888"/>
        <v>97.674416607803522</v>
      </c>
      <c r="H1824" s="10">
        <f t="shared" si="888"/>
        <v>97.674416607803522</v>
      </c>
      <c r="I1824" s="10">
        <f t="shared" si="888"/>
        <v>97.674416607803522</v>
      </c>
      <c r="J1824" s="10">
        <f t="shared" si="888"/>
        <v>97.674416607803522</v>
      </c>
      <c r="K1824" s="10">
        <f t="shared" si="888"/>
        <v>97.674416607803522</v>
      </c>
      <c r="L1824" s="10">
        <f t="shared" si="888"/>
        <v>97.674416607803522</v>
      </c>
      <c r="M1824" s="10">
        <f t="shared" si="888"/>
        <v>97.674416607803522</v>
      </c>
      <c r="N1824" s="10">
        <f t="shared" si="888"/>
        <v>97.674416607803522</v>
      </c>
      <c r="O1824" s="10">
        <f t="shared" si="888"/>
        <v>97.674416607803522</v>
      </c>
      <c r="P1824" s="10">
        <f t="shared" si="888"/>
        <v>97.674416607803522</v>
      </c>
      <c r="Q1824" s="10">
        <f t="shared" si="888"/>
        <v>97.674416607803522</v>
      </c>
      <c r="R1824" s="10">
        <f t="shared" si="888"/>
        <v>97.674416607803522</v>
      </c>
    </row>
    <row r="1825" spans="1:18" x14ac:dyDescent="0.25">
      <c r="A1825" s="3" t="str">
        <f>A947</f>
        <v>Nõgiaru küla</v>
      </c>
      <c r="B1825" s="72" t="s">
        <v>15</v>
      </c>
      <c r="C1825" s="4"/>
      <c r="D1825" s="10">
        <f t="shared" ref="D1825:R1825" si="889">D956</f>
        <v>47.99348750495804</v>
      </c>
      <c r="E1825" s="10">
        <f t="shared" si="889"/>
        <v>47.99348750495804</v>
      </c>
      <c r="F1825" s="10">
        <f t="shared" si="889"/>
        <v>47.99348750495804</v>
      </c>
      <c r="G1825" s="10">
        <f t="shared" si="889"/>
        <v>47.99348750495804</v>
      </c>
      <c r="H1825" s="10">
        <f t="shared" si="889"/>
        <v>47.99348750495804</v>
      </c>
      <c r="I1825" s="10">
        <f t="shared" si="889"/>
        <v>47.99348750495804</v>
      </c>
      <c r="J1825" s="10">
        <f t="shared" si="889"/>
        <v>47.99348750495804</v>
      </c>
      <c r="K1825" s="10">
        <f t="shared" si="889"/>
        <v>47.99348750495804</v>
      </c>
      <c r="L1825" s="10">
        <f t="shared" si="889"/>
        <v>47.99348750495804</v>
      </c>
      <c r="M1825" s="10">
        <f t="shared" si="889"/>
        <v>47.99348750495804</v>
      </c>
      <c r="N1825" s="10">
        <f t="shared" si="889"/>
        <v>47.99348750495804</v>
      </c>
      <c r="O1825" s="10">
        <f t="shared" si="889"/>
        <v>47.99348750495804</v>
      </c>
      <c r="P1825" s="10">
        <f t="shared" si="889"/>
        <v>47.99348750495804</v>
      </c>
      <c r="Q1825" s="10">
        <f t="shared" si="889"/>
        <v>47.99348750495804</v>
      </c>
      <c r="R1825" s="10">
        <f t="shared" si="889"/>
        <v>47.99348750495804</v>
      </c>
    </row>
    <row r="1826" spans="1:18" x14ac:dyDescent="0.25">
      <c r="A1826" s="3" t="str">
        <f>A962</f>
        <v>Tamsa küla</v>
      </c>
      <c r="B1826" s="72" t="s">
        <v>15</v>
      </c>
      <c r="C1826" s="4"/>
      <c r="D1826" s="10">
        <f t="shared" ref="D1826:R1826" si="890">D971</f>
        <v>54.003156990448616</v>
      </c>
      <c r="E1826" s="10">
        <f t="shared" si="890"/>
        <v>54.003156990448616</v>
      </c>
      <c r="F1826" s="10">
        <f t="shared" si="890"/>
        <v>54.003156990448616</v>
      </c>
      <c r="G1826" s="10">
        <f t="shared" si="890"/>
        <v>54.003156990448616</v>
      </c>
      <c r="H1826" s="10">
        <f t="shared" si="890"/>
        <v>54.003156990448616</v>
      </c>
      <c r="I1826" s="10">
        <f t="shared" si="890"/>
        <v>54.003156990448616</v>
      </c>
      <c r="J1826" s="10">
        <f t="shared" si="890"/>
        <v>54.003156990448616</v>
      </c>
      <c r="K1826" s="10">
        <f t="shared" si="890"/>
        <v>54.003156990448616</v>
      </c>
      <c r="L1826" s="10">
        <f t="shared" si="890"/>
        <v>54.003156990448616</v>
      </c>
      <c r="M1826" s="10">
        <f t="shared" si="890"/>
        <v>54.003156990448616</v>
      </c>
      <c r="N1826" s="10">
        <f t="shared" si="890"/>
        <v>54.003156990448616</v>
      </c>
      <c r="O1826" s="10">
        <f t="shared" si="890"/>
        <v>54.003156990448616</v>
      </c>
      <c r="P1826" s="10">
        <f t="shared" si="890"/>
        <v>54.003156990448616</v>
      </c>
      <c r="Q1826" s="10">
        <f t="shared" si="890"/>
        <v>54.003156990448616</v>
      </c>
      <c r="R1826" s="10">
        <f t="shared" si="890"/>
        <v>54.003156990448616</v>
      </c>
    </row>
    <row r="1827" spans="1:18" x14ac:dyDescent="0.25">
      <c r="A1827" s="3" t="str">
        <f>A977</f>
        <v>Etsaste küla</v>
      </c>
      <c r="B1827" s="72" t="s">
        <v>15</v>
      </c>
      <c r="C1827" s="4"/>
      <c r="D1827" s="10">
        <f t="shared" ref="D1827:R1827" si="891">D986</f>
        <v>66.879122384341471</v>
      </c>
      <c r="E1827" s="10">
        <f t="shared" si="891"/>
        <v>66.879122384341471</v>
      </c>
      <c r="F1827" s="10">
        <f t="shared" si="891"/>
        <v>66.879122384341471</v>
      </c>
      <c r="G1827" s="10">
        <f t="shared" si="891"/>
        <v>66.879122384341471</v>
      </c>
      <c r="H1827" s="10">
        <f t="shared" si="891"/>
        <v>66.879122384341471</v>
      </c>
      <c r="I1827" s="10">
        <f t="shared" si="891"/>
        <v>66.879122384341471</v>
      </c>
      <c r="J1827" s="10">
        <f t="shared" si="891"/>
        <v>66.879122384341471</v>
      </c>
      <c r="K1827" s="10">
        <f t="shared" si="891"/>
        <v>66.879122384341471</v>
      </c>
      <c r="L1827" s="10">
        <f t="shared" si="891"/>
        <v>66.879122384341471</v>
      </c>
      <c r="M1827" s="10">
        <f t="shared" si="891"/>
        <v>66.879122384341471</v>
      </c>
      <c r="N1827" s="10">
        <f t="shared" si="891"/>
        <v>66.879122384341471</v>
      </c>
      <c r="O1827" s="10">
        <f t="shared" si="891"/>
        <v>66.879122384341471</v>
      </c>
      <c r="P1827" s="10">
        <f t="shared" si="891"/>
        <v>66.879122384341471</v>
      </c>
      <c r="Q1827" s="10">
        <f t="shared" si="891"/>
        <v>66.879122384341471</v>
      </c>
      <c r="R1827" s="10">
        <f t="shared" si="891"/>
        <v>66.879122384341471</v>
      </c>
    </row>
    <row r="1828" spans="1:18" x14ac:dyDescent="0.25">
      <c r="A1828" s="3" t="str">
        <f>A992</f>
        <v>Sassi küla</v>
      </c>
      <c r="B1828" s="72" t="s">
        <v>15</v>
      </c>
      <c r="C1828" s="4"/>
      <c r="D1828" s="10">
        <f t="shared" ref="D1828:R1828" si="892">D1001</f>
        <v>71.874046622354925</v>
      </c>
      <c r="E1828" s="10">
        <f t="shared" si="892"/>
        <v>71.874046622354925</v>
      </c>
      <c r="F1828" s="10">
        <f t="shared" si="892"/>
        <v>71.874046622354925</v>
      </c>
      <c r="G1828" s="10">
        <f t="shared" si="892"/>
        <v>71.874046622354925</v>
      </c>
      <c r="H1828" s="10">
        <f t="shared" si="892"/>
        <v>71.874046622354925</v>
      </c>
      <c r="I1828" s="10">
        <f t="shared" si="892"/>
        <v>71.874046622354925</v>
      </c>
      <c r="J1828" s="10">
        <f t="shared" si="892"/>
        <v>71.874046622354925</v>
      </c>
      <c r="K1828" s="10">
        <f t="shared" si="892"/>
        <v>71.874046622354925</v>
      </c>
      <c r="L1828" s="10">
        <f t="shared" si="892"/>
        <v>71.874046622354925</v>
      </c>
      <c r="M1828" s="10">
        <f t="shared" si="892"/>
        <v>71.874046622354925</v>
      </c>
      <c r="N1828" s="10">
        <f t="shared" si="892"/>
        <v>71.874046622354925</v>
      </c>
      <c r="O1828" s="10">
        <f t="shared" si="892"/>
        <v>71.874046622354925</v>
      </c>
      <c r="P1828" s="10">
        <f t="shared" si="892"/>
        <v>71.874046622354925</v>
      </c>
      <c r="Q1828" s="10">
        <f t="shared" si="892"/>
        <v>71.874046622354925</v>
      </c>
      <c r="R1828" s="10">
        <f t="shared" si="892"/>
        <v>71.874046622354925</v>
      </c>
    </row>
    <row r="1829" spans="1:18" x14ac:dyDescent="0.25">
      <c r="A1829" s="3" t="str">
        <f>A1009</f>
        <v>Kallaste linn</v>
      </c>
      <c r="B1829" s="72" t="s">
        <v>15</v>
      </c>
      <c r="C1829" s="4"/>
      <c r="D1829" s="10">
        <f t="shared" ref="D1829:R1829" si="893">D1018</f>
        <v>65.407783058428862</v>
      </c>
      <c r="E1829" s="10">
        <f t="shared" si="893"/>
        <v>65.407783058428862</v>
      </c>
      <c r="F1829" s="10">
        <f t="shared" si="893"/>
        <v>65.407783058428862</v>
      </c>
      <c r="G1829" s="10">
        <f t="shared" si="893"/>
        <v>65.407783058428862</v>
      </c>
      <c r="H1829" s="10">
        <f t="shared" si="893"/>
        <v>65.407783058428862</v>
      </c>
      <c r="I1829" s="10">
        <f t="shared" si="893"/>
        <v>65.407783058428862</v>
      </c>
      <c r="J1829" s="10">
        <f t="shared" si="893"/>
        <v>65.407783058428862</v>
      </c>
      <c r="K1829" s="10">
        <f t="shared" si="893"/>
        <v>65.407783058428862</v>
      </c>
      <c r="L1829" s="10">
        <f t="shared" si="893"/>
        <v>65.407783058428862</v>
      </c>
      <c r="M1829" s="10">
        <f t="shared" si="893"/>
        <v>65.407783058428862</v>
      </c>
      <c r="N1829" s="10">
        <f t="shared" si="893"/>
        <v>65.407783058428862</v>
      </c>
      <c r="O1829" s="10">
        <f t="shared" si="893"/>
        <v>65.407783058428862</v>
      </c>
      <c r="P1829" s="10">
        <f t="shared" si="893"/>
        <v>65.407783058428862</v>
      </c>
      <c r="Q1829" s="10">
        <f t="shared" si="893"/>
        <v>65.407783058428862</v>
      </c>
      <c r="R1829" s="10">
        <f t="shared" si="893"/>
        <v>65.407783058428862</v>
      </c>
    </row>
    <row r="1830" spans="1:18" x14ac:dyDescent="0.25">
      <c r="A1830" s="3" t="str">
        <f>A1024</f>
        <v>Alatskivi alevik</v>
      </c>
      <c r="B1830" s="72" t="s">
        <v>15</v>
      </c>
      <c r="C1830" s="4"/>
      <c r="D1830" s="10">
        <f t="shared" ref="D1830:R1830" si="894">D1033</f>
        <v>88.500727984344437</v>
      </c>
      <c r="E1830" s="10">
        <f t="shared" si="894"/>
        <v>88.500727984344437</v>
      </c>
      <c r="F1830" s="10">
        <f t="shared" si="894"/>
        <v>88.500727984344437</v>
      </c>
      <c r="G1830" s="10">
        <f t="shared" si="894"/>
        <v>88.500727984344437</v>
      </c>
      <c r="H1830" s="10">
        <f t="shared" si="894"/>
        <v>88.500727984344437</v>
      </c>
      <c r="I1830" s="10">
        <f t="shared" si="894"/>
        <v>88.500727984344437</v>
      </c>
      <c r="J1830" s="10">
        <f t="shared" si="894"/>
        <v>88.500727984344437</v>
      </c>
      <c r="K1830" s="10">
        <f t="shared" si="894"/>
        <v>88.500727984344437</v>
      </c>
      <c r="L1830" s="10">
        <f t="shared" si="894"/>
        <v>88.500727984344437</v>
      </c>
      <c r="M1830" s="10">
        <f t="shared" si="894"/>
        <v>88.500727984344437</v>
      </c>
      <c r="N1830" s="10">
        <f t="shared" si="894"/>
        <v>88.500727984344437</v>
      </c>
      <c r="O1830" s="10">
        <f t="shared" si="894"/>
        <v>88.500727984344437</v>
      </c>
      <c r="P1830" s="10">
        <f t="shared" si="894"/>
        <v>88.500727984344437</v>
      </c>
      <c r="Q1830" s="10">
        <f t="shared" si="894"/>
        <v>88.500727984344437</v>
      </c>
      <c r="R1830" s="10">
        <f t="shared" si="894"/>
        <v>88.500727984344437</v>
      </c>
    </row>
    <row r="1831" spans="1:18" x14ac:dyDescent="0.25">
      <c r="A1831" s="3" t="str">
        <f>A1039</f>
        <v>Vara küla</v>
      </c>
      <c r="B1831" s="72" t="s">
        <v>15</v>
      </c>
      <c r="C1831" s="4"/>
      <c r="D1831" s="10">
        <f t="shared" ref="D1831:R1831" si="895">D1048</f>
        <v>82.477607305936075</v>
      </c>
      <c r="E1831" s="10">
        <f t="shared" si="895"/>
        <v>82.477607305936075</v>
      </c>
      <c r="F1831" s="10">
        <f t="shared" si="895"/>
        <v>82.477607305936075</v>
      </c>
      <c r="G1831" s="10">
        <f t="shared" si="895"/>
        <v>82.477607305936075</v>
      </c>
      <c r="H1831" s="10">
        <f t="shared" si="895"/>
        <v>82.477607305936075</v>
      </c>
      <c r="I1831" s="10">
        <f t="shared" si="895"/>
        <v>82.477607305936075</v>
      </c>
      <c r="J1831" s="10">
        <f t="shared" si="895"/>
        <v>82.477607305936075</v>
      </c>
      <c r="K1831" s="10">
        <f t="shared" si="895"/>
        <v>82.477607305936075</v>
      </c>
      <c r="L1831" s="10">
        <f t="shared" si="895"/>
        <v>82.477607305936075</v>
      </c>
      <c r="M1831" s="10">
        <f t="shared" si="895"/>
        <v>82.477607305936075</v>
      </c>
      <c r="N1831" s="10">
        <f t="shared" si="895"/>
        <v>82.477607305936075</v>
      </c>
      <c r="O1831" s="10">
        <f t="shared" si="895"/>
        <v>82.477607305936075</v>
      </c>
      <c r="P1831" s="10">
        <f t="shared" si="895"/>
        <v>82.477607305936075</v>
      </c>
      <c r="Q1831" s="10">
        <f t="shared" si="895"/>
        <v>82.477607305936075</v>
      </c>
      <c r="R1831" s="10">
        <f t="shared" si="895"/>
        <v>82.477607305936075</v>
      </c>
    </row>
    <row r="1832" spans="1:18" x14ac:dyDescent="0.25">
      <c r="A1832" s="3" t="str">
        <f>A1054</f>
        <v>Koosa küla</v>
      </c>
      <c r="B1832" s="72" t="s">
        <v>15</v>
      </c>
      <c r="C1832" s="4"/>
      <c r="D1832" s="10">
        <f t="shared" ref="D1832:R1832" si="896">D1063</f>
        <v>66.98817808219178</v>
      </c>
      <c r="E1832" s="10">
        <f t="shared" si="896"/>
        <v>66.98817808219178</v>
      </c>
      <c r="F1832" s="10">
        <f t="shared" si="896"/>
        <v>66.98817808219178</v>
      </c>
      <c r="G1832" s="10">
        <f t="shared" si="896"/>
        <v>66.98817808219178</v>
      </c>
      <c r="H1832" s="10">
        <f t="shared" si="896"/>
        <v>66.98817808219178</v>
      </c>
      <c r="I1832" s="10">
        <f t="shared" si="896"/>
        <v>66.98817808219178</v>
      </c>
      <c r="J1832" s="10">
        <f t="shared" si="896"/>
        <v>66.98817808219178</v>
      </c>
      <c r="K1832" s="10">
        <f t="shared" si="896"/>
        <v>66.98817808219178</v>
      </c>
      <c r="L1832" s="10">
        <f t="shared" si="896"/>
        <v>66.98817808219178</v>
      </c>
      <c r="M1832" s="10">
        <f t="shared" si="896"/>
        <v>66.98817808219178</v>
      </c>
      <c r="N1832" s="10">
        <f t="shared" si="896"/>
        <v>66.98817808219178</v>
      </c>
      <c r="O1832" s="10">
        <f t="shared" si="896"/>
        <v>66.98817808219178</v>
      </c>
      <c r="P1832" s="10">
        <f t="shared" si="896"/>
        <v>66.98817808219178</v>
      </c>
      <c r="Q1832" s="10">
        <f t="shared" si="896"/>
        <v>66.98817808219178</v>
      </c>
      <c r="R1832" s="10">
        <f t="shared" si="896"/>
        <v>66.98817808219178</v>
      </c>
    </row>
    <row r="1833" spans="1:18" x14ac:dyDescent="0.25">
      <c r="A1833" s="3" t="str">
        <f>A1069</f>
        <v>Pala küla</v>
      </c>
      <c r="B1833" s="72" t="s">
        <v>15</v>
      </c>
      <c r="C1833" s="4"/>
      <c r="D1833" s="10">
        <f t="shared" ref="D1833:R1833" si="897">D1078</f>
        <v>94.356164383561634</v>
      </c>
      <c r="E1833" s="10">
        <f t="shared" si="897"/>
        <v>94.356164383561634</v>
      </c>
      <c r="F1833" s="10">
        <f t="shared" si="897"/>
        <v>94.356164383561634</v>
      </c>
      <c r="G1833" s="10">
        <f t="shared" si="897"/>
        <v>94.356164383561634</v>
      </c>
      <c r="H1833" s="10">
        <f t="shared" si="897"/>
        <v>94.356164383561634</v>
      </c>
      <c r="I1833" s="10">
        <f t="shared" si="897"/>
        <v>94.356164383561634</v>
      </c>
      <c r="J1833" s="10">
        <f t="shared" si="897"/>
        <v>94.356164383561634</v>
      </c>
      <c r="K1833" s="10">
        <f t="shared" si="897"/>
        <v>94.356164383561634</v>
      </c>
      <c r="L1833" s="10">
        <f t="shared" si="897"/>
        <v>94.356164383561634</v>
      </c>
      <c r="M1833" s="10">
        <f t="shared" si="897"/>
        <v>94.356164383561634</v>
      </c>
      <c r="N1833" s="10">
        <f t="shared" si="897"/>
        <v>94.356164383561634</v>
      </c>
      <c r="O1833" s="10">
        <f t="shared" si="897"/>
        <v>94.356164383561634</v>
      </c>
      <c r="P1833" s="10">
        <f t="shared" si="897"/>
        <v>94.356164383561634</v>
      </c>
      <c r="Q1833" s="10">
        <f t="shared" si="897"/>
        <v>94.356164383561634</v>
      </c>
      <c r="R1833" s="10">
        <f t="shared" si="897"/>
        <v>94.356164383561634</v>
      </c>
    </row>
    <row r="1834" spans="1:18" x14ac:dyDescent="0.25">
      <c r="A1834" s="3" t="str">
        <f>A1084</f>
        <v>Kolkja küla</v>
      </c>
      <c r="B1834" s="72" t="s">
        <v>15</v>
      </c>
      <c r="C1834" s="4"/>
      <c r="D1834" s="10">
        <f t="shared" ref="D1834:R1834" si="898">D1093</f>
        <v>0</v>
      </c>
      <c r="E1834" s="10">
        <f t="shared" si="898"/>
        <v>0</v>
      </c>
      <c r="F1834" s="10">
        <f t="shared" si="898"/>
        <v>0</v>
      </c>
      <c r="G1834" s="10">
        <f t="shared" si="898"/>
        <v>0</v>
      </c>
      <c r="H1834" s="10">
        <f t="shared" si="898"/>
        <v>0</v>
      </c>
      <c r="I1834" s="10">
        <f t="shared" si="898"/>
        <v>0</v>
      </c>
      <c r="J1834" s="10">
        <f t="shared" si="898"/>
        <v>0</v>
      </c>
      <c r="K1834" s="10">
        <f t="shared" si="898"/>
        <v>0</v>
      </c>
      <c r="L1834" s="10">
        <f t="shared" si="898"/>
        <v>0</v>
      </c>
      <c r="M1834" s="10">
        <f t="shared" si="898"/>
        <v>70</v>
      </c>
      <c r="N1834" s="10">
        <f t="shared" si="898"/>
        <v>70</v>
      </c>
      <c r="O1834" s="10">
        <f t="shared" si="898"/>
        <v>70</v>
      </c>
      <c r="P1834" s="10">
        <f t="shared" si="898"/>
        <v>70</v>
      </c>
      <c r="Q1834" s="10">
        <f t="shared" si="898"/>
        <v>70</v>
      </c>
      <c r="R1834" s="10">
        <f t="shared" si="898"/>
        <v>70</v>
      </c>
    </row>
    <row r="1835" spans="1:18" x14ac:dyDescent="0.25">
      <c r="A1835" s="3" t="str">
        <f>A1099</f>
        <v>Varnja küla</v>
      </c>
      <c r="B1835" s="72" t="s">
        <v>15</v>
      </c>
      <c r="C1835" s="4"/>
      <c r="D1835" s="10">
        <f t="shared" ref="D1835:R1835" si="899">D1108</f>
        <v>0</v>
      </c>
      <c r="E1835" s="10">
        <f t="shared" si="899"/>
        <v>0</v>
      </c>
      <c r="F1835" s="10">
        <f t="shared" si="899"/>
        <v>0</v>
      </c>
      <c r="G1835" s="10">
        <f t="shared" si="899"/>
        <v>0</v>
      </c>
      <c r="H1835" s="10">
        <f t="shared" si="899"/>
        <v>0</v>
      </c>
      <c r="I1835" s="10">
        <f t="shared" si="899"/>
        <v>0</v>
      </c>
      <c r="J1835" s="10">
        <f t="shared" si="899"/>
        <v>0</v>
      </c>
      <c r="K1835" s="10">
        <f t="shared" si="899"/>
        <v>0</v>
      </c>
      <c r="L1835" s="10">
        <f t="shared" si="899"/>
        <v>0</v>
      </c>
      <c r="M1835" s="10">
        <f t="shared" si="899"/>
        <v>70</v>
      </c>
      <c r="N1835" s="10">
        <f t="shared" si="899"/>
        <v>70</v>
      </c>
      <c r="O1835" s="10">
        <f t="shared" si="899"/>
        <v>70</v>
      </c>
      <c r="P1835" s="10">
        <f t="shared" si="899"/>
        <v>70</v>
      </c>
      <c r="Q1835" s="10">
        <f t="shared" si="899"/>
        <v>70</v>
      </c>
      <c r="R1835" s="10">
        <f t="shared" si="899"/>
        <v>70</v>
      </c>
    </row>
    <row r="1836" spans="1:18" x14ac:dyDescent="0.25">
      <c r="A1836" s="3" t="str">
        <f>A1114</f>
        <v>Kasepää alevik</v>
      </c>
      <c r="B1836" s="72" t="s">
        <v>15</v>
      </c>
      <c r="C1836" s="4"/>
      <c r="D1836" s="10">
        <f t="shared" ref="D1836:R1836" si="900">D1123</f>
        <v>0</v>
      </c>
      <c r="E1836" s="10">
        <f t="shared" si="900"/>
        <v>0</v>
      </c>
      <c r="F1836" s="10">
        <f t="shared" si="900"/>
        <v>0</v>
      </c>
      <c r="G1836" s="10">
        <f t="shared" si="900"/>
        <v>0</v>
      </c>
      <c r="H1836" s="10">
        <f t="shared" si="900"/>
        <v>0</v>
      </c>
      <c r="I1836" s="10">
        <f t="shared" si="900"/>
        <v>0</v>
      </c>
      <c r="J1836" s="10">
        <f t="shared" si="900"/>
        <v>0</v>
      </c>
      <c r="K1836" s="10">
        <f t="shared" si="900"/>
        <v>0</v>
      </c>
      <c r="L1836" s="10">
        <f t="shared" si="900"/>
        <v>0</v>
      </c>
      <c r="M1836" s="10">
        <f t="shared" si="900"/>
        <v>70</v>
      </c>
      <c r="N1836" s="10">
        <f t="shared" si="900"/>
        <v>70</v>
      </c>
      <c r="O1836" s="10">
        <f t="shared" si="900"/>
        <v>70</v>
      </c>
      <c r="P1836" s="10">
        <f t="shared" si="900"/>
        <v>70</v>
      </c>
      <c r="Q1836" s="10">
        <f t="shared" si="900"/>
        <v>70</v>
      </c>
      <c r="R1836" s="10">
        <f t="shared" si="900"/>
        <v>70</v>
      </c>
    </row>
    <row r="1837" spans="1:18" x14ac:dyDescent="0.25">
      <c r="A1837" s="3" t="str">
        <f>A1131</f>
        <v>Mehikoorma alevik</v>
      </c>
      <c r="B1837" s="72" t="s">
        <v>15</v>
      </c>
      <c r="C1837" s="4"/>
      <c r="D1837" s="10">
        <f t="shared" ref="D1837:R1837" si="901">D1140</f>
        <v>55.38865966147695</v>
      </c>
      <c r="E1837" s="10">
        <f t="shared" si="901"/>
        <v>55.38865966147695</v>
      </c>
      <c r="F1837" s="10">
        <f t="shared" si="901"/>
        <v>55.38865966147695</v>
      </c>
      <c r="G1837" s="10">
        <f t="shared" si="901"/>
        <v>55.38865966147695</v>
      </c>
      <c r="H1837" s="10">
        <f t="shared" si="901"/>
        <v>55.38865966147695</v>
      </c>
      <c r="I1837" s="10">
        <f t="shared" si="901"/>
        <v>55.38865966147695</v>
      </c>
      <c r="J1837" s="10">
        <f t="shared" si="901"/>
        <v>55.38865966147695</v>
      </c>
      <c r="K1837" s="10">
        <f t="shared" si="901"/>
        <v>55.38865966147695</v>
      </c>
      <c r="L1837" s="10">
        <f t="shared" si="901"/>
        <v>55.38865966147695</v>
      </c>
      <c r="M1837" s="10">
        <f t="shared" si="901"/>
        <v>55.38865966147695</v>
      </c>
      <c r="N1837" s="10">
        <f t="shared" si="901"/>
        <v>55.38865966147695</v>
      </c>
      <c r="O1837" s="10">
        <f t="shared" si="901"/>
        <v>55.38865966147695</v>
      </c>
      <c r="P1837" s="10">
        <f t="shared" si="901"/>
        <v>55.38865966147695</v>
      </c>
      <c r="Q1837" s="10">
        <f t="shared" si="901"/>
        <v>55.38865966147695</v>
      </c>
      <c r="R1837" s="10">
        <f t="shared" si="901"/>
        <v>55.38865966147695</v>
      </c>
    </row>
    <row r="1838" spans="1:18" x14ac:dyDescent="0.25">
      <c r="A1838" s="3" t="str">
        <f>A1146</f>
        <v>Aravu küla</v>
      </c>
      <c r="B1838" s="72" t="s">
        <v>15</v>
      </c>
      <c r="C1838" s="4"/>
      <c r="D1838" s="10">
        <f t="shared" ref="D1838:R1838" si="902">D1155</f>
        <v>47.429235414051384</v>
      </c>
      <c r="E1838" s="10">
        <f t="shared" si="902"/>
        <v>47.429235414051384</v>
      </c>
      <c r="F1838" s="10">
        <f t="shared" si="902"/>
        <v>47.429235414051384</v>
      </c>
      <c r="G1838" s="10">
        <f t="shared" si="902"/>
        <v>47.429235414051384</v>
      </c>
      <c r="H1838" s="10">
        <f t="shared" si="902"/>
        <v>47.429235414051384</v>
      </c>
      <c r="I1838" s="10">
        <f t="shared" si="902"/>
        <v>47.429235414051384</v>
      </c>
      <c r="J1838" s="10">
        <f t="shared" si="902"/>
        <v>47.429235414051384</v>
      </c>
      <c r="K1838" s="10">
        <f t="shared" si="902"/>
        <v>47.429235414051384</v>
      </c>
      <c r="L1838" s="10">
        <f t="shared" si="902"/>
        <v>47.429235414051384</v>
      </c>
      <c r="M1838" s="10">
        <f t="shared" si="902"/>
        <v>47.429235414051384</v>
      </c>
      <c r="N1838" s="10">
        <f t="shared" si="902"/>
        <v>47.429235414051384</v>
      </c>
      <c r="O1838" s="10">
        <f t="shared" si="902"/>
        <v>47.429235414051384</v>
      </c>
      <c r="P1838" s="10">
        <f t="shared" si="902"/>
        <v>47.429235414051384</v>
      </c>
      <c r="Q1838" s="10">
        <f t="shared" si="902"/>
        <v>47.429235414051384</v>
      </c>
      <c r="R1838" s="10">
        <f t="shared" si="902"/>
        <v>47.429235414051384</v>
      </c>
    </row>
    <row r="1839" spans="1:18" x14ac:dyDescent="0.25">
      <c r="A1839" s="3" t="str">
        <f>A1161</f>
        <v>Võõpsu alevik</v>
      </c>
      <c r="B1839" s="72" t="s">
        <v>15</v>
      </c>
      <c r="C1839" s="4"/>
      <c r="D1839" s="10">
        <f t="shared" ref="D1839:R1839" si="903">D1170</f>
        <v>0</v>
      </c>
      <c r="E1839" s="10">
        <f t="shared" si="903"/>
        <v>0</v>
      </c>
      <c r="F1839" s="10">
        <f t="shared" si="903"/>
        <v>0</v>
      </c>
      <c r="G1839" s="10">
        <f t="shared" si="903"/>
        <v>0</v>
      </c>
      <c r="H1839" s="10">
        <f t="shared" si="903"/>
        <v>70</v>
      </c>
      <c r="I1839" s="10">
        <f t="shared" si="903"/>
        <v>70</v>
      </c>
      <c r="J1839" s="10">
        <f t="shared" si="903"/>
        <v>70</v>
      </c>
      <c r="K1839" s="10">
        <f t="shared" si="903"/>
        <v>70</v>
      </c>
      <c r="L1839" s="10">
        <f t="shared" si="903"/>
        <v>70</v>
      </c>
      <c r="M1839" s="10">
        <f t="shared" si="903"/>
        <v>70</v>
      </c>
      <c r="N1839" s="10">
        <f t="shared" si="903"/>
        <v>70</v>
      </c>
      <c r="O1839" s="10">
        <f t="shared" si="903"/>
        <v>70</v>
      </c>
      <c r="P1839" s="10">
        <f t="shared" si="903"/>
        <v>70</v>
      </c>
      <c r="Q1839" s="10">
        <f t="shared" si="903"/>
        <v>70</v>
      </c>
      <c r="R1839" s="10">
        <f t="shared" si="903"/>
        <v>70</v>
      </c>
    </row>
    <row r="1840" spans="1:18" x14ac:dyDescent="0.25">
      <c r="A1840" s="3" t="str">
        <f>A1178</f>
        <v>Äksi alevik</v>
      </c>
      <c r="B1840" s="72" t="s">
        <v>15</v>
      </c>
      <c r="C1840" s="4"/>
      <c r="D1840" s="10">
        <f t="shared" ref="D1840:R1840" si="904">D1187</f>
        <v>94.724265194839745</v>
      </c>
      <c r="E1840" s="10">
        <f t="shared" si="904"/>
        <v>94.724265194839745</v>
      </c>
      <c r="F1840" s="10">
        <f t="shared" si="904"/>
        <v>94.724265194839745</v>
      </c>
      <c r="G1840" s="10">
        <f t="shared" si="904"/>
        <v>94.724265194839745</v>
      </c>
      <c r="H1840" s="10">
        <f t="shared" si="904"/>
        <v>94.724265194839745</v>
      </c>
      <c r="I1840" s="10">
        <f t="shared" si="904"/>
        <v>94.724265194839745</v>
      </c>
      <c r="J1840" s="10">
        <f t="shared" si="904"/>
        <v>94.724265194839745</v>
      </c>
      <c r="K1840" s="10">
        <f t="shared" si="904"/>
        <v>94.724265194839703</v>
      </c>
      <c r="L1840" s="10">
        <f t="shared" si="904"/>
        <v>94.724265194839745</v>
      </c>
      <c r="M1840" s="10">
        <f t="shared" si="904"/>
        <v>94.724265194839745</v>
      </c>
      <c r="N1840" s="10">
        <f t="shared" si="904"/>
        <v>94.724265194839745</v>
      </c>
      <c r="O1840" s="10">
        <f t="shared" si="904"/>
        <v>94.724265194839745</v>
      </c>
      <c r="P1840" s="10">
        <f t="shared" si="904"/>
        <v>94.724265194839745</v>
      </c>
      <c r="Q1840" s="10">
        <f t="shared" si="904"/>
        <v>94.724265194839745</v>
      </c>
      <c r="R1840" s="10">
        <f t="shared" si="904"/>
        <v>94.724265194839745</v>
      </c>
    </row>
    <row r="1841" spans="1:18" x14ac:dyDescent="0.25">
      <c r="A1841" s="3" t="str">
        <f>A1193</f>
        <v>Erala küla</v>
      </c>
      <c r="B1841" s="72" t="s">
        <v>15</v>
      </c>
      <c r="C1841" s="4"/>
      <c r="D1841" s="10">
        <f t="shared" ref="D1841:R1841" si="905">D1202</f>
        <v>49.915448570749859</v>
      </c>
      <c r="E1841" s="10">
        <f t="shared" si="905"/>
        <v>49.915448570749859</v>
      </c>
      <c r="F1841" s="10">
        <f t="shared" si="905"/>
        <v>49.915448570749859</v>
      </c>
      <c r="G1841" s="10">
        <f t="shared" si="905"/>
        <v>49.915448570749859</v>
      </c>
      <c r="H1841" s="10">
        <f t="shared" si="905"/>
        <v>49.915448570749859</v>
      </c>
      <c r="I1841" s="10">
        <f t="shared" si="905"/>
        <v>49.915448570749859</v>
      </c>
      <c r="J1841" s="10">
        <f t="shared" si="905"/>
        <v>49.915448570749859</v>
      </c>
      <c r="K1841" s="10">
        <f t="shared" si="905"/>
        <v>49.915448570749859</v>
      </c>
      <c r="L1841" s="10">
        <f t="shared" si="905"/>
        <v>49.915448570749859</v>
      </c>
      <c r="M1841" s="10">
        <f t="shared" si="905"/>
        <v>49.915448570749859</v>
      </c>
      <c r="N1841" s="10">
        <f t="shared" si="905"/>
        <v>49.915448570749859</v>
      </c>
      <c r="O1841" s="10">
        <f t="shared" si="905"/>
        <v>49.915448570749859</v>
      </c>
      <c r="P1841" s="10">
        <f t="shared" si="905"/>
        <v>49.915448570749859</v>
      </c>
      <c r="Q1841" s="10">
        <f t="shared" si="905"/>
        <v>49.915448570749859</v>
      </c>
      <c r="R1841" s="10">
        <f t="shared" si="905"/>
        <v>49.915448570749859</v>
      </c>
    </row>
    <row r="1842" spans="1:18" x14ac:dyDescent="0.25">
      <c r="A1842" s="3" t="str">
        <f>A1208</f>
        <v>Kärkna küla</v>
      </c>
      <c r="B1842" s="72" t="s">
        <v>15</v>
      </c>
      <c r="C1842" s="4"/>
      <c r="D1842" s="10">
        <f t="shared" ref="D1842:R1842" si="906">D1217</f>
        <v>103.68463493856801</v>
      </c>
      <c r="E1842" s="10">
        <f t="shared" si="906"/>
        <v>103.68463493856801</v>
      </c>
      <c r="F1842" s="10">
        <f t="shared" si="906"/>
        <v>103.68463493856801</v>
      </c>
      <c r="G1842" s="10">
        <f t="shared" si="906"/>
        <v>103.68463493856801</v>
      </c>
      <c r="H1842" s="10">
        <f t="shared" si="906"/>
        <v>103.68463493856801</v>
      </c>
      <c r="I1842" s="10">
        <f t="shared" si="906"/>
        <v>103.68463493856801</v>
      </c>
      <c r="J1842" s="10">
        <f t="shared" si="906"/>
        <v>103.68463493856801</v>
      </c>
      <c r="K1842" s="10">
        <f t="shared" si="906"/>
        <v>103.68463493856801</v>
      </c>
      <c r="L1842" s="10">
        <f t="shared" si="906"/>
        <v>103.68463493856801</v>
      </c>
      <c r="M1842" s="10">
        <f t="shared" si="906"/>
        <v>103.68463493856801</v>
      </c>
      <c r="N1842" s="10">
        <f t="shared" si="906"/>
        <v>103.68463493856801</v>
      </c>
      <c r="O1842" s="10">
        <f t="shared" si="906"/>
        <v>103.68463493856801</v>
      </c>
      <c r="P1842" s="10">
        <f t="shared" si="906"/>
        <v>103.68463493856801</v>
      </c>
      <c r="Q1842" s="10">
        <f t="shared" si="906"/>
        <v>103.68463493856801</v>
      </c>
      <c r="R1842" s="10">
        <f t="shared" si="906"/>
        <v>103.68463493856801</v>
      </c>
    </row>
    <row r="1843" spans="1:18" x14ac:dyDescent="0.25">
      <c r="A1843" s="3" t="str">
        <f>A1223</f>
        <v>Kukulinna küla</v>
      </c>
      <c r="B1843" s="72" t="s">
        <v>15</v>
      </c>
      <c r="C1843" s="4"/>
      <c r="D1843" s="10">
        <f t="shared" ref="D1843:R1843" si="907">D1232</f>
        <v>62.556849315068497</v>
      </c>
      <c r="E1843" s="10">
        <f t="shared" si="907"/>
        <v>62.556849315068497</v>
      </c>
      <c r="F1843" s="10">
        <f t="shared" si="907"/>
        <v>62.556849315068497</v>
      </c>
      <c r="G1843" s="10">
        <f t="shared" si="907"/>
        <v>62.556849315068497</v>
      </c>
      <c r="H1843" s="10">
        <f t="shared" si="907"/>
        <v>62.556849315068497</v>
      </c>
      <c r="I1843" s="10">
        <f t="shared" si="907"/>
        <v>62.556849315068497</v>
      </c>
      <c r="J1843" s="10">
        <f t="shared" si="907"/>
        <v>62.556849315068497</v>
      </c>
      <c r="K1843" s="10">
        <f t="shared" si="907"/>
        <v>62.556849315068497</v>
      </c>
      <c r="L1843" s="10">
        <f t="shared" si="907"/>
        <v>62.556849315068497</v>
      </c>
      <c r="M1843" s="10">
        <f t="shared" si="907"/>
        <v>62.556849315068497</v>
      </c>
      <c r="N1843" s="10">
        <f t="shared" si="907"/>
        <v>62.556849315068497</v>
      </c>
      <c r="O1843" s="10">
        <f t="shared" si="907"/>
        <v>62.556849315068497</v>
      </c>
      <c r="P1843" s="10">
        <f t="shared" si="907"/>
        <v>62.556849315068497</v>
      </c>
      <c r="Q1843" s="10">
        <f t="shared" si="907"/>
        <v>62.556849315068497</v>
      </c>
      <c r="R1843" s="10">
        <f t="shared" si="907"/>
        <v>62.556849315068497</v>
      </c>
    </row>
    <row r="1844" spans="1:18" x14ac:dyDescent="0.25">
      <c r="A1844" s="3" t="str">
        <f>A1238</f>
        <v>Laeva küla</v>
      </c>
      <c r="B1844" s="72" t="s">
        <v>15</v>
      </c>
      <c r="C1844" s="4"/>
      <c r="D1844" s="10">
        <f t="shared" ref="D1844:R1844" si="908">D1247</f>
        <v>87.835881573133008</v>
      </c>
      <c r="E1844" s="10">
        <f t="shared" si="908"/>
        <v>87.835881573133008</v>
      </c>
      <c r="F1844" s="10">
        <f t="shared" si="908"/>
        <v>87.835881573133008</v>
      </c>
      <c r="G1844" s="10">
        <f t="shared" si="908"/>
        <v>87.835881573133008</v>
      </c>
      <c r="H1844" s="10">
        <f t="shared" si="908"/>
        <v>87.835881573133008</v>
      </c>
      <c r="I1844" s="10">
        <f t="shared" si="908"/>
        <v>87.835881573133008</v>
      </c>
      <c r="J1844" s="10">
        <f t="shared" si="908"/>
        <v>87.835881573133008</v>
      </c>
      <c r="K1844" s="10">
        <f t="shared" si="908"/>
        <v>87.835881573133008</v>
      </c>
      <c r="L1844" s="10">
        <f t="shared" si="908"/>
        <v>87.835881573133008</v>
      </c>
      <c r="M1844" s="10">
        <f t="shared" si="908"/>
        <v>87.835881573133008</v>
      </c>
      <c r="N1844" s="10">
        <f t="shared" si="908"/>
        <v>87.835881573133008</v>
      </c>
      <c r="O1844" s="10">
        <f t="shared" si="908"/>
        <v>87.835881573133008</v>
      </c>
      <c r="P1844" s="10">
        <f t="shared" si="908"/>
        <v>87.835881573133008</v>
      </c>
      <c r="Q1844" s="10">
        <f t="shared" si="908"/>
        <v>87.835881573133008</v>
      </c>
      <c r="R1844" s="10">
        <f t="shared" si="908"/>
        <v>87.835881573133008</v>
      </c>
    </row>
    <row r="1845" spans="1:18" x14ac:dyDescent="0.25">
      <c r="A1845" s="3" t="str">
        <f>A1253</f>
        <v>Lähte alevik</v>
      </c>
      <c r="B1845" s="72" t="s">
        <v>15</v>
      </c>
      <c r="C1845" s="4"/>
      <c r="D1845" s="10">
        <f t="shared" ref="D1845:R1845" si="909">D1262</f>
        <v>102.28164882828347</v>
      </c>
      <c r="E1845" s="10">
        <f t="shared" si="909"/>
        <v>102.28164882828347</v>
      </c>
      <c r="F1845" s="10">
        <f t="shared" si="909"/>
        <v>102.28164882828347</v>
      </c>
      <c r="G1845" s="10">
        <f t="shared" si="909"/>
        <v>102.28164882828347</v>
      </c>
      <c r="H1845" s="10">
        <f t="shared" si="909"/>
        <v>102.28164882828347</v>
      </c>
      <c r="I1845" s="10">
        <f t="shared" si="909"/>
        <v>102.28164882828347</v>
      </c>
      <c r="J1845" s="10">
        <f t="shared" si="909"/>
        <v>102.28164882828347</v>
      </c>
      <c r="K1845" s="10">
        <f t="shared" si="909"/>
        <v>102.28164882828347</v>
      </c>
      <c r="L1845" s="10">
        <f t="shared" si="909"/>
        <v>102.28164882828347</v>
      </c>
      <c r="M1845" s="10">
        <f t="shared" si="909"/>
        <v>102.28164882828347</v>
      </c>
      <c r="N1845" s="10">
        <f t="shared" si="909"/>
        <v>102.28164882828347</v>
      </c>
      <c r="O1845" s="10">
        <f t="shared" si="909"/>
        <v>102.28164882828347</v>
      </c>
      <c r="P1845" s="10">
        <f t="shared" si="909"/>
        <v>102.28164882828347</v>
      </c>
      <c r="Q1845" s="10">
        <f t="shared" si="909"/>
        <v>102.28164882828347</v>
      </c>
      <c r="R1845" s="10">
        <f t="shared" si="909"/>
        <v>102.28164882828347</v>
      </c>
    </row>
    <row r="1846" spans="1:18" x14ac:dyDescent="0.25">
      <c r="A1846" s="3" t="str">
        <f>A1268</f>
        <v>Maarja-Magdaleena küla</v>
      </c>
      <c r="B1846" s="72" t="s">
        <v>15</v>
      </c>
      <c r="C1846" s="4"/>
      <c r="D1846" s="10">
        <f t="shared" ref="D1846:R1846" si="910">D1277</f>
        <v>90.410958904109592</v>
      </c>
      <c r="E1846" s="10">
        <f t="shared" si="910"/>
        <v>90.410958904109592</v>
      </c>
      <c r="F1846" s="10">
        <f t="shared" si="910"/>
        <v>90.410958904109592</v>
      </c>
      <c r="G1846" s="10">
        <f t="shared" si="910"/>
        <v>90.410958904109592</v>
      </c>
      <c r="H1846" s="10">
        <f t="shared" si="910"/>
        <v>90.410958904109592</v>
      </c>
      <c r="I1846" s="10">
        <f t="shared" si="910"/>
        <v>90.410958904109592</v>
      </c>
      <c r="J1846" s="10">
        <f t="shared" si="910"/>
        <v>90.410958904109592</v>
      </c>
      <c r="K1846" s="10">
        <f t="shared" si="910"/>
        <v>90.410958904109592</v>
      </c>
      <c r="L1846" s="10">
        <f t="shared" si="910"/>
        <v>90.410958904109592</v>
      </c>
      <c r="M1846" s="10">
        <f t="shared" si="910"/>
        <v>90.410958904109592</v>
      </c>
      <c r="N1846" s="10">
        <f t="shared" si="910"/>
        <v>90.410958904109592</v>
      </c>
      <c r="O1846" s="10">
        <f t="shared" si="910"/>
        <v>90.410958904109592</v>
      </c>
      <c r="P1846" s="10">
        <f t="shared" si="910"/>
        <v>90.410958904109592</v>
      </c>
      <c r="Q1846" s="10">
        <f t="shared" si="910"/>
        <v>90.410958904109592</v>
      </c>
      <c r="R1846" s="10">
        <f t="shared" si="910"/>
        <v>90.410958904109592</v>
      </c>
    </row>
    <row r="1847" spans="1:18" x14ac:dyDescent="0.25">
      <c r="A1847" s="3" t="str">
        <f>A1283</f>
        <v>Saadjärve küla</v>
      </c>
      <c r="B1847" s="72" t="s">
        <v>15</v>
      </c>
      <c r="C1847" s="4"/>
      <c r="D1847" s="10">
        <f t="shared" ref="D1847:R1847" si="911">D1292</f>
        <v>70.910204709866107</v>
      </c>
      <c r="E1847" s="10">
        <f t="shared" si="911"/>
        <v>70.910204709866107</v>
      </c>
      <c r="F1847" s="10">
        <f t="shared" si="911"/>
        <v>70.910204709866107</v>
      </c>
      <c r="G1847" s="10">
        <f t="shared" si="911"/>
        <v>70.910204709866107</v>
      </c>
      <c r="H1847" s="10">
        <f t="shared" si="911"/>
        <v>70.910204709866107</v>
      </c>
      <c r="I1847" s="10">
        <f t="shared" si="911"/>
        <v>70.910204709866107</v>
      </c>
      <c r="J1847" s="10">
        <f t="shared" si="911"/>
        <v>70.910204709866107</v>
      </c>
      <c r="K1847" s="10">
        <f t="shared" si="911"/>
        <v>70.910204709866107</v>
      </c>
      <c r="L1847" s="10">
        <f t="shared" si="911"/>
        <v>70.910204709866107</v>
      </c>
      <c r="M1847" s="10">
        <f t="shared" si="911"/>
        <v>70.910204709866107</v>
      </c>
      <c r="N1847" s="10">
        <f t="shared" si="911"/>
        <v>70.910204709866107</v>
      </c>
      <c r="O1847" s="10">
        <f t="shared" si="911"/>
        <v>70.910204709866107</v>
      </c>
      <c r="P1847" s="10">
        <f t="shared" si="911"/>
        <v>70.910204709866107</v>
      </c>
      <c r="Q1847" s="10">
        <f t="shared" si="911"/>
        <v>70.910204709866107</v>
      </c>
      <c r="R1847" s="10">
        <f t="shared" si="911"/>
        <v>70.910204709866107</v>
      </c>
    </row>
    <row r="1848" spans="1:18" x14ac:dyDescent="0.25">
      <c r="A1848" s="3" t="str">
        <f>A1298</f>
        <v>Salu küla</v>
      </c>
      <c r="B1848" s="72" t="s">
        <v>15</v>
      </c>
      <c r="C1848" s="4"/>
      <c r="D1848" s="10">
        <f t="shared" ref="D1848:R1848" si="912">D1307</f>
        <v>94.794520547945211</v>
      </c>
      <c r="E1848" s="10">
        <f t="shared" si="912"/>
        <v>94.794520547945211</v>
      </c>
      <c r="F1848" s="10">
        <f t="shared" si="912"/>
        <v>94.794520547945211</v>
      </c>
      <c r="G1848" s="10">
        <f t="shared" si="912"/>
        <v>94.794520547945211</v>
      </c>
      <c r="H1848" s="10">
        <f t="shared" si="912"/>
        <v>94.794520547945211</v>
      </c>
      <c r="I1848" s="10">
        <f t="shared" si="912"/>
        <v>94.794520547945211</v>
      </c>
      <c r="J1848" s="10">
        <f t="shared" si="912"/>
        <v>94.794520547945211</v>
      </c>
      <c r="K1848" s="10">
        <f t="shared" si="912"/>
        <v>94.794520547945211</v>
      </c>
      <c r="L1848" s="10">
        <f t="shared" si="912"/>
        <v>94.794520547945211</v>
      </c>
      <c r="M1848" s="10">
        <f t="shared" si="912"/>
        <v>94.794520547945211</v>
      </c>
      <c r="N1848" s="10">
        <f t="shared" si="912"/>
        <v>94.794520547945211</v>
      </c>
      <c r="O1848" s="10">
        <f t="shared" si="912"/>
        <v>94.794520547945211</v>
      </c>
      <c r="P1848" s="10">
        <f t="shared" si="912"/>
        <v>94.794520547945211</v>
      </c>
      <c r="Q1848" s="10">
        <f t="shared" si="912"/>
        <v>94.794520547945211</v>
      </c>
      <c r="R1848" s="10">
        <f t="shared" si="912"/>
        <v>94.794520547945211</v>
      </c>
    </row>
    <row r="1849" spans="1:18" x14ac:dyDescent="0.25">
      <c r="A1849" s="3" t="str">
        <f>A1313</f>
        <v>Sojamaa küla</v>
      </c>
      <c r="B1849" s="72" t="s">
        <v>15</v>
      </c>
      <c r="C1849" s="4"/>
      <c r="D1849" s="10">
        <f t="shared" ref="D1849:R1849" si="913">D1322</f>
        <v>65.540042149631191</v>
      </c>
      <c r="E1849" s="10">
        <f t="shared" si="913"/>
        <v>65.540042149631191</v>
      </c>
      <c r="F1849" s="10">
        <f t="shared" si="913"/>
        <v>65.540042149631191</v>
      </c>
      <c r="G1849" s="10">
        <f t="shared" si="913"/>
        <v>65.540042149631191</v>
      </c>
      <c r="H1849" s="10">
        <f t="shared" si="913"/>
        <v>65.540042149631191</v>
      </c>
      <c r="I1849" s="10">
        <f t="shared" si="913"/>
        <v>65.540042149631191</v>
      </c>
      <c r="J1849" s="10">
        <f t="shared" si="913"/>
        <v>65.540042149631191</v>
      </c>
      <c r="K1849" s="10">
        <f t="shared" si="913"/>
        <v>65.540042149631191</v>
      </c>
      <c r="L1849" s="10">
        <f t="shared" si="913"/>
        <v>65.540042149631191</v>
      </c>
      <c r="M1849" s="10">
        <f t="shared" si="913"/>
        <v>65.540042149631191</v>
      </c>
      <c r="N1849" s="10">
        <f t="shared" si="913"/>
        <v>65.540042149631191</v>
      </c>
      <c r="O1849" s="10">
        <f t="shared" si="913"/>
        <v>65.540042149631191</v>
      </c>
      <c r="P1849" s="10">
        <f t="shared" si="913"/>
        <v>65.540042149631191</v>
      </c>
      <c r="Q1849" s="10">
        <f t="shared" si="913"/>
        <v>65.540042149631191</v>
      </c>
      <c r="R1849" s="10">
        <f t="shared" si="913"/>
        <v>65.540042149631191</v>
      </c>
    </row>
    <row r="1850" spans="1:18" x14ac:dyDescent="0.25">
      <c r="A1850" s="3" t="str">
        <f>A1328</f>
        <v>Tabivere alevik</v>
      </c>
      <c r="B1850" s="72" t="s">
        <v>15</v>
      </c>
      <c r="C1850" s="4"/>
      <c r="D1850" s="10">
        <f t="shared" ref="D1850:R1850" si="914">D1337</f>
        <v>76.124466958773795</v>
      </c>
      <c r="E1850" s="10">
        <f t="shared" si="914"/>
        <v>76.124466958773795</v>
      </c>
      <c r="F1850" s="10">
        <f t="shared" si="914"/>
        <v>76.124466958773795</v>
      </c>
      <c r="G1850" s="10">
        <f t="shared" si="914"/>
        <v>76.124466958773795</v>
      </c>
      <c r="H1850" s="10">
        <f t="shared" si="914"/>
        <v>76.124466958773795</v>
      </c>
      <c r="I1850" s="10">
        <f t="shared" si="914"/>
        <v>76.124466958773795</v>
      </c>
      <c r="J1850" s="10">
        <f t="shared" si="914"/>
        <v>76.124466958773795</v>
      </c>
      <c r="K1850" s="10">
        <f t="shared" si="914"/>
        <v>76.124466958773795</v>
      </c>
      <c r="L1850" s="10">
        <f t="shared" si="914"/>
        <v>76.124466958773795</v>
      </c>
      <c r="M1850" s="10">
        <f t="shared" si="914"/>
        <v>76.124466958773795</v>
      </c>
      <c r="N1850" s="10">
        <f t="shared" si="914"/>
        <v>76.124466958773795</v>
      </c>
      <c r="O1850" s="10">
        <f t="shared" si="914"/>
        <v>76.124466958773795</v>
      </c>
      <c r="P1850" s="10">
        <f t="shared" si="914"/>
        <v>76.124466958773795</v>
      </c>
      <c r="Q1850" s="10">
        <f t="shared" si="914"/>
        <v>76.124466958773795</v>
      </c>
      <c r="R1850" s="10">
        <f t="shared" si="914"/>
        <v>76.124466958773795</v>
      </c>
    </row>
    <row r="1851" spans="1:18" x14ac:dyDescent="0.25">
      <c r="A1851" s="3" t="str">
        <f>A1343</f>
        <v>Tammistu küla</v>
      </c>
      <c r="B1851" s="72" t="s">
        <v>15</v>
      </c>
      <c r="C1851" s="4"/>
      <c r="D1851" s="10">
        <f t="shared" ref="D1851:R1851" si="915">D1352</f>
        <v>75.28891656288917</v>
      </c>
      <c r="E1851" s="10">
        <f t="shared" si="915"/>
        <v>75.28891656288917</v>
      </c>
      <c r="F1851" s="10">
        <f t="shared" si="915"/>
        <v>75.28891656288917</v>
      </c>
      <c r="G1851" s="10">
        <f t="shared" si="915"/>
        <v>75.28891656288917</v>
      </c>
      <c r="H1851" s="10">
        <f t="shared" si="915"/>
        <v>75.28891656288917</v>
      </c>
      <c r="I1851" s="10">
        <f t="shared" si="915"/>
        <v>75.28891656288917</v>
      </c>
      <c r="J1851" s="10">
        <f t="shared" si="915"/>
        <v>75.28891656288917</v>
      </c>
      <c r="K1851" s="10">
        <f t="shared" si="915"/>
        <v>75.28891656288917</v>
      </c>
      <c r="L1851" s="10">
        <f t="shared" si="915"/>
        <v>75.28891656288917</v>
      </c>
      <c r="M1851" s="10">
        <f t="shared" si="915"/>
        <v>75.28891656288917</v>
      </c>
      <c r="N1851" s="10">
        <f t="shared" si="915"/>
        <v>75.28891656288917</v>
      </c>
      <c r="O1851" s="10">
        <f t="shared" si="915"/>
        <v>75.28891656288917</v>
      </c>
      <c r="P1851" s="10">
        <f t="shared" si="915"/>
        <v>75.28891656288917</v>
      </c>
      <c r="Q1851" s="10">
        <f t="shared" si="915"/>
        <v>75.28891656288917</v>
      </c>
      <c r="R1851" s="10">
        <f t="shared" si="915"/>
        <v>75.28891656288917</v>
      </c>
    </row>
    <row r="1852" spans="1:18" x14ac:dyDescent="0.25">
      <c r="A1852" s="3" t="str">
        <f>A1358</f>
        <v>Vasula alevik</v>
      </c>
      <c r="B1852" s="72" t="s">
        <v>15</v>
      </c>
      <c r="C1852" s="4"/>
      <c r="D1852" s="10">
        <f t="shared" ref="D1852:R1852" si="916">D1367</f>
        <v>51.748835268757389</v>
      </c>
      <c r="E1852" s="10">
        <f t="shared" si="916"/>
        <v>51.748835268757389</v>
      </c>
      <c r="F1852" s="10">
        <f t="shared" si="916"/>
        <v>51.748835268757389</v>
      </c>
      <c r="G1852" s="10">
        <f t="shared" si="916"/>
        <v>51.748835268757389</v>
      </c>
      <c r="H1852" s="10">
        <f t="shared" si="916"/>
        <v>51.748835268757389</v>
      </c>
      <c r="I1852" s="10">
        <f t="shared" si="916"/>
        <v>51.748835268757389</v>
      </c>
      <c r="J1852" s="10">
        <f t="shared" si="916"/>
        <v>51.748835268757389</v>
      </c>
      <c r="K1852" s="10">
        <f t="shared" si="916"/>
        <v>51.748835268757389</v>
      </c>
      <c r="L1852" s="10">
        <f t="shared" si="916"/>
        <v>51.748835268757389</v>
      </c>
      <c r="M1852" s="10">
        <f t="shared" si="916"/>
        <v>51.748835268757389</v>
      </c>
      <c r="N1852" s="10">
        <f t="shared" si="916"/>
        <v>51.748835268757389</v>
      </c>
      <c r="O1852" s="10">
        <f t="shared" si="916"/>
        <v>51.748835268757389</v>
      </c>
      <c r="P1852" s="10">
        <f t="shared" si="916"/>
        <v>51.748835268757389</v>
      </c>
      <c r="Q1852" s="10">
        <f t="shared" si="916"/>
        <v>51.748835268757389</v>
      </c>
      <c r="R1852" s="10">
        <f t="shared" si="916"/>
        <v>51.748835268757389</v>
      </c>
    </row>
    <row r="1853" spans="1:18" x14ac:dyDescent="0.25">
      <c r="A1853" s="3" t="str">
        <f>A1373</f>
        <v>Vedu küla</v>
      </c>
      <c r="B1853" s="72" t="s">
        <v>15</v>
      </c>
      <c r="C1853" s="4"/>
      <c r="D1853" s="10">
        <f t="shared" ref="D1853:R1853" si="917">D1382</f>
        <v>56.838817306388179</v>
      </c>
      <c r="E1853" s="10">
        <f t="shared" si="917"/>
        <v>56.838817306388179</v>
      </c>
      <c r="F1853" s="10">
        <f t="shared" si="917"/>
        <v>56.838817306388179</v>
      </c>
      <c r="G1853" s="10">
        <f t="shared" si="917"/>
        <v>56.838817306388179</v>
      </c>
      <c r="H1853" s="10">
        <f t="shared" si="917"/>
        <v>56.838817306388179</v>
      </c>
      <c r="I1853" s="10">
        <f t="shared" si="917"/>
        <v>56.838817306388179</v>
      </c>
      <c r="J1853" s="10">
        <f t="shared" si="917"/>
        <v>56.838817306388179</v>
      </c>
      <c r="K1853" s="10">
        <f t="shared" si="917"/>
        <v>56.838817306388179</v>
      </c>
      <c r="L1853" s="10">
        <f t="shared" si="917"/>
        <v>56.838817306388179</v>
      </c>
      <c r="M1853" s="10">
        <f t="shared" si="917"/>
        <v>56.838817306388179</v>
      </c>
      <c r="N1853" s="10">
        <f t="shared" si="917"/>
        <v>56.838817306388179</v>
      </c>
      <c r="O1853" s="10">
        <f t="shared" si="917"/>
        <v>56.838817306388179</v>
      </c>
      <c r="P1853" s="10">
        <f t="shared" si="917"/>
        <v>56.838817306388179</v>
      </c>
      <c r="Q1853" s="10">
        <f t="shared" si="917"/>
        <v>56.838817306388179</v>
      </c>
      <c r="R1853" s="10">
        <f t="shared" si="917"/>
        <v>56.838817306388179</v>
      </c>
    </row>
    <row r="1854" spans="1:18" x14ac:dyDescent="0.25">
      <c r="A1854" s="3" t="str">
        <f>A1388</f>
        <v>Vesneri küla</v>
      </c>
      <c r="B1854" s="72" t="s">
        <v>15</v>
      </c>
      <c r="C1854" s="4"/>
      <c r="D1854" s="10">
        <f t="shared" ref="D1854:R1854" si="918">D1397</f>
        <v>75.644084682440848</v>
      </c>
      <c r="E1854" s="10">
        <f t="shared" si="918"/>
        <v>75.644084682440848</v>
      </c>
      <c r="F1854" s="10">
        <f t="shared" si="918"/>
        <v>75.644084682440848</v>
      </c>
      <c r="G1854" s="10">
        <f t="shared" si="918"/>
        <v>75.644084682440848</v>
      </c>
      <c r="H1854" s="10">
        <f t="shared" si="918"/>
        <v>75.644084682440848</v>
      </c>
      <c r="I1854" s="10">
        <f t="shared" si="918"/>
        <v>75.644084682440848</v>
      </c>
      <c r="J1854" s="10">
        <f t="shared" si="918"/>
        <v>75.644084682440848</v>
      </c>
      <c r="K1854" s="10">
        <f t="shared" si="918"/>
        <v>75.644084682440848</v>
      </c>
      <c r="L1854" s="10">
        <f t="shared" si="918"/>
        <v>75.644084682440848</v>
      </c>
      <c r="M1854" s="10">
        <f t="shared" si="918"/>
        <v>75.644084682440848</v>
      </c>
      <c r="N1854" s="10">
        <f t="shared" si="918"/>
        <v>75.644084682440848</v>
      </c>
      <c r="O1854" s="10">
        <f t="shared" si="918"/>
        <v>75.644084682440848</v>
      </c>
      <c r="P1854" s="10">
        <f t="shared" si="918"/>
        <v>75.644084682440848</v>
      </c>
      <c r="Q1854" s="10">
        <f t="shared" si="918"/>
        <v>75.644084682440848</v>
      </c>
      <c r="R1854" s="10">
        <f t="shared" si="918"/>
        <v>75.644084682440848</v>
      </c>
    </row>
    <row r="1855" spans="1:18" x14ac:dyDescent="0.25">
      <c r="A1855" s="3" t="s">
        <v>142</v>
      </c>
      <c r="B1855" s="72" t="s">
        <v>15</v>
      </c>
      <c r="C1855" s="4"/>
      <c r="D1855" s="10">
        <f>D1412</f>
        <v>0</v>
      </c>
      <c r="E1855" s="10">
        <f t="shared" ref="E1855:R1855" si="919">E1412</f>
        <v>0</v>
      </c>
      <c r="F1855" s="10">
        <f t="shared" si="919"/>
        <v>0</v>
      </c>
      <c r="G1855" s="10">
        <f t="shared" si="919"/>
        <v>70</v>
      </c>
      <c r="H1855" s="10">
        <f t="shared" si="919"/>
        <v>70</v>
      </c>
      <c r="I1855" s="10">
        <f t="shared" si="919"/>
        <v>70</v>
      </c>
      <c r="J1855" s="10">
        <f t="shared" si="919"/>
        <v>70</v>
      </c>
      <c r="K1855" s="10">
        <f t="shared" si="919"/>
        <v>70</v>
      </c>
      <c r="L1855" s="10">
        <f t="shared" si="919"/>
        <v>70</v>
      </c>
      <c r="M1855" s="10">
        <f t="shared" si="919"/>
        <v>70</v>
      </c>
      <c r="N1855" s="10">
        <f t="shared" si="919"/>
        <v>70</v>
      </c>
      <c r="O1855" s="10">
        <f t="shared" si="919"/>
        <v>70</v>
      </c>
      <c r="P1855" s="10">
        <f t="shared" si="919"/>
        <v>70</v>
      </c>
      <c r="Q1855" s="10">
        <f t="shared" si="919"/>
        <v>70</v>
      </c>
      <c r="R1855" s="10">
        <f t="shared" si="919"/>
        <v>70</v>
      </c>
    </row>
    <row r="1856" spans="1:18" x14ac:dyDescent="0.25">
      <c r="A1856" s="3" t="str">
        <f>A1418</f>
        <v>Võibla küla</v>
      </c>
      <c r="B1856" s="72" t="s">
        <v>15</v>
      </c>
      <c r="C1856" s="4"/>
      <c r="D1856" s="10">
        <f t="shared" ref="D1856:R1856" si="920">D1427</f>
        <v>43.750684931506846</v>
      </c>
      <c r="E1856" s="10">
        <f t="shared" si="920"/>
        <v>43.750684931506846</v>
      </c>
      <c r="F1856" s="10">
        <f t="shared" si="920"/>
        <v>43.750684931506846</v>
      </c>
      <c r="G1856" s="10">
        <f t="shared" si="920"/>
        <v>43.750684931506846</v>
      </c>
      <c r="H1856" s="10">
        <f t="shared" si="920"/>
        <v>43.750684931506846</v>
      </c>
      <c r="I1856" s="10">
        <f t="shared" si="920"/>
        <v>43.750684931506846</v>
      </c>
      <c r="J1856" s="10">
        <f t="shared" si="920"/>
        <v>43.750684931506846</v>
      </c>
      <c r="K1856" s="10">
        <f t="shared" si="920"/>
        <v>43.750684931506846</v>
      </c>
      <c r="L1856" s="10">
        <f t="shared" si="920"/>
        <v>43.750684931506846</v>
      </c>
      <c r="M1856" s="10">
        <f t="shared" si="920"/>
        <v>43.750684931506846</v>
      </c>
      <c r="N1856" s="10">
        <f t="shared" si="920"/>
        <v>43.750684931506846</v>
      </c>
      <c r="O1856" s="10">
        <f t="shared" si="920"/>
        <v>43.750684931506846</v>
      </c>
      <c r="P1856" s="10">
        <f t="shared" si="920"/>
        <v>43.750684931506846</v>
      </c>
      <c r="Q1856" s="10">
        <f t="shared" si="920"/>
        <v>43.750684931506846</v>
      </c>
      <c r="R1856" s="10">
        <f t="shared" si="920"/>
        <v>43.750684931506846</v>
      </c>
    </row>
    <row r="1857" spans="1:18" x14ac:dyDescent="0.25">
      <c r="A1857" s="3" t="str">
        <f>A1435</f>
        <v>Laekvere alevik</v>
      </c>
      <c r="B1857" s="72" t="s">
        <v>15</v>
      </c>
      <c r="C1857" s="4"/>
      <c r="D1857" s="10">
        <f t="shared" ref="D1857:R1857" si="921">D1444</f>
        <v>94.585431103948423</v>
      </c>
      <c r="E1857" s="10">
        <f t="shared" si="921"/>
        <v>94.585431103948423</v>
      </c>
      <c r="F1857" s="10">
        <f t="shared" si="921"/>
        <v>94.585431103948423</v>
      </c>
      <c r="G1857" s="10">
        <f t="shared" si="921"/>
        <v>94.585431103948423</v>
      </c>
      <c r="H1857" s="10">
        <f t="shared" si="921"/>
        <v>94.585431103948423</v>
      </c>
      <c r="I1857" s="10">
        <f t="shared" si="921"/>
        <v>94.585431103948423</v>
      </c>
      <c r="J1857" s="10">
        <f t="shared" si="921"/>
        <v>94.585431103948423</v>
      </c>
      <c r="K1857" s="10">
        <f t="shared" si="921"/>
        <v>94.585431103948423</v>
      </c>
      <c r="L1857" s="10">
        <f t="shared" si="921"/>
        <v>94.585431103948423</v>
      </c>
      <c r="M1857" s="10">
        <f t="shared" si="921"/>
        <v>94.585431103948423</v>
      </c>
      <c r="N1857" s="10">
        <f t="shared" si="921"/>
        <v>94.585431103948423</v>
      </c>
      <c r="O1857" s="10">
        <f t="shared" si="921"/>
        <v>94.585431103948423</v>
      </c>
      <c r="P1857" s="10">
        <f t="shared" si="921"/>
        <v>94.585431103948423</v>
      </c>
      <c r="Q1857" s="10">
        <f t="shared" si="921"/>
        <v>94.585431103948423</v>
      </c>
      <c r="R1857" s="10">
        <f t="shared" si="921"/>
        <v>94.585431103948423</v>
      </c>
    </row>
    <row r="1858" spans="1:18" x14ac:dyDescent="0.25">
      <c r="A1858" s="3" t="str">
        <f>A1450</f>
        <v>Moora küla</v>
      </c>
      <c r="B1858" s="72" t="s">
        <v>15</v>
      </c>
      <c r="C1858" s="4"/>
      <c r="D1858" s="10">
        <f t="shared" ref="D1858:R1858" si="922">D1459</f>
        <v>69.090909090909093</v>
      </c>
      <c r="E1858" s="10">
        <f t="shared" si="922"/>
        <v>69.090909090909093</v>
      </c>
      <c r="F1858" s="10">
        <f t="shared" si="922"/>
        <v>69.090909090909093</v>
      </c>
      <c r="G1858" s="10">
        <f t="shared" si="922"/>
        <v>69.090909090909093</v>
      </c>
      <c r="H1858" s="10">
        <f t="shared" si="922"/>
        <v>69.090909090909093</v>
      </c>
      <c r="I1858" s="10">
        <f t="shared" si="922"/>
        <v>69.090909090909093</v>
      </c>
      <c r="J1858" s="10">
        <f t="shared" si="922"/>
        <v>69.090909090909093</v>
      </c>
      <c r="K1858" s="10">
        <f t="shared" si="922"/>
        <v>69.090909090909093</v>
      </c>
      <c r="L1858" s="10">
        <f t="shared" si="922"/>
        <v>69.090909090909093</v>
      </c>
      <c r="M1858" s="10">
        <f t="shared" si="922"/>
        <v>69.090909090909093</v>
      </c>
      <c r="N1858" s="10">
        <f t="shared" si="922"/>
        <v>69.090909090909093</v>
      </c>
      <c r="O1858" s="10">
        <f t="shared" si="922"/>
        <v>69.090909090909093</v>
      </c>
      <c r="P1858" s="10">
        <f t="shared" si="922"/>
        <v>69.090909090909093</v>
      </c>
      <c r="Q1858" s="10">
        <f t="shared" si="922"/>
        <v>69.090909090909093</v>
      </c>
      <c r="R1858" s="10">
        <f t="shared" si="922"/>
        <v>69.090909090909093</v>
      </c>
    </row>
    <row r="1859" spans="1:18" x14ac:dyDescent="0.25">
      <c r="A1859" s="3" t="str">
        <f>A1465</f>
        <v>Muuga küla</v>
      </c>
      <c r="B1859" s="72" t="s">
        <v>15</v>
      </c>
      <c r="C1859" s="4"/>
      <c r="D1859" s="10">
        <f t="shared" ref="D1859:R1859" si="923">D1474</f>
        <v>77.997892518440466</v>
      </c>
      <c r="E1859" s="10">
        <f t="shared" si="923"/>
        <v>77.997892518440466</v>
      </c>
      <c r="F1859" s="10">
        <f t="shared" si="923"/>
        <v>77.997892518440466</v>
      </c>
      <c r="G1859" s="10">
        <f t="shared" si="923"/>
        <v>77.997892518440466</v>
      </c>
      <c r="H1859" s="10">
        <f t="shared" si="923"/>
        <v>77.997892518440466</v>
      </c>
      <c r="I1859" s="10">
        <f t="shared" si="923"/>
        <v>77.997892518440466</v>
      </c>
      <c r="J1859" s="10">
        <f t="shared" si="923"/>
        <v>77.997892518440466</v>
      </c>
      <c r="K1859" s="10">
        <f t="shared" si="923"/>
        <v>77.997892518440466</v>
      </c>
      <c r="L1859" s="10">
        <f t="shared" si="923"/>
        <v>77.997892518440466</v>
      </c>
      <c r="M1859" s="10">
        <f t="shared" si="923"/>
        <v>77.997892518440466</v>
      </c>
      <c r="N1859" s="10">
        <f t="shared" si="923"/>
        <v>77.997892518440466</v>
      </c>
      <c r="O1859" s="10">
        <f t="shared" si="923"/>
        <v>77.997892518440466</v>
      </c>
      <c r="P1859" s="10">
        <f t="shared" si="923"/>
        <v>77.997892518440466</v>
      </c>
      <c r="Q1859" s="10">
        <f t="shared" si="923"/>
        <v>77.997892518440466</v>
      </c>
      <c r="R1859" s="10">
        <f t="shared" si="923"/>
        <v>77.997892518440466</v>
      </c>
    </row>
    <row r="1860" spans="1:18" x14ac:dyDescent="0.25">
      <c r="A1860" s="3" t="str">
        <f>A1480</f>
        <v>Paasvere küla</v>
      </c>
      <c r="B1860" s="72" t="s">
        <v>15</v>
      </c>
      <c r="C1860" s="4"/>
      <c r="D1860" s="10">
        <f t="shared" ref="D1860:R1860" si="924">D1489</f>
        <v>25.409155416486861</v>
      </c>
      <c r="E1860" s="10">
        <f t="shared" si="924"/>
        <v>25.409155416486861</v>
      </c>
      <c r="F1860" s="10">
        <f t="shared" si="924"/>
        <v>25.409155416486861</v>
      </c>
      <c r="G1860" s="10">
        <f t="shared" si="924"/>
        <v>25.409155416486861</v>
      </c>
      <c r="H1860" s="10">
        <f t="shared" si="924"/>
        <v>25.409155416486861</v>
      </c>
      <c r="I1860" s="10">
        <f t="shared" si="924"/>
        <v>25.409155416486861</v>
      </c>
      <c r="J1860" s="10">
        <f t="shared" si="924"/>
        <v>25.409155416486861</v>
      </c>
      <c r="K1860" s="10">
        <f t="shared" si="924"/>
        <v>25.409155416486861</v>
      </c>
      <c r="L1860" s="10">
        <f t="shared" si="924"/>
        <v>25.409155416486861</v>
      </c>
      <c r="M1860" s="10">
        <f t="shared" si="924"/>
        <v>25.409155416486861</v>
      </c>
      <c r="N1860" s="10">
        <f t="shared" si="924"/>
        <v>25.409155416486861</v>
      </c>
      <c r="O1860" s="10">
        <f t="shared" si="924"/>
        <v>25.409155416486861</v>
      </c>
      <c r="P1860" s="10">
        <f t="shared" si="924"/>
        <v>25.409155416486861</v>
      </c>
      <c r="Q1860" s="10">
        <f t="shared" si="924"/>
        <v>25.409155416486861</v>
      </c>
      <c r="R1860" s="10">
        <f t="shared" si="924"/>
        <v>25.409155416486861</v>
      </c>
    </row>
    <row r="1861" spans="1:18" x14ac:dyDescent="0.25">
      <c r="A1861" s="3" t="str">
        <f>A1495</f>
        <v>Venevere küla</v>
      </c>
      <c r="B1861" s="72" t="s">
        <v>15</v>
      </c>
      <c r="C1861" s="4"/>
      <c r="D1861" s="10">
        <f t="shared" ref="D1861:R1861" si="925">D1504</f>
        <v>56.815941180164955</v>
      </c>
      <c r="E1861" s="10">
        <f t="shared" si="925"/>
        <v>56.815941180164955</v>
      </c>
      <c r="F1861" s="10">
        <f t="shared" si="925"/>
        <v>56.815941180164955</v>
      </c>
      <c r="G1861" s="10">
        <f t="shared" si="925"/>
        <v>56.815941180164955</v>
      </c>
      <c r="H1861" s="10">
        <f t="shared" si="925"/>
        <v>56.815941180164955</v>
      </c>
      <c r="I1861" s="10">
        <f t="shared" si="925"/>
        <v>56.815941180164955</v>
      </c>
      <c r="J1861" s="10">
        <f t="shared" si="925"/>
        <v>56.815941180164955</v>
      </c>
      <c r="K1861" s="10">
        <f t="shared" si="925"/>
        <v>56.815941180164955</v>
      </c>
      <c r="L1861" s="10">
        <f t="shared" si="925"/>
        <v>56.815941180164955</v>
      </c>
      <c r="M1861" s="10">
        <f t="shared" si="925"/>
        <v>56.815941180164955</v>
      </c>
      <c r="N1861" s="10">
        <f t="shared" si="925"/>
        <v>56.815941180164955</v>
      </c>
      <c r="O1861" s="10">
        <f t="shared" si="925"/>
        <v>56.815941180164955</v>
      </c>
      <c r="P1861" s="10">
        <f t="shared" si="925"/>
        <v>56.815941180164955</v>
      </c>
      <c r="Q1861" s="10">
        <f t="shared" si="925"/>
        <v>56.815941180164955</v>
      </c>
      <c r="R1861" s="10">
        <f t="shared" si="925"/>
        <v>56.815941180164955</v>
      </c>
    </row>
    <row r="1862" spans="1:18" x14ac:dyDescent="0.25">
      <c r="A1862" s="3" t="str">
        <f>A1510</f>
        <v>Rahkla küla</v>
      </c>
      <c r="B1862" s="72" t="s">
        <v>15</v>
      </c>
      <c r="C1862" s="4"/>
      <c r="D1862" s="10">
        <f t="shared" ref="D1862:R1862" si="926">D1519</f>
        <v>84.219178082191775</v>
      </c>
      <c r="E1862" s="10">
        <f t="shared" si="926"/>
        <v>84.219178082191775</v>
      </c>
      <c r="F1862" s="10">
        <f t="shared" si="926"/>
        <v>84.219178082191775</v>
      </c>
      <c r="G1862" s="10">
        <f t="shared" si="926"/>
        <v>84.219178082191775</v>
      </c>
      <c r="H1862" s="10">
        <f t="shared" si="926"/>
        <v>84.219178082191775</v>
      </c>
      <c r="I1862" s="10">
        <f t="shared" si="926"/>
        <v>84.219178082191775</v>
      </c>
      <c r="J1862" s="10">
        <f t="shared" si="926"/>
        <v>84.219178082191775</v>
      </c>
      <c r="K1862" s="10">
        <f t="shared" si="926"/>
        <v>84.219178082191775</v>
      </c>
      <c r="L1862" s="10">
        <f t="shared" si="926"/>
        <v>84.219178082191775</v>
      </c>
      <c r="M1862" s="10">
        <f t="shared" si="926"/>
        <v>84.219178082191775</v>
      </c>
      <c r="N1862" s="10">
        <f t="shared" si="926"/>
        <v>84.219178082191775</v>
      </c>
      <c r="O1862" s="10">
        <f t="shared" si="926"/>
        <v>84.219178082191775</v>
      </c>
      <c r="P1862" s="10">
        <f t="shared" si="926"/>
        <v>84.219178082191775</v>
      </c>
      <c r="Q1862" s="10">
        <f t="shared" si="926"/>
        <v>84.219178082191775</v>
      </c>
      <c r="R1862" s="10">
        <f t="shared" si="926"/>
        <v>84.219178082191775</v>
      </c>
    </row>
    <row r="1863" spans="1:18" x14ac:dyDescent="0.25">
      <c r="A1863" s="3" t="str">
        <f>A1525</f>
        <v>Inju küla</v>
      </c>
      <c r="B1863" s="72" t="s">
        <v>15</v>
      </c>
      <c r="C1863" s="4"/>
      <c r="D1863" s="10">
        <f t="shared" ref="D1863:R1863" si="927">D1534</f>
        <v>20.616438356164384</v>
      </c>
      <c r="E1863" s="10">
        <f t="shared" si="927"/>
        <v>20.616438356164384</v>
      </c>
      <c r="F1863" s="10">
        <f t="shared" si="927"/>
        <v>20.616438356164384</v>
      </c>
      <c r="G1863" s="10">
        <f t="shared" si="927"/>
        <v>20.616438356164384</v>
      </c>
      <c r="H1863" s="10">
        <f t="shared" si="927"/>
        <v>20.616438356164384</v>
      </c>
      <c r="I1863" s="10">
        <f t="shared" si="927"/>
        <v>20.616438356164384</v>
      </c>
      <c r="J1863" s="10">
        <f t="shared" si="927"/>
        <v>20.616438356164384</v>
      </c>
      <c r="K1863" s="10">
        <f t="shared" si="927"/>
        <v>20.616438356164384</v>
      </c>
      <c r="L1863" s="10">
        <f t="shared" si="927"/>
        <v>20.616438356164384</v>
      </c>
      <c r="M1863" s="10">
        <f t="shared" si="927"/>
        <v>20.616438356164384</v>
      </c>
      <c r="N1863" s="10">
        <f t="shared" si="927"/>
        <v>20.616438356164384</v>
      </c>
      <c r="O1863" s="10">
        <f t="shared" si="927"/>
        <v>20.616438356164384</v>
      </c>
      <c r="P1863" s="10">
        <f t="shared" si="927"/>
        <v>20.616438356164384</v>
      </c>
      <c r="Q1863" s="10">
        <f t="shared" si="927"/>
        <v>20.616438356164384</v>
      </c>
      <c r="R1863" s="10">
        <f t="shared" si="927"/>
        <v>20.616438356164384</v>
      </c>
    </row>
    <row r="1864" spans="1:18" x14ac:dyDescent="0.25">
      <c r="A1864" s="3" t="str">
        <f>A1540</f>
        <v>Kadila küla</v>
      </c>
      <c r="B1864" s="72" t="s">
        <v>15</v>
      </c>
      <c r="C1864" s="4"/>
      <c r="D1864" s="10">
        <f t="shared" ref="D1864:R1864" si="928">D1549</f>
        <v>119.080626223092</v>
      </c>
      <c r="E1864" s="10">
        <f t="shared" si="928"/>
        <v>119.080626223092</v>
      </c>
      <c r="F1864" s="10">
        <f t="shared" si="928"/>
        <v>119.080626223092</v>
      </c>
      <c r="G1864" s="10">
        <f t="shared" si="928"/>
        <v>119.080626223092</v>
      </c>
      <c r="H1864" s="10">
        <f t="shared" si="928"/>
        <v>119.080626223092</v>
      </c>
      <c r="I1864" s="10">
        <f t="shared" si="928"/>
        <v>119.080626223092</v>
      </c>
      <c r="J1864" s="10">
        <f t="shared" si="928"/>
        <v>119.080626223092</v>
      </c>
      <c r="K1864" s="10">
        <f t="shared" si="928"/>
        <v>119.080626223092</v>
      </c>
      <c r="L1864" s="10">
        <f t="shared" si="928"/>
        <v>119.080626223092</v>
      </c>
      <c r="M1864" s="10">
        <f t="shared" si="928"/>
        <v>119.080626223092</v>
      </c>
      <c r="N1864" s="10">
        <f t="shared" si="928"/>
        <v>119.080626223092</v>
      </c>
      <c r="O1864" s="10">
        <f t="shared" si="928"/>
        <v>119.080626223092</v>
      </c>
      <c r="P1864" s="10">
        <f t="shared" si="928"/>
        <v>119.080626223092</v>
      </c>
      <c r="Q1864" s="10">
        <f t="shared" si="928"/>
        <v>119.080626223092</v>
      </c>
      <c r="R1864" s="10">
        <f t="shared" si="928"/>
        <v>119.080626223092</v>
      </c>
    </row>
    <row r="1865" spans="1:18" x14ac:dyDescent="0.25">
      <c r="A1865" s="3" t="str">
        <f>A1555</f>
        <v>Kakumäe küla</v>
      </c>
      <c r="B1865" s="72" t="s">
        <v>15</v>
      </c>
      <c r="C1865" s="4"/>
      <c r="D1865" s="10">
        <f t="shared" ref="D1865:R1865" si="929">D1564</f>
        <v>96.772358090983886</v>
      </c>
      <c r="E1865" s="10">
        <f t="shared" si="929"/>
        <v>96.772358090983886</v>
      </c>
      <c r="F1865" s="10">
        <f t="shared" si="929"/>
        <v>96.772358090983886</v>
      </c>
      <c r="G1865" s="10">
        <f t="shared" si="929"/>
        <v>96.772358090983886</v>
      </c>
      <c r="H1865" s="10">
        <f t="shared" si="929"/>
        <v>96.772358090983886</v>
      </c>
      <c r="I1865" s="10">
        <f t="shared" si="929"/>
        <v>96.772358090983886</v>
      </c>
      <c r="J1865" s="10">
        <f t="shared" si="929"/>
        <v>96.772358090983886</v>
      </c>
      <c r="K1865" s="10">
        <f t="shared" si="929"/>
        <v>96.772358090983886</v>
      </c>
      <c r="L1865" s="10">
        <f t="shared" si="929"/>
        <v>96.772358090983886</v>
      </c>
      <c r="M1865" s="10">
        <f t="shared" si="929"/>
        <v>96.772358090983886</v>
      </c>
      <c r="N1865" s="10">
        <f t="shared" si="929"/>
        <v>96.772358090983886</v>
      </c>
      <c r="O1865" s="10">
        <f t="shared" si="929"/>
        <v>96.772358090983886</v>
      </c>
      <c r="P1865" s="10">
        <f t="shared" si="929"/>
        <v>96.772358090983886</v>
      </c>
      <c r="Q1865" s="10">
        <f t="shared" si="929"/>
        <v>96.772358090983886</v>
      </c>
      <c r="R1865" s="10">
        <f t="shared" si="929"/>
        <v>96.772358090983886</v>
      </c>
    </row>
    <row r="1866" spans="1:18" x14ac:dyDescent="0.25">
      <c r="A1866" s="3" t="str">
        <f>A1570</f>
        <v>Kulina küla</v>
      </c>
      <c r="B1866" s="72" t="s">
        <v>15</v>
      </c>
      <c r="C1866" s="4"/>
      <c r="D1866" s="10">
        <f t="shared" ref="D1866:R1866" si="930">D1579</f>
        <v>69.110740533661186</v>
      </c>
      <c r="E1866" s="10">
        <f t="shared" si="930"/>
        <v>69.110740533661186</v>
      </c>
      <c r="F1866" s="10">
        <f t="shared" si="930"/>
        <v>69.110740533661186</v>
      </c>
      <c r="G1866" s="10">
        <f t="shared" si="930"/>
        <v>69.110740533661186</v>
      </c>
      <c r="H1866" s="10">
        <f t="shared" si="930"/>
        <v>69.110740533661186</v>
      </c>
      <c r="I1866" s="10">
        <f t="shared" si="930"/>
        <v>69.110740533661186</v>
      </c>
      <c r="J1866" s="10">
        <f t="shared" si="930"/>
        <v>69.110740533661186</v>
      </c>
      <c r="K1866" s="10">
        <f t="shared" si="930"/>
        <v>69.110740533661186</v>
      </c>
      <c r="L1866" s="10">
        <f t="shared" si="930"/>
        <v>69.110740533661186</v>
      </c>
      <c r="M1866" s="10">
        <f t="shared" si="930"/>
        <v>69.110740533661186</v>
      </c>
      <c r="N1866" s="10">
        <f t="shared" si="930"/>
        <v>69.110740533661186</v>
      </c>
      <c r="O1866" s="10">
        <f t="shared" si="930"/>
        <v>69.110740533661186</v>
      </c>
      <c r="P1866" s="10">
        <f t="shared" si="930"/>
        <v>69.110740533661186</v>
      </c>
      <c r="Q1866" s="10">
        <f t="shared" si="930"/>
        <v>69.110740533661186</v>
      </c>
      <c r="R1866" s="10">
        <f t="shared" si="930"/>
        <v>69.110740533661186</v>
      </c>
    </row>
    <row r="1867" spans="1:18" x14ac:dyDescent="0.25">
      <c r="A1867" s="3" t="str">
        <f>A1585</f>
        <v>Vinni alevik</v>
      </c>
      <c r="B1867" s="72" t="s">
        <v>15</v>
      </c>
      <c r="C1867" s="4"/>
      <c r="D1867" s="10">
        <f t="shared" ref="D1867:R1867" si="931">D1594</f>
        <v>119.82847263582822</v>
      </c>
      <c r="E1867" s="10">
        <f t="shared" si="931"/>
        <v>119.82847263582822</v>
      </c>
      <c r="F1867" s="10">
        <f t="shared" si="931"/>
        <v>119.82847263582822</v>
      </c>
      <c r="G1867" s="10">
        <f t="shared" si="931"/>
        <v>119.82847263582822</v>
      </c>
      <c r="H1867" s="10">
        <f t="shared" si="931"/>
        <v>119.82847263582822</v>
      </c>
      <c r="I1867" s="10">
        <f t="shared" si="931"/>
        <v>119.82847263582822</v>
      </c>
      <c r="J1867" s="10">
        <f t="shared" si="931"/>
        <v>119.82847263582822</v>
      </c>
      <c r="K1867" s="10">
        <f t="shared" si="931"/>
        <v>119.82847263582822</v>
      </c>
      <c r="L1867" s="10">
        <f t="shared" si="931"/>
        <v>119.82847263582822</v>
      </c>
      <c r="M1867" s="10">
        <f t="shared" si="931"/>
        <v>119.82847263582822</v>
      </c>
      <c r="N1867" s="10">
        <f t="shared" si="931"/>
        <v>119.82847263582822</v>
      </c>
      <c r="O1867" s="10">
        <f t="shared" si="931"/>
        <v>119.82847263582822</v>
      </c>
      <c r="P1867" s="10">
        <f t="shared" si="931"/>
        <v>119.82847263582822</v>
      </c>
      <c r="Q1867" s="10">
        <f t="shared" si="931"/>
        <v>119.82847263582822</v>
      </c>
      <c r="R1867" s="10">
        <f t="shared" si="931"/>
        <v>119.82847263582822</v>
      </c>
    </row>
    <row r="1868" spans="1:18" x14ac:dyDescent="0.25">
      <c r="A1868" s="3" t="str">
        <f>A1600</f>
        <v>Pajusti alevik</v>
      </c>
      <c r="B1868" s="72" t="s">
        <v>15</v>
      </c>
      <c r="C1868" s="4"/>
      <c r="D1868" s="10">
        <f t="shared" ref="D1868:R1868" si="932">D1609</f>
        <v>80.261650742488783</v>
      </c>
      <c r="E1868" s="10">
        <f t="shared" si="932"/>
        <v>80.261650742488783</v>
      </c>
      <c r="F1868" s="10">
        <f t="shared" si="932"/>
        <v>80.261650742488783</v>
      </c>
      <c r="G1868" s="10">
        <f t="shared" si="932"/>
        <v>80.261650742488783</v>
      </c>
      <c r="H1868" s="10">
        <f t="shared" si="932"/>
        <v>80.261650742488783</v>
      </c>
      <c r="I1868" s="10">
        <f t="shared" si="932"/>
        <v>80.261650742488783</v>
      </c>
      <c r="J1868" s="10">
        <f t="shared" si="932"/>
        <v>80.261650742488783</v>
      </c>
      <c r="K1868" s="10">
        <f t="shared" si="932"/>
        <v>80.261650742488783</v>
      </c>
      <c r="L1868" s="10">
        <f t="shared" si="932"/>
        <v>80.261650742488783</v>
      </c>
      <c r="M1868" s="10">
        <f t="shared" si="932"/>
        <v>80.261650742488783</v>
      </c>
      <c r="N1868" s="10">
        <f t="shared" si="932"/>
        <v>80.261650742488783</v>
      </c>
      <c r="O1868" s="10">
        <f t="shared" si="932"/>
        <v>80.261650742488783</v>
      </c>
      <c r="P1868" s="10">
        <f t="shared" si="932"/>
        <v>80.261650742488783</v>
      </c>
      <c r="Q1868" s="10">
        <f t="shared" si="932"/>
        <v>80.261650742488783</v>
      </c>
      <c r="R1868" s="10">
        <f t="shared" si="932"/>
        <v>80.261650742488783</v>
      </c>
    </row>
    <row r="1869" spans="1:18" x14ac:dyDescent="0.25">
      <c r="A1869" s="3" t="str">
        <f>A1615</f>
        <v>Viru-Jaagupi alevik</v>
      </c>
      <c r="B1869" s="72" t="s">
        <v>15</v>
      </c>
      <c r="C1869" s="4"/>
      <c r="D1869" s="10">
        <f t="shared" ref="D1869:R1869" si="933">D1624</f>
        <v>78.958048400937457</v>
      </c>
      <c r="E1869" s="10">
        <f t="shared" si="933"/>
        <v>78.958048400937457</v>
      </c>
      <c r="F1869" s="10">
        <f t="shared" si="933"/>
        <v>78.958048400937457</v>
      </c>
      <c r="G1869" s="10">
        <f t="shared" si="933"/>
        <v>78.958048400937457</v>
      </c>
      <c r="H1869" s="10">
        <f t="shared" si="933"/>
        <v>78.958048400937457</v>
      </c>
      <c r="I1869" s="10">
        <f t="shared" si="933"/>
        <v>78.958048400937457</v>
      </c>
      <c r="J1869" s="10">
        <f t="shared" si="933"/>
        <v>78.958048400937457</v>
      </c>
      <c r="K1869" s="10">
        <f t="shared" si="933"/>
        <v>78.958048400937457</v>
      </c>
      <c r="L1869" s="10">
        <f t="shared" si="933"/>
        <v>78.958048400937457</v>
      </c>
      <c r="M1869" s="10">
        <f t="shared" si="933"/>
        <v>78.958048400937457</v>
      </c>
      <c r="N1869" s="10">
        <f t="shared" si="933"/>
        <v>78.958048400937457</v>
      </c>
      <c r="O1869" s="10">
        <f t="shared" si="933"/>
        <v>78.958048400937457</v>
      </c>
      <c r="P1869" s="10">
        <f t="shared" si="933"/>
        <v>78.958048400937457</v>
      </c>
      <c r="Q1869" s="10">
        <f t="shared" si="933"/>
        <v>78.958048400937457</v>
      </c>
      <c r="R1869" s="10">
        <f t="shared" si="933"/>
        <v>78.958048400937457</v>
      </c>
    </row>
    <row r="1870" spans="1:18" x14ac:dyDescent="0.25">
      <c r="A1870" s="3" t="str">
        <f>A1630</f>
        <v>Vetiku küla</v>
      </c>
      <c r="B1870" s="72" t="s">
        <v>15</v>
      </c>
      <c r="C1870" s="4"/>
      <c r="D1870" s="10">
        <f t="shared" ref="D1870:R1870" si="934">D1639</f>
        <v>66.952054794520549</v>
      </c>
      <c r="E1870" s="10">
        <f t="shared" si="934"/>
        <v>66.952054794520549</v>
      </c>
      <c r="F1870" s="10">
        <f t="shared" si="934"/>
        <v>66.952054794520549</v>
      </c>
      <c r="G1870" s="10">
        <f t="shared" si="934"/>
        <v>66.952054794520549</v>
      </c>
      <c r="H1870" s="10">
        <f t="shared" si="934"/>
        <v>66.952054794520549</v>
      </c>
      <c r="I1870" s="10">
        <f t="shared" si="934"/>
        <v>66.952054794520549</v>
      </c>
      <c r="J1870" s="10">
        <f t="shared" si="934"/>
        <v>66.952054794520549</v>
      </c>
      <c r="K1870" s="10">
        <f t="shared" si="934"/>
        <v>66.952054794520549</v>
      </c>
      <c r="L1870" s="10">
        <f t="shared" si="934"/>
        <v>66.952054794520549</v>
      </c>
      <c r="M1870" s="10">
        <f t="shared" si="934"/>
        <v>66.952054794520549</v>
      </c>
      <c r="N1870" s="10">
        <f t="shared" si="934"/>
        <v>66.952054794520549</v>
      </c>
      <c r="O1870" s="10">
        <f t="shared" si="934"/>
        <v>66.952054794520549</v>
      </c>
      <c r="P1870" s="10">
        <f t="shared" si="934"/>
        <v>66.952054794520549</v>
      </c>
      <c r="Q1870" s="10">
        <f t="shared" si="934"/>
        <v>66.952054794520549</v>
      </c>
      <c r="R1870" s="10">
        <f t="shared" si="934"/>
        <v>66.952054794520549</v>
      </c>
    </row>
    <row r="1871" spans="1:18" x14ac:dyDescent="0.25">
      <c r="A1871" s="3" t="str">
        <f>A1645</f>
        <v>Roela alevik</v>
      </c>
      <c r="B1871" s="72" t="s">
        <v>15</v>
      </c>
      <c r="C1871" s="4"/>
      <c r="D1871" s="10">
        <f t="shared" ref="D1871:R1871" si="935">D1654</f>
        <v>97.720781113378038</v>
      </c>
      <c r="E1871" s="10">
        <f t="shared" si="935"/>
        <v>97.720781113378038</v>
      </c>
      <c r="F1871" s="10">
        <f t="shared" si="935"/>
        <v>97.720781113378038</v>
      </c>
      <c r="G1871" s="10">
        <f t="shared" si="935"/>
        <v>97.720781113378038</v>
      </c>
      <c r="H1871" s="10">
        <f t="shared" si="935"/>
        <v>97.720781113378038</v>
      </c>
      <c r="I1871" s="10">
        <f t="shared" si="935"/>
        <v>97.720781113378038</v>
      </c>
      <c r="J1871" s="10">
        <f t="shared" si="935"/>
        <v>97.720781113378038</v>
      </c>
      <c r="K1871" s="10">
        <f t="shared" si="935"/>
        <v>97.720781113378038</v>
      </c>
      <c r="L1871" s="10">
        <f t="shared" si="935"/>
        <v>97.720781113378038</v>
      </c>
      <c r="M1871" s="10">
        <f t="shared" si="935"/>
        <v>97.720781113378038</v>
      </c>
      <c r="N1871" s="10">
        <f t="shared" si="935"/>
        <v>97.720781113378038</v>
      </c>
      <c r="O1871" s="10">
        <f t="shared" si="935"/>
        <v>97.720781113378038</v>
      </c>
      <c r="P1871" s="10">
        <f t="shared" si="935"/>
        <v>97.720781113378038</v>
      </c>
      <c r="Q1871" s="10">
        <f t="shared" si="935"/>
        <v>97.720781113378038</v>
      </c>
      <c r="R1871" s="10">
        <f t="shared" si="935"/>
        <v>97.720781113378038</v>
      </c>
    </row>
    <row r="1872" spans="1:18" x14ac:dyDescent="0.25">
      <c r="A1872" s="3" t="str">
        <f>A1660</f>
        <v>Tudu alevik</v>
      </c>
      <c r="B1872" s="72" t="s">
        <v>15</v>
      </c>
      <c r="C1872" s="4"/>
      <c r="D1872" s="10">
        <f t="shared" ref="D1872:R1872" si="936">D1669</f>
        <v>78.565672844480247</v>
      </c>
      <c r="E1872" s="10">
        <f t="shared" si="936"/>
        <v>78.565672844480247</v>
      </c>
      <c r="F1872" s="10">
        <f t="shared" si="936"/>
        <v>78.565672844480247</v>
      </c>
      <c r="G1872" s="10">
        <f t="shared" si="936"/>
        <v>78.565672844480247</v>
      </c>
      <c r="H1872" s="10">
        <f t="shared" si="936"/>
        <v>78.565672844480247</v>
      </c>
      <c r="I1872" s="10">
        <f t="shared" si="936"/>
        <v>78.565672844480247</v>
      </c>
      <c r="J1872" s="10">
        <f t="shared" si="936"/>
        <v>78.565672844480247</v>
      </c>
      <c r="K1872" s="10">
        <f t="shared" si="936"/>
        <v>78.565672844480247</v>
      </c>
      <c r="L1872" s="10">
        <f t="shared" si="936"/>
        <v>78.565672844480247</v>
      </c>
      <c r="M1872" s="10">
        <f t="shared" si="936"/>
        <v>78.565672844480247</v>
      </c>
      <c r="N1872" s="10">
        <f t="shared" si="936"/>
        <v>78.565672844480247</v>
      </c>
      <c r="O1872" s="10">
        <f t="shared" si="936"/>
        <v>78.565672844480247</v>
      </c>
      <c r="P1872" s="10">
        <f t="shared" si="936"/>
        <v>78.565672844480247</v>
      </c>
      <c r="Q1872" s="10">
        <f t="shared" si="936"/>
        <v>78.565672844480247</v>
      </c>
      <c r="R1872" s="10">
        <f t="shared" si="936"/>
        <v>78.565672844480247</v>
      </c>
    </row>
    <row r="1873" spans="1:18" x14ac:dyDescent="0.25">
      <c r="A1873" s="3" t="str">
        <f>A1675</f>
        <v>Ulvi küla</v>
      </c>
      <c r="B1873" s="72" t="s">
        <v>15</v>
      </c>
      <c r="C1873" s="4"/>
      <c r="D1873" s="10">
        <f t="shared" ref="D1873:R1873" si="937">D1684</f>
        <v>88.013698630136986</v>
      </c>
      <c r="E1873" s="10">
        <f t="shared" si="937"/>
        <v>88.013698630136986</v>
      </c>
      <c r="F1873" s="10">
        <f t="shared" si="937"/>
        <v>88.013698630136986</v>
      </c>
      <c r="G1873" s="10">
        <f t="shared" si="937"/>
        <v>88.013698630136986</v>
      </c>
      <c r="H1873" s="10">
        <f t="shared" si="937"/>
        <v>88.013698630136986</v>
      </c>
      <c r="I1873" s="10">
        <f t="shared" si="937"/>
        <v>88.013698630136986</v>
      </c>
      <c r="J1873" s="10">
        <f t="shared" si="937"/>
        <v>88.013698630136986</v>
      </c>
      <c r="K1873" s="10">
        <f t="shared" si="937"/>
        <v>88.013698630136986</v>
      </c>
      <c r="L1873" s="10">
        <f t="shared" si="937"/>
        <v>88.013698630136986</v>
      </c>
      <c r="M1873" s="10">
        <f t="shared" si="937"/>
        <v>88.013698630136986</v>
      </c>
      <c r="N1873" s="10">
        <f t="shared" si="937"/>
        <v>88.013698630136986</v>
      </c>
      <c r="O1873" s="10">
        <f t="shared" si="937"/>
        <v>88.013698630136986</v>
      </c>
      <c r="P1873" s="10">
        <f t="shared" si="937"/>
        <v>88.013698630136986</v>
      </c>
      <c r="Q1873" s="10">
        <f t="shared" si="937"/>
        <v>88.013698630136986</v>
      </c>
      <c r="R1873" s="10">
        <f t="shared" si="937"/>
        <v>88.013698630136986</v>
      </c>
    </row>
    <row r="1874" spans="1:18" x14ac:dyDescent="0.25">
      <c r="A1874" s="3" t="str">
        <f>A1690</f>
        <v>Küti küla</v>
      </c>
      <c r="B1874" s="72" t="s">
        <v>15</v>
      </c>
      <c r="C1874" s="4"/>
      <c r="D1874" s="10">
        <f t="shared" ref="D1874:R1874" si="938">D1699</f>
        <v>83.196347031963484</v>
      </c>
      <c r="E1874" s="10">
        <f t="shared" si="938"/>
        <v>83.196347031963484</v>
      </c>
      <c r="F1874" s="10">
        <f t="shared" si="938"/>
        <v>83.196347031963484</v>
      </c>
      <c r="G1874" s="10">
        <f t="shared" si="938"/>
        <v>83.196347031963484</v>
      </c>
      <c r="H1874" s="10">
        <f t="shared" si="938"/>
        <v>83.196347031963484</v>
      </c>
      <c r="I1874" s="10">
        <f t="shared" si="938"/>
        <v>83.196347031963484</v>
      </c>
      <c r="J1874" s="10">
        <f t="shared" si="938"/>
        <v>83.196347031963484</v>
      </c>
      <c r="K1874" s="10">
        <f t="shared" si="938"/>
        <v>83.196347031963484</v>
      </c>
      <c r="L1874" s="10">
        <f t="shared" si="938"/>
        <v>83.196347031963484</v>
      </c>
      <c r="M1874" s="10">
        <f t="shared" si="938"/>
        <v>83.196347031963484</v>
      </c>
      <c r="N1874" s="10">
        <f t="shared" si="938"/>
        <v>83.196347031963484</v>
      </c>
      <c r="O1874" s="10">
        <f t="shared" si="938"/>
        <v>83.196347031963484</v>
      </c>
      <c r="P1874" s="10">
        <f t="shared" si="938"/>
        <v>83.196347031963484</v>
      </c>
      <c r="Q1874" s="10">
        <f t="shared" si="938"/>
        <v>83.196347031963484</v>
      </c>
      <c r="R1874" s="10">
        <f t="shared" si="938"/>
        <v>83.196347031963484</v>
      </c>
    </row>
    <row r="1875" spans="1:18" x14ac:dyDescent="0.25">
      <c r="A1875" s="3" t="str">
        <f>A1705</f>
        <v>Lepiku küla</v>
      </c>
      <c r="B1875" s="72" t="s">
        <v>15</v>
      </c>
      <c r="C1875" s="4"/>
      <c r="D1875" s="10">
        <f t="shared" ref="D1875:R1875" si="939">D1714</f>
        <v>63.470319634703202</v>
      </c>
      <c r="E1875" s="10">
        <f t="shared" si="939"/>
        <v>63.470319634703202</v>
      </c>
      <c r="F1875" s="10">
        <f t="shared" si="939"/>
        <v>63.470319634703202</v>
      </c>
      <c r="G1875" s="10">
        <f t="shared" si="939"/>
        <v>63.470319634703202</v>
      </c>
      <c r="H1875" s="10">
        <f t="shared" si="939"/>
        <v>63.470319634703202</v>
      </c>
      <c r="I1875" s="10">
        <f t="shared" si="939"/>
        <v>63.470319634703202</v>
      </c>
      <c r="J1875" s="10">
        <f t="shared" si="939"/>
        <v>63.470319634703202</v>
      </c>
      <c r="K1875" s="10">
        <f t="shared" si="939"/>
        <v>63.470319634703202</v>
      </c>
      <c r="L1875" s="10">
        <f t="shared" si="939"/>
        <v>63.470319634703202</v>
      </c>
      <c r="M1875" s="10">
        <f t="shared" si="939"/>
        <v>63.470319634703202</v>
      </c>
      <c r="N1875" s="10">
        <f t="shared" si="939"/>
        <v>63.470319634703202</v>
      </c>
      <c r="O1875" s="10">
        <f t="shared" si="939"/>
        <v>63.470319634703202</v>
      </c>
      <c r="P1875" s="10">
        <f t="shared" si="939"/>
        <v>63.470319634703202</v>
      </c>
      <c r="Q1875" s="10">
        <f t="shared" si="939"/>
        <v>63.470319634703202</v>
      </c>
      <c r="R1875" s="10">
        <f t="shared" si="939"/>
        <v>63.470319634703202</v>
      </c>
    </row>
    <row r="1876" spans="1:18" x14ac:dyDescent="0.25">
      <c r="A1876" s="3" t="str">
        <f>A1720</f>
        <v>Piira küla</v>
      </c>
      <c r="B1876" s="72" t="s">
        <v>15</v>
      </c>
      <c r="C1876" s="4"/>
      <c r="D1876" s="10">
        <f t="shared" ref="D1876:R1876" si="940">D1729</f>
        <v>0</v>
      </c>
      <c r="E1876" s="10">
        <f t="shared" si="940"/>
        <v>112.23443223443201</v>
      </c>
      <c r="F1876" s="10">
        <f t="shared" si="940"/>
        <v>112.23443223443223</v>
      </c>
      <c r="G1876" s="10">
        <f t="shared" si="940"/>
        <v>112.23443223443223</v>
      </c>
      <c r="H1876" s="10">
        <f t="shared" si="940"/>
        <v>112.23443223443223</v>
      </c>
      <c r="I1876" s="10">
        <f t="shared" si="940"/>
        <v>112.23443223443223</v>
      </c>
      <c r="J1876" s="10">
        <f t="shared" si="940"/>
        <v>112.23443223443223</v>
      </c>
      <c r="K1876" s="10">
        <f t="shared" si="940"/>
        <v>112.23443223443223</v>
      </c>
      <c r="L1876" s="10">
        <f t="shared" si="940"/>
        <v>112.23443223443223</v>
      </c>
      <c r="M1876" s="10">
        <f t="shared" si="940"/>
        <v>112.23443223443223</v>
      </c>
      <c r="N1876" s="10">
        <f t="shared" si="940"/>
        <v>112.23443223443223</v>
      </c>
      <c r="O1876" s="10">
        <f t="shared" si="940"/>
        <v>112.23443223443223</v>
      </c>
      <c r="P1876" s="10">
        <f t="shared" si="940"/>
        <v>112.23443223443223</v>
      </c>
      <c r="Q1876" s="10">
        <f t="shared" si="940"/>
        <v>112.23443223443223</v>
      </c>
      <c r="R1876" s="10">
        <f t="shared" si="940"/>
        <v>112.23443223443223</v>
      </c>
    </row>
    <row r="1877" spans="1:18" x14ac:dyDescent="0.25">
      <c r="A1877" s="3" t="s">
        <v>164</v>
      </c>
      <c r="B1877" s="72" t="s">
        <v>15</v>
      </c>
      <c r="C1877" s="4"/>
      <c r="D1877" s="10">
        <f>D1744</f>
        <v>0</v>
      </c>
      <c r="E1877" s="10">
        <f t="shared" ref="E1877:R1877" si="941">E1744</f>
        <v>0</v>
      </c>
      <c r="F1877" s="10">
        <f t="shared" si="941"/>
        <v>0</v>
      </c>
      <c r="G1877" s="10">
        <f t="shared" si="941"/>
        <v>70</v>
      </c>
      <c r="H1877" s="10">
        <f t="shared" si="941"/>
        <v>70</v>
      </c>
      <c r="I1877" s="10">
        <f t="shared" si="941"/>
        <v>70</v>
      </c>
      <c r="J1877" s="10">
        <f t="shared" si="941"/>
        <v>70</v>
      </c>
      <c r="K1877" s="10">
        <f t="shared" si="941"/>
        <v>70</v>
      </c>
      <c r="L1877" s="10">
        <f t="shared" si="941"/>
        <v>70</v>
      </c>
      <c r="M1877" s="10">
        <f t="shared" si="941"/>
        <v>70</v>
      </c>
      <c r="N1877" s="10">
        <f t="shared" si="941"/>
        <v>70</v>
      </c>
      <c r="O1877" s="10">
        <f t="shared" si="941"/>
        <v>70</v>
      </c>
      <c r="P1877" s="10">
        <f t="shared" si="941"/>
        <v>70</v>
      </c>
      <c r="Q1877" s="10">
        <f t="shared" si="941"/>
        <v>70</v>
      </c>
      <c r="R1877" s="10">
        <f t="shared" si="941"/>
        <v>70</v>
      </c>
    </row>
    <row r="1879" spans="1:18" x14ac:dyDescent="0.25">
      <c r="A1879" s="66" t="s">
        <v>176</v>
      </c>
      <c r="B1879" s="67" t="s">
        <v>3</v>
      </c>
      <c r="C1879" s="67"/>
      <c r="D1879" s="67">
        <f>D1763</f>
        <v>2021</v>
      </c>
      <c r="E1879" s="67">
        <f t="shared" ref="E1879:Q1879" si="942">E1763</f>
        <v>2022</v>
      </c>
      <c r="F1879" s="67">
        <f t="shared" si="942"/>
        <v>2023</v>
      </c>
      <c r="G1879" s="67">
        <f t="shared" si="942"/>
        <v>2024</v>
      </c>
      <c r="H1879" s="67">
        <f t="shared" si="942"/>
        <v>2025</v>
      </c>
      <c r="I1879" s="67">
        <f t="shared" si="942"/>
        <v>2026</v>
      </c>
      <c r="J1879" s="67">
        <f t="shared" si="942"/>
        <v>2027</v>
      </c>
      <c r="K1879" s="67">
        <f t="shared" si="942"/>
        <v>2028</v>
      </c>
      <c r="L1879" s="67">
        <f t="shared" si="942"/>
        <v>2029</v>
      </c>
      <c r="M1879" s="67">
        <f t="shared" si="942"/>
        <v>2030</v>
      </c>
      <c r="N1879" s="67">
        <f t="shared" si="942"/>
        <v>2031</v>
      </c>
      <c r="O1879" s="67">
        <f t="shared" si="942"/>
        <v>2032</v>
      </c>
      <c r="P1879" s="67">
        <f t="shared" si="942"/>
        <v>2033</v>
      </c>
      <c r="Q1879" s="67">
        <f t="shared" si="942"/>
        <v>2034</v>
      </c>
      <c r="R1879" s="67">
        <f>R1763</f>
        <v>2035</v>
      </c>
    </row>
    <row r="1880" spans="1:18" x14ac:dyDescent="0.25">
      <c r="A1880" s="3" t="str">
        <f>A6</f>
        <v>Elva linn (Elva linn, Metsalaane küla, Kurelaane küla, Vissi küla, Käärdi alevik)</v>
      </c>
      <c r="B1880" s="28" t="str">
        <f t="shared" ref="B1880:R1880" si="943">B11</f>
        <v>%</v>
      </c>
      <c r="C1880" s="28">
        <f t="shared" si="943"/>
        <v>4.2000000000000003E-2</v>
      </c>
      <c r="D1880" s="28">
        <f t="shared" si="943"/>
        <v>1.43E-2</v>
      </c>
      <c r="E1880" s="28">
        <f t="shared" si="943"/>
        <v>9.5518885334099801E-2</v>
      </c>
      <c r="F1880" s="28">
        <f t="shared" si="943"/>
        <v>9.5518885334099801E-2</v>
      </c>
      <c r="G1880" s="28">
        <f t="shared" si="943"/>
        <v>9.5518885334099801E-2</v>
      </c>
      <c r="H1880" s="28">
        <f t="shared" si="943"/>
        <v>0.08</v>
      </c>
      <c r="I1880" s="28">
        <f t="shared" si="943"/>
        <v>7.0000000000000007E-2</v>
      </c>
      <c r="J1880" s="28">
        <f t="shared" si="943"/>
        <v>0.06</v>
      </c>
      <c r="K1880" s="28">
        <f t="shared" si="943"/>
        <v>0.05</v>
      </c>
      <c r="L1880" s="28">
        <f t="shared" si="943"/>
        <v>0.05</v>
      </c>
      <c r="M1880" s="28">
        <f t="shared" si="943"/>
        <v>0.05</v>
      </c>
      <c r="N1880" s="28">
        <f t="shared" si="943"/>
        <v>0.05</v>
      </c>
      <c r="O1880" s="28">
        <f t="shared" si="943"/>
        <v>0.05</v>
      </c>
      <c r="P1880" s="28">
        <f t="shared" si="943"/>
        <v>0.05</v>
      </c>
      <c r="Q1880" s="28">
        <f t="shared" si="943"/>
        <v>0.05</v>
      </c>
      <c r="R1880" s="28">
        <f t="shared" si="943"/>
        <v>0.05</v>
      </c>
    </row>
    <row r="1881" spans="1:18" x14ac:dyDescent="0.25">
      <c r="A1881" s="3" t="str">
        <f>A35</f>
        <v>Annikoru küla</v>
      </c>
      <c r="B1881" s="4" t="str">
        <f t="shared" ref="B1881:R1881" si="944">B40</f>
        <v>%</v>
      </c>
      <c r="C1881" s="4">
        <f t="shared" si="944"/>
        <v>4.7199999999999999E-2</v>
      </c>
      <c r="D1881" s="28">
        <f t="shared" si="944"/>
        <v>3.3500000000000002E-2</v>
      </c>
      <c r="E1881" s="28">
        <f t="shared" si="944"/>
        <v>6.287366818873652E-3</v>
      </c>
      <c r="F1881" s="28">
        <f t="shared" si="944"/>
        <v>6.287366818873652E-3</v>
      </c>
      <c r="G1881" s="28">
        <f t="shared" si="944"/>
        <v>6.287366818873652E-3</v>
      </c>
      <c r="H1881" s="28">
        <f t="shared" si="944"/>
        <v>6.287366818873652E-3</v>
      </c>
      <c r="I1881" s="28">
        <f t="shared" si="944"/>
        <v>6.287366818873652E-3</v>
      </c>
      <c r="J1881" s="28">
        <f t="shared" si="944"/>
        <v>6.287366818873652E-3</v>
      </c>
      <c r="K1881" s="28">
        <f t="shared" si="944"/>
        <v>6.287366818873652E-3</v>
      </c>
      <c r="L1881" s="28">
        <f t="shared" si="944"/>
        <v>6.287366818873652E-3</v>
      </c>
      <c r="M1881" s="28">
        <f t="shared" si="944"/>
        <v>6.287366818873652E-3</v>
      </c>
      <c r="N1881" s="28">
        <f t="shared" si="944"/>
        <v>6.287366818873652E-3</v>
      </c>
      <c r="O1881" s="28">
        <f t="shared" si="944"/>
        <v>6.287366818873652E-3</v>
      </c>
      <c r="P1881" s="28">
        <f t="shared" si="944"/>
        <v>6.287366818873652E-3</v>
      </c>
      <c r="Q1881" s="28">
        <f t="shared" si="944"/>
        <v>6.287366818873652E-3</v>
      </c>
      <c r="R1881" s="28">
        <f t="shared" si="944"/>
        <v>6.287366818873652E-3</v>
      </c>
    </row>
    <row r="1882" spans="1:18" x14ac:dyDescent="0.25">
      <c r="A1882" s="3" t="str">
        <f>A50</f>
        <v>Konguta küla</v>
      </c>
      <c r="B1882" s="4" t="str">
        <f t="shared" ref="B1882:R1882" si="945">B55</f>
        <v>%</v>
      </c>
      <c r="C1882" s="4">
        <f t="shared" si="945"/>
        <v>0.1605</v>
      </c>
      <c r="D1882" s="28">
        <f t="shared" si="945"/>
        <v>2.18E-2</v>
      </c>
      <c r="E1882" s="28">
        <f t="shared" si="945"/>
        <v>7.7991489361701971E-2</v>
      </c>
      <c r="F1882" s="28">
        <f t="shared" si="945"/>
        <v>7.7991489361701971E-2</v>
      </c>
      <c r="G1882" s="28">
        <f t="shared" si="945"/>
        <v>7.7991489361701971E-2</v>
      </c>
      <c r="H1882" s="28">
        <f t="shared" si="945"/>
        <v>7.7991489361701971E-2</v>
      </c>
      <c r="I1882" s="28">
        <f t="shared" si="945"/>
        <v>7.7991489361701971E-2</v>
      </c>
      <c r="J1882" s="28">
        <f t="shared" si="945"/>
        <v>7.7991489361701971E-2</v>
      </c>
      <c r="K1882" s="28">
        <f t="shared" si="945"/>
        <v>7.7991489361701971E-2</v>
      </c>
      <c r="L1882" s="28">
        <f t="shared" si="945"/>
        <v>7.7991489361701971E-2</v>
      </c>
      <c r="M1882" s="28">
        <f t="shared" si="945"/>
        <v>7.7991489361701971E-2</v>
      </c>
      <c r="N1882" s="28">
        <f t="shared" si="945"/>
        <v>7.7991489361701971E-2</v>
      </c>
      <c r="O1882" s="28">
        <f t="shared" si="945"/>
        <v>7.7991489361701971E-2</v>
      </c>
      <c r="P1882" s="28">
        <f t="shared" si="945"/>
        <v>7.7991489361701971E-2</v>
      </c>
      <c r="Q1882" s="28">
        <f t="shared" si="945"/>
        <v>7.7991489361701971E-2</v>
      </c>
      <c r="R1882" s="28">
        <f t="shared" si="945"/>
        <v>7.7991489361701971E-2</v>
      </c>
    </row>
    <row r="1883" spans="1:18" x14ac:dyDescent="0.25">
      <c r="A1883" s="3" t="str">
        <f>A65</f>
        <v>Palupera küla</v>
      </c>
      <c r="B1883" s="4" t="str">
        <f t="shared" ref="B1883:R1883" si="946">B70</f>
        <v>%</v>
      </c>
      <c r="C1883" s="4">
        <f t="shared" si="946"/>
        <v>0</v>
      </c>
      <c r="D1883" s="28">
        <f t="shared" si="946"/>
        <v>0</v>
      </c>
      <c r="E1883" s="28">
        <f t="shared" si="946"/>
        <v>8.1008100810080474E-3</v>
      </c>
      <c r="F1883" s="28">
        <f t="shared" si="946"/>
        <v>8.1008100810080474E-3</v>
      </c>
      <c r="G1883" s="28">
        <f t="shared" si="946"/>
        <v>8.1008100810080474E-3</v>
      </c>
      <c r="H1883" s="28">
        <f t="shared" si="946"/>
        <v>8.1008100810080474E-3</v>
      </c>
      <c r="I1883" s="28">
        <f t="shared" si="946"/>
        <v>8.1008100810080474E-3</v>
      </c>
      <c r="J1883" s="28">
        <f t="shared" si="946"/>
        <v>8.1008100810080474E-3</v>
      </c>
      <c r="K1883" s="28">
        <f t="shared" si="946"/>
        <v>8.1008100810080474E-3</v>
      </c>
      <c r="L1883" s="28">
        <f t="shared" si="946"/>
        <v>8.1008100810080474E-3</v>
      </c>
      <c r="M1883" s="28">
        <f t="shared" si="946"/>
        <v>8.1008100810080474E-3</v>
      </c>
      <c r="N1883" s="28">
        <f t="shared" si="946"/>
        <v>8.1008100810080474E-3</v>
      </c>
      <c r="O1883" s="28">
        <f t="shared" si="946"/>
        <v>8.1008100810080474E-3</v>
      </c>
      <c r="P1883" s="28">
        <f t="shared" si="946"/>
        <v>8.1008100810080474E-3</v>
      </c>
      <c r="Q1883" s="28">
        <f t="shared" si="946"/>
        <v>8.1008100810080474E-3</v>
      </c>
      <c r="R1883" s="28">
        <f t="shared" si="946"/>
        <v>8.1008100810080474E-3</v>
      </c>
    </row>
    <row r="1884" spans="1:18" x14ac:dyDescent="0.25">
      <c r="A1884" s="3" t="str">
        <f>A80</f>
        <v>Hellenurme küla</v>
      </c>
      <c r="B1884" s="4" t="str">
        <f t="shared" ref="B1884:R1884" si="947">B85</f>
        <v>%</v>
      </c>
      <c r="C1884" s="4">
        <f t="shared" si="947"/>
        <v>5.7999999999999996E-3</v>
      </c>
      <c r="D1884" s="28">
        <f t="shared" si="947"/>
        <v>6.0100000000000001E-2</v>
      </c>
      <c r="E1884" s="28">
        <f t="shared" si="947"/>
        <v>0.1025869894099849</v>
      </c>
      <c r="F1884" s="28">
        <f t="shared" si="947"/>
        <v>0.1025869894099849</v>
      </c>
      <c r="G1884" s="28">
        <f t="shared" si="947"/>
        <v>0.1025869894099849</v>
      </c>
      <c r="H1884" s="28">
        <f t="shared" si="947"/>
        <v>0.1025869894099849</v>
      </c>
      <c r="I1884" s="28">
        <f t="shared" si="947"/>
        <v>0.1025869894099849</v>
      </c>
      <c r="J1884" s="28">
        <f t="shared" si="947"/>
        <v>0.1025869894099849</v>
      </c>
      <c r="K1884" s="28">
        <f t="shared" si="947"/>
        <v>0.1025869894099849</v>
      </c>
      <c r="L1884" s="28">
        <f t="shared" si="947"/>
        <v>0.05</v>
      </c>
      <c r="M1884" s="28">
        <f t="shared" si="947"/>
        <v>0.05</v>
      </c>
      <c r="N1884" s="28">
        <f t="shared" si="947"/>
        <v>0.05</v>
      </c>
      <c r="O1884" s="28">
        <f t="shared" si="947"/>
        <v>0.05</v>
      </c>
      <c r="P1884" s="28">
        <f t="shared" si="947"/>
        <v>0.05</v>
      </c>
      <c r="Q1884" s="28">
        <f t="shared" si="947"/>
        <v>0.05</v>
      </c>
      <c r="R1884" s="28">
        <f t="shared" si="947"/>
        <v>0.05</v>
      </c>
    </row>
    <row r="1885" spans="1:18" x14ac:dyDescent="0.25">
      <c r="A1885" s="3" t="str">
        <f>A95</f>
        <v>Puhja küla</v>
      </c>
      <c r="B1885" s="4" t="str">
        <f t="shared" ref="B1885:R1885" si="948">B100</f>
        <v>%</v>
      </c>
      <c r="C1885" s="4">
        <f t="shared" si="948"/>
        <v>0</v>
      </c>
      <c r="D1885" s="28">
        <f t="shared" si="948"/>
        <v>8.1060216160576681E-3</v>
      </c>
      <c r="E1885" s="28">
        <f t="shared" si="948"/>
        <v>1.0809193200861822E-2</v>
      </c>
      <c r="F1885" s="28">
        <f t="shared" si="948"/>
        <v>1.0809193200861822E-2</v>
      </c>
      <c r="G1885" s="28">
        <f t="shared" si="948"/>
        <v>1.0809193200861822E-2</v>
      </c>
      <c r="H1885" s="28">
        <f t="shared" si="948"/>
        <v>1.0809193200861822E-2</v>
      </c>
      <c r="I1885" s="28">
        <f t="shared" si="948"/>
        <v>1.0809193200861822E-2</v>
      </c>
      <c r="J1885" s="28">
        <f t="shared" si="948"/>
        <v>1.0809193200861822E-2</v>
      </c>
      <c r="K1885" s="28">
        <f t="shared" si="948"/>
        <v>1.0809193200861822E-2</v>
      </c>
      <c r="L1885" s="28">
        <f t="shared" si="948"/>
        <v>1.0809193200861822E-2</v>
      </c>
      <c r="M1885" s="28">
        <f t="shared" si="948"/>
        <v>1.0809193200861822E-2</v>
      </c>
      <c r="N1885" s="28">
        <f t="shared" si="948"/>
        <v>1.0809193200861822E-2</v>
      </c>
      <c r="O1885" s="28">
        <f t="shared" si="948"/>
        <v>1.0809193200861822E-2</v>
      </c>
      <c r="P1885" s="28">
        <f t="shared" si="948"/>
        <v>1.0809193200861822E-2</v>
      </c>
      <c r="Q1885" s="28">
        <f t="shared" si="948"/>
        <v>1.0809193200861822E-2</v>
      </c>
      <c r="R1885" s="28">
        <f t="shared" si="948"/>
        <v>1.0809193200861822E-2</v>
      </c>
    </row>
    <row r="1886" spans="1:18" x14ac:dyDescent="0.25">
      <c r="A1886" s="3" t="str">
        <f>A110</f>
        <v>Rämsi küla</v>
      </c>
      <c r="B1886" s="4" t="str">
        <f t="shared" ref="B1886:R1886" si="949">B115</f>
        <v>%</v>
      </c>
      <c r="C1886" s="4">
        <f t="shared" si="949"/>
        <v>0</v>
      </c>
      <c r="D1886" s="28">
        <f t="shared" si="949"/>
        <v>4.330352351994271E-2</v>
      </c>
      <c r="E1886" s="28">
        <f t="shared" si="949"/>
        <v>3.4178023327194662E-2</v>
      </c>
      <c r="F1886" s="28">
        <f t="shared" si="949"/>
        <v>3.4178023327194662E-2</v>
      </c>
      <c r="G1886" s="28">
        <f t="shared" si="949"/>
        <v>3.4178023327194662E-2</v>
      </c>
      <c r="H1886" s="28">
        <f t="shared" si="949"/>
        <v>3.4178023327194662E-2</v>
      </c>
      <c r="I1886" s="28">
        <f t="shared" si="949"/>
        <v>3.4178023327194662E-2</v>
      </c>
      <c r="J1886" s="28">
        <f t="shared" si="949"/>
        <v>3.4178023327194662E-2</v>
      </c>
      <c r="K1886" s="28">
        <f t="shared" si="949"/>
        <v>3.4178023327194662E-2</v>
      </c>
      <c r="L1886" s="28">
        <f t="shared" si="949"/>
        <v>3.4178023327194662E-2</v>
      </c>
      <c r="M1886" s="28">
        <f t="shared" si="949"/>
        <v>3.4178023327194662E-2</v>
      </c>
      <c r="N1886" s="28">
        <f t="shared" si="949"/>
        <v>3.4178023327194662E-2</v>
      </c>
      <c r="O1886" s="28">
        <f t="shared" si="949"/>
        <v>3.4178023327194662E-2</v>
      </c>
      <c r="P1886" s="28">
        <f t="shared" si="949"/>
        <v>3.4178023327194662E-2</v>
      </c>
      <c r="Q1886" s="28">
        <f t="shared" si="949"/>
        <v>3.4178023327194662E-2</v>
      </c>
      <c r="R1886" s="28">
        <f t="shared" si="949"/>
        <v>3.4178023327194662E-2</v>
      </c>
    </row>
    <row r="1887" spans="1:18" x14ac:dyDescent="0.25">
      <c r="A1887" s="3" t="str">
        <f>A125</f>
        <v>Ulila alevik</v>
      </c>
      <c r="B1887" s="4" t="str">
        <f t="shared" ref="B1887:R1887" si="950">B130</f>
        <v>%</v>
      </c>
      <c r="C1887" s="4">
        <f t="shared" si="950"/>
        <v>4.1300000000000003E-2</v>
      </c>
      <c r="D1887" s="28">
        <f t="shared" si="950"/>
        <v>4.9700000000000001E-2</v>
      </c>
      <c r="E1887" s="28">
        <f t="shared" si="950"/>
        <v>1.6766687078995757E-2</v>
      </c>
      <c r="F1887" s="28">
        <f t="shared" si="950"/>
        <v>1.6766687078995757E-2</v>
      </c>
      <c r="G1887" s="28">
        <f t="shared" si="950"/>
        <v>1.6766687078995757E-2</v>
      </c>
      <c r="H1887" s="28">
        <f t="shared" si="950"/>
        <v>1.6766687078995757E-2</v>
      </c>
      <c r="I1887" s="28">
        <f t="shared" si="950"/>
        <v>1.6766687078995757E-2</v>
      </c>
      <c r="J1887" s="28">
        <f t="shared" si="950"/>
        <v>1.6766687078995757E-2</v>
      </c>
      <c r="K1887" s="28">
        <f t="shared" si="950"/>
        <v>1.6766687078995757E-2</v>
      </c>
      <c r="L1887" s="28">
        <f t="shared" si="950"/>
        <v>1.6766687078995757E-2</v>
      </c>
      <c r="M1887" s="28">
        <f t="shared" si="950"/>
        <v>1.6766687078995757E-2</v>
      </c>
      <c r="N1887" s="28">
        <f t="shared" si="950"/>
        <v>1.6766687078995757E-2</v>
      </c>
      <c r="O1887" s="28">
        <f t="shared" si="950"/>
        <v>1.6766687078995757E-2</v>
      </c>
      <c r="P1887" s="28">
        <f t="shared" si="950"/>
        <v>1.6766687078995757E-2</v>
      </c>
      <c r="Q1887" s="28">
        <f t="shared" si="950"/>
        <v>1.6766687078995757E-2</v>
      </c>
      <c r="R1887" s="28">
        <f t="shared" si="950"/>
        <v>1.6766687078995757E-2</v>
      </c>
    </row>
    <row r="1888" spans="1:18" x14ac:dyDescent="0.25">
      <c r="A1888" s="3" t="str">
        <f>A140</f>
        <v>Rannu küla</v>
      </c>
      <c r="B1888" s="4" t="str">
        <f t="shared" ref="B1888:R1888" si="951">B145</f>
        <v>%</v>
      </c>
      <c r="C1888" s="4">
        <f t="shared" si="951"/>
        <v>4.0399999999999998E-2</v>
      </c>
      <c r="D1888" s="28">
        <f t="shared" si="951"/>
        <v>1.4800000000000001E-2</v>
      </c>
      <c r="E1888" s="28">
        <f t="shared" si="951"/>
        <v>8.2672147995889178E-3</v>
      </c>
      <c r="F1888" s="28">
        <f t="shared" si="951"/>
        <v>8.2672147995889178E-3</v>
      </c>
      <c r="G1888" s="28">
        <f t="shared" si="951"/>
        <v>8.2672147995889178E-3</v>
      </c>
      <c r="H1888" s="28">
        <f t="shared" si="951"/>
        <v>8.2672147995889178E-3</v>
      </c>
      <c r="I1888" s="28">
        <f t="shared" si="951"/>
        <v>8.2672147995889178E-3</v>
      </c>
      <c r="J1888" s="28">
        <f t="shared" si="951"/>
        <v>8.2672147995889178E-3</v>
      </c>
      <c r="K1888" s="28">
        <f t="shared" si="951"/>
        <v>8.2672147995889178E-3</v>
      </c>
      <c r="L1888" s="28">
        <f t="shared" si="951"/>
        <v>8.2672147995889178E-3</v>
      </c>
      <c r="M1888" s="28">
        <f t="shared" si="951"/>
        <v>8.2672147995889178E-3</v>
      </c>
      <c r="N1888" s="28">
        <f t="shared" si="951"/>
        <v>8.2672147995889178E-3</v>
      </c>
      <c r="O1888" s="28">
        <f t="shared" si="951"/>
        <v>8.2672147995889178E-3</v>
      </c>
      <c r="P1888" s="28">
        <f t="shared" si="951"/>
        <v>8.2672147995889178E-3</v>
      </c>
      <c r="Q1888" s="28">
        <f t="shared" si="951"/>
        <v>8.2672147995889178E-3</v>
      </c>
      <c r="R1888" s="28">
        <f t="shared" si="951"/>
        <v>8.2672147995889178E-3</v>
      </c>
    </row>
    <row r="1889" spans="1:18" x14ac:dyDescent="0.25">
      <c r="A1889" s="3" t="str">
        <f>A155</f>
        <v>Kureküla</v>
      </c>
      <c r="B1889" s="4" t="str">
        <f t="shared" ref="B1889:R1889" si="952">B160</f>
        <v>%</v>
      </c>
      <c r="C1889" s="4">
        <f t="shared" si="952"/>
        <v>0.12939999999999999</v>
      </c>
      <c r="D1889" s="28">
        <f t="shared" si="952"/>
        <v>6.0805383022774273E-2</v>
      </c>
      <c r="E1889" s="28">
        <f t="shared" si="952"/>
        <v>0</v>
      </c>
      <c r="F1889" s="28">
        <f t="shared" si="952"/>
        <v>0</v>
      </c>
      <c r="G1889" s="28">
        <f t="shared" si="952"/>
        <v>0</v>
      </c>
      <c r="H1889" s="28">
        <f t="shared" si="952"/>
        <v>0</v>
      </c>
      <c r="I1889" s="28">
        <f t="shared" si="952"/>
        <v>0</v>
      </c>
      <c r="J1889" s="28">
        <f t="shared" si="952"/>
        <v>0</v>
      </c>
      <c r="K1889" s="28">
        <f t="shared" si="952"/>
        <v>0</v>
      </c>
      <c r="L1889" s="28">
        <f t="shared" si="952"/>
        <v>0</v>
      </c>
      <c r="M1889" s="28">
        <f t="shared" si="952"/>
        <v>0</v>
      </c>
      <c r="N1889" s="28">
        <f t="shared" si="952"/>
        <v>0</v>
      </c>
      <c r="O1889" s="28">
        <f t="shared" si="952"/>
        <v>0</v>
      </c>
      <c r="P1889" s="28">
        <f t="shared" si="952"/>
        <v>0</v>
      </c>
      <c r="Q1889" s="28">
        <f t="shared" si="952"/>
        <v>0</v>
      </c>
      <c r="R1889" s="28">
        <f t="shared" si="952"/>
        <v>0</v>
      </c>
    </row>
    <row r="1890" spans="1:18" x14ac:dyDescent="0.25">
      <c r="A1890" s="3" t="str">
        <f>A170</f>
        <v>Limnoloogia (Petseri küla, Vehendi küla)</v>
      </c>
      <c r="B1890" s="4" t="str">
        <f t="shared" ref="B1890:R1890" si="953">B175</f>
        <v>%</v>
      </c>
      <c r="C1890" s="4">
        <f t="shared" si="953"/>
        <v>0.27889999999999998</v>
      </c>
      <c r="D1890" s="28">
        <f t="shared" si="953"/>
        <v>0.31440000000000001</v>
      </c>
      <c r="E1890" s="28">
        <f t="shared" si="953"/>
        <v>5.9405940594059459E-3</v>
      </c>
      <c r="F1890" s="28">
        <f t="shared" si="953"/>
        <v>5.9405940594059459E-3</v>
      </c>
      <c r="G1890" s="28">
        <f t="shared" si="953"/>
        <v>5.9405940594059459E-3</v>
      </c>
      <c r="H1890" s="28">
        <f t="shared" si="953"/>
        <v>5.9405940594059459E-3</v>
      </c>
      <c r="I1890" s="28">
        <f t="shared" si="953"/>
        <v>5.9405940594059459E-3</v>
      </c>
      <c r="J1890" s="28">
        <f t="shared" si="953"/>
        <v>5.9405940594059459E-3</v>
      </c>
      <c r="K1890" s="28">
        <f t="shared" si="953"/>
        <v>5.9405940594059459E-3</v>
      </c>
      <c r="L1890" s="28">
        <f t="shared" si="953"/>
        <v>5.9405940594059459E-3</v>
      </c>
      <c r="M1890" s="28">
        <f t="shared" si="953"/>
        <v>5.9405940594059459E-3</v>
      </c>
      <c r="N1890" s="28">
        <f t="shared" si="953"/>
        <v>5.9405940594059459E-3</v>
      </c>
      <c r="O1890" s="28">
        <f t="shared" si="953"/>
        <v>5.9405940594059459E-3</v>
      </c>
      <c r="P1890" s="28">
        <f t="shared" si="953"/>
        <v>5.9405940594059459E-3</v>
      </c>
      <c r="Q1890" s="28">
        <f t="shared" si="953"/>
        <v>5.9405940594059459E-3</v>
      </c>
      <c r="R1890" s="28">
        <f t="shared" si="953"/>
        <v>5.9405940594059459E-3</v>
      </c>
    </row>
    <row r="1891" spans="1:18" x14ac:dyDescent="0.25">
      <c r="A1891" s="3" t="str">
        <f>A185</f>
        <v>Rõngu alevik</v>
      </c>
      <c r="B1891" s="4" t="str">
        <f t="shared" ref="B1891:R1891" si="954">B190</f>
        <v>%</v>
      </c>
      <c r="C1891" s="4">
        <f t="shared" si="954"/>
        <v>5.4199999999999998E-2</v>
      </c>
      <c r="D1891" s="28">
        <f t="shared" si="954"/>
        <v>9.7600000000000006E-2</v>
      </c>
      <c r="E1891" s="28">
        <f t="shared" si="954"/>
        <v>7.0554239544599051E-2</v>
      </c>
      <c r="F1891" s="28">
        <f t="shared" si="954"/>
        <v>7.0554239544599051E-2</v>
      </c>
      <c r="G1891" s="28">
        <f t="shared" si="954"/>
        <v>7.0554239544599051E-2</v>
      </c>
      <c r="H1891" s="28">
        <f t="shared" si="954"/>
        <v>7.0554239544599051E-2</v>
      </c>
      <c r="I1891" s="28">
        <f t="shared" si="954"/>
        <v>7.0554239544599051E-2</v>
      </c>
      <c r="J1891" s="28">
        <f t="shared" si="954"/>
        <v>7.0554239544599051E-2</v>
      </c>
      <c r="K1891" s="28">
        <f t="shared" si="954"/>
        <v>7.0554239544599051E-2</v>
      </c>
      <c r="L1891" s="28">
        <f t="shared" si="954"/>
        <v>7.0554239544599051E-2</v>
      </c>
      <c r="M1891" s="28">
        <f t="shared" si="954"/>
        <v>7.0554239544599051E-2</v>
      </c>
      <c r="N1891" s="28">
        <f t="shared" si="954"/>
        <v>7.0554239544599051E-2</v>
      </c>
      <c r="O1891" s="28">
        <f t="shared" si="954"/>
        <v>7.0554239544599051E-2</v>
      </c>
      <c r="P1891" s="28">
        <f t="shared" si="954"/>
        <v>7.0554239544599051E-2</v>
      </c>
      <c r="Q1891" s="28">
        <f t="shared" si="954"/>
        <v>7.0554239544599051E-2</v>
      </c>
      <c r="R1891" s="28">
        <f t="shared" si="954"/>
        <v>7.0554239544599051E-2</v>
      </c>
    </row>
    <row r="1892" spans="1:18" x14ac:dyDescent="0.25">
      <c r="A1892" s="3" t="str">
        <f>A200</f>
        <v>Valguta-Lapetukme küla</v>
      </c>
      <c r="B1892" s="4" t="str">
        <f t="shared" ref="B1892:R1892" si="955">B205</f>
        <v>%</v>
      </c>
      <c r="C1892" s="4">
        <f t="shared" si="955"/>
        <v>0</v>
      </c>
      <c r="D1892" s="28">
        <f t="shared" si="955"/>
        <v>9.0399999999999994E-2</v>
      </c>
      <c r="E1892" s="28">
        <f t="shared" si="955"/>
        <v>0.12891123625636899</v>
      </c>
      <c r="F1892" s="28">
        <f t="shared" si="955"/>
        <v>0.12891123625636899</v>
      </c>
      <c r="G1892" s="28">
        <f t="shared" si="955"/>
        <v>0.12891123625636899</v>
      </c>
      <c r="H1892" s="28">
        <f t="shared" si="955"/>
        <v>0.12891123625636899</v>
      </c>
      <c r="I1892" s="28">
        <f t="shared" si="955"/>
        <v>0.12891123625636899</v>
      </c>
      <c r="J1892" s="28">
        <f t="shared" si="955"/>
        <v>0.1</v>
      </c>
      <c r="K1892" s="28">
        <f t="shared" si="955"/>
        <v>0.1</v>
      </c>
      <c r="L1892" s="28">
        <f t="shared" si="955"/>
        <v>0.1</v>
      </c>
      <c r="M1892" s="28">
        <f t="shared" si="955"/>
        <v>0.1</v>
      </c>
      <c r="N1892" s="28">
        <f t="shared" si="955"/>
        <v>0.1</v>
      </c>
      <c r="O1892" s="28">
        <f t="shared" si="955"/>
        <v>0.1</v>
      </c>
      <c r="P1892" s="28">
        <f t="shared" si="955"/>
        <v>0.1</v>
      </c>
      <c r="Q1892" s="28">
        <f t="shared" si="955"/>
        <v>0.1</v>
      </c>
      <c r="R1892" s="28">
        <f t="shared" si="955"/>
        <v>0.1</v>
      </c>
    </row>
    <row r="1893" spans="1:18" x14ac:dyDescent="0.25">
      <c r="A1893" s="3" t="str">
        <f>A215</f>
        <v>Teedla küla</v>
      </c>
      <c r="B1893" s="4" t="str">
        <f t="shared" ref="B1893:R1893" si="956">B220</f>
        <v>%</v>
      </c>
      <c r="C1893" s="4">
        <f t="shared" si="956"/>
        <v>0</v>
      </c>
      <c r="D1893" s="28">
        <f t="shared" si="956"/>
        <v>0</v>
      </c>
      <c r="E1893" s="28">
        <f t="shared" si="956"/>
        <v>0</v>
      </c>
      <c r="F1893" s="28">
        <f t="shared" si="956"/>
        <v>0</v>
      </c>
      <c r="G1893" s="28">
        <f t="shared" si="956"/>
        <v>0</v>
      </c>
      <c r="H1893" s="28">
        <f t="shared" si="956"/>
        <v>0</v>
      </c>
      <c r="I1893" s="28">
        <f t="shared" si="956"/>
        <v>0</v>
      </c>
      <c r="J1893" s="28">
        <f t="shared" si="956"/>
        <v>0</v>
      </c>
      <c r="K1893" s="28">
        <f t="shared" si="956"/>
        <v>0</v>
      </c>
      <c r="L1893" s="28">
        <f t="shared" si="956"/>
        <v>0</v>
      </c>
      <c r="M1893" s="28">
        <f t="shared" si="956"/>
        <v>0</v>
      </c>
      <c r="N1893" s="28">
        <f t="shared" si="956"/>
        <v>0</v>
      </c>
      <c r="O1893" s="28">
        <f t="shared" si="956"/>
        <v>0</v>
      </c>
      <c r="P1893" s="28">
        <f t="shared" si="956"/>
        <v>0</v>
      </c>
      <c r="Q1893" s="28">
        <f t="shared" si="956"/>
        <v>0</v>
      </c>
      <c r="R1893" s="28">
        <f t="shared" si="956"/>
        <v>0</v>
      </c>
    </row>
    <row r="1894" spans="1:18" x14ac:dyDescent="0.25">
      <c r="A1894" s="3" t="str">
        <f>A230</f>
        <v>Aakre küla</v>
      </c>
      <c r="B1894" s="4" t="str">
        <f t="shared" ref="B1894:R1894" si="957">B235</f>
        <v>%</v>
      </c>
      <c r="C1894" s="4">
        <f t="shared" si="957"/>
        <v>3.9100000000000003E-2</v>
      </c>
      <c r="D1894" s="28">
        <f t="shared" si="957"/>
        <v>3.5499999999999997E-2</v>
      </c>
      <c r="E1894" s="28">
        <f t="shared" si="957"/>
        <v>2.0494855967078118E-2</v>
      </c>
      <c r="F1894" s="28">
        <f t="shared" si="957"/>
        <v>2.0494855967078118E-2</v>
      </c>
      <c r="G1894" s="28">
        <f t="shared" si="957"/>
        <v>2.0494855967078118E-2</v>
      </c>
      <c r="H1894" s="28">
        <f t="shared" si="957"/>
        <v>2.0494855967078118E-2</v>
      </c>
      <c r="I1894" s="28">
        <f t="shared" si="957"/>
        <v>2.0494855967078118E-2</v>
      </c>
      <c r="J1894" s="28">
        <f t="shared" si="957"/>
        <v>2.0494855967078118E-2</v>
      </c>
      <c r="K1894" s="28">
        <f t="shared" si="957"/>
        <v>2.0494855967078118E-2</v>
      </c>
      <c r="L1894" s="28">
        <f t="shared" si="957"/>
        <v>2.0494855967078118E-2</v>
      </c>
      <c r="M1894" s="28">
        <f t="shared" si="957"/>
        <v>2.0494855967078118E-2</v>
      </c>
      <c r="N1894" s="28">
        <f t="shared" si="957"/>
        <v>2.0494855967078118E-2</v>
      </c>
      <c r="O1894" s="28">
        <f t="shared" si="957"/>
        <v>2.0494855967078118E-2</v>
      </c>
      <c r="P1894" s="28">
        <f t="shared" si="957"/>
        <v>2.0494855967078118E-2</v>
      </c>
      <c r="Q1894" s="28">
        <f t="shared" si="957"/>
        <v>2.0494855967078118E-2</v>
      </c>
      <c r="R1894" s="28">
        <f t="shared" si="957"/>
        <v>2.0494855967078118E-2</v>
      </c>
    </row>
    <row r="1895" spans="1:18" x14ac:dyDescent="0.25">
      <c r="A1895" s="3" t="str">
        <f>A245</f>
        <v>Mälgi küla</v>
      </c>
      <c r="B1895" s="4" t="str">
        <f t="shared" ref="B1895:R1895" si="958">B250</f>
        <v>%</v>
      </c>
      <c r="C1895" s="4">
        <f t="shared" si="958"/>
        <v>0</v>
      </c>
      <c r="D1895" s="28">
        <f t="shared" si="958"/>
        <v>0</v>
      </c>
      <c r="E1895" s="28">
        <f t="shared" si="958"/>
        <v>0</v>
      </c>
      <c r="F1895" s="28">
        <f t="shared" si="958"/>
        <v>0</v>
      </c>
      <c r="G1895" s="28">
        <f t="shared" si="958"/>
        <v>0</v>
      </c>
      <c r="H1895" s="28">
        <f t="shared" si="958"/>
        <v>0</v>
      </c>
      <c r="I1895" s="28">
        <f t="shared" si="958"/>
        <v>0</v>
      </c>
      <c r="J1895" s="28">
        <f t="shared" si="958"/>
        <v>0</v>
      </c>
      <c r="K1895" s="28">
        <f t="shared" si="958"/>
        <v>0</v>
      </c>
      <c r="L1895" s="28">
        <f t="shared" si="958"/>
        <v>0</v>
      </c>
      <c r="M1895" s="28">
        <f t="shared" si="958"/>
        <v>0</v>
      </c>
      <c r="N1895" s="28">
        <f t="shared" si="958"/>
        <v>0</v>
      </c>
      <c r="O1895" s="28">
        <f t="shared" si="958"/>
        <v>0</v>
      </c>
      <c r="P1895" s="28">
        <f t="shared" si="958"/>
        <v>0</v>
      </c>
      <c r="Q1895" s="28">
        <f t="shared" si="958"/>
        <v>0</v>
      </c>
      <c r="R1895" s="28">
        <f t="shared" si="958"/>
        <v>0</v>
      </c>
    </row>
    <row r="1896" spans="1:18" x14ac:dyDescent="0.25">
      <c r="A1896" s="3" t="str">
        <f>A260</f>
        <v>Kaarlijärve küla</v>
      </c>
      <c r="B1896" s="4" t="str">
        <f t="shared" ref="B1896:R1896" si="959">B265</f>
        <v>%</v>
      </c>
      <c r="C1896" s="4">
        <f t="shared" si="959"/>
        <v>0</v>
      </c>
      <c r="D1896" s="28">
        <f t="shared" si="959"/>
        <v>0</v>
      </c>
      <c r="E1896" s="28">
        <f t="shared" si="959"/>
        <v>0</v>
      </c>
      <c r="F1896" s="28">
        <f t="shared" si="959"/>
        <v>0</v>
      </c>
      <c r="G1896" s="28">
        <f t="shared" si="959"/>
        <v>0</v>
      </c>
      <c r="H1896" s="28">
        <f t="shared" si="959"/>
        <v>0</v>
      </c>
      <c r="I1896" s="28">
        <f t="shared" si="959"/>
        <v>0.05</v>
      </c>
      <c r="J1896" s="28">
        <f t="shared" si="959"/>
        <v>0.05</v>
      </c>
      <c r="K1896" s="28">
        <f t="shared" si="959"/>
        <v>0.05</v>
      </c>
      <c r="L1896" s="28">
        <f t="shared" si="959"/>
        <v>0.05</v>
      </c>
      <c r="M1896" s="28">
        <f t="shared" si="959"/>
        <v>0.05</v>
      </c>
      <c r="N1896" s="28">
        <f t="shared" si="959"/>
        <v>0.05</v>
      </c>
      <c r="O1896" s="28">
        <f t="shared" si="959"/>
        <v>0.05</v>
      </c>
      <c r="P1896" s="28">
        <f t="shared" si="959"/>
        <v>0.05</v>
      </c>
      <c r="Q1896" s="28">
        <f t="shared" si="959"/>
        <v>0.05</v>
      </c>
      <c r="R1896" s="28">
        <f t="shared" si="959"/>
        <v>0.05</v>
      </c>
    </row>
    <row r="1897" spans="1:18" x14ac:dyDescent="0.25">
      <c r="A1897" s="3" t="str">
        <f>A275</f>
        <v>Ridaküla küla</v>
      </c>
      <c r="B1897" s="4" t="str">
        <f t="shared" ref="B1897:R1897" si="960">B280</f>
        <v>%</v>
      </c>
      <c r="C1897" s="4">
        <f t="shared" si="960"/>
        <v>0</v>
      </c>
      <c r="D1897" s="28">
        <f t="shared" si="960"/>
        <v>0</v>
      </c>
      <c r="E1897" s="28">
        <f t="shared" si="960"/>
        <v>0</v>
      </c>
      <c r="F1897" s="28">
        <f t="shared" si="960"/>
        <v>0</v>
      </c>
      <c r="G1897" s="28">
        <f t="shared" si="960"/>
        <v>0</v>
      </c>
      <c r="H1897" s="28">
        <f t="shared" si="960"/>
        <v>0</v>
      </c>
      <c r="I1897" s="28">
        <f t="shared" si="960"/>
        <v>0</v>
      </c>
      <c r="J1897" s="28">
        <f t="shared" si="960"/>
        <v>0.05</v>
      </c>
      <c r="K1897" s="28">
        <f t="shared" si="960"/>
        <v>0.05</v>
      </c>
      <c r="L1897" s="28">
        <f t="shared" si="960"/>
        <v>0.05</v>
      </c>
      <c r="M1897" s="28">
        <f t="shared" si="960"/>
        <v>0.05</v>
      </c>
      <c r="N1897" s="28">
        <f t="shared" si="960"/>
        <v>0.05</v>
      </c>
      <c r="O1897" s="28">
        <f t="shared" si="960"/>
        <v>0.05</v>
      </c>
      <c r="P1897" s="28">
        <f t="shared" si="960"/>
        <v>0.05</v>
      </c>
      <c r="Q1897" s="28">
        <f t="shared" si="960"/>
        <v>0.05</v>
      </c>
      <c r="R1897" s="28">
        <f t="shared" si="960"/>
        <v>0.05</v>
      </c>
    </row>
    <row r="1898" spans="1:18" x14ac:dyDescent="0.25">
      <c r="A1898" s="3" t="str">
        <f>A290</f>
        <v>Võsivere küla</v>
      </c>
      <c r="B1898" s="4" t="str">
        <f t="shared" ref="B1898:R1898" si="961">B295</f>
        <v>%</v>
      </c>
      <c r="C1898" s="4">
        <f t="shared" si="961"/>
        <v>0</v>
      </c>
      <c r="D1898" s="28">
        <f t="shared" si="961"/>
        <v>0</v>
      </c>
      <c r="E1898" s="28">
        <f t="shared" si="961"/>
        <v>0</v>
      </c>
      <c r="F1898" s="28">
        <f t="shared" si="961"/>
        <v>0</v>
      </c>
      <c r="G1898" s="28">
        <f t="shared" si="961"/>
        <v>0</v>
      </c>
      <c r="H1898" s="28">
        <f t="shared" si="961"/>
        <v>0</v>
      </c>
      <c r="I1898" s="28">
        <f t="shared" si="961"/>
        <v>0</v>
      </c>
      <c r="J1898" s="28">
        <f t="shared" si="961"/>
        <v>0.05</v>
      </c>
      <c r="K1898" s="28">
        <f t="shared" si="961"/>
        <v>0.05</v>
      </c>
      <c r="L1898" s="28">
        <f t="shared" si="961"/>
        <v>0.05</v>
      </c>
      <c r="M1898" s="28">
        <f t="shared" si="961"/>
        <v>0.05</v>
      </c>
      <c r="N1898" s="28">
        <f t="shared" si="961"/>
        <v>0.05</v>
      </c>
      <c r="O1898" s="28">
        <f t="shared" si="961"/>
        <v>0.05</v>
      </c>
      <c r="P1898" s="28">
        <f t="shared" si="961"/>
        <v>0.05</v>
      </c>
      <c r="Q1898" s="28">
        <f t="shared" si="961"/>
        <v>0.05</v>
      </c>
      <c r="R1898" s="28">
        <f t="shared" si="961"/>
        <v>0.05</v>
      </c>
    </row>
    <row r="1899" spans="1:18" x14ac:dyDescent="0.25">
      <c r="A1899" s="3" t="str">
        <f>A307</f>
        <v>Palamuse alevik</v>
      </c>
      <c r="B1899" s="4" t="str">
        <f t="shared" ref="B1899:R1899" si="962">B312</f>
        <v>%</v>
      </c>
      <c r="C1899" s="4">
        <f t="shared" si="962"/>
        <v>0</v>
      </c>
      <c r="D1899" s="28">
        <f t="shared" si="962"/>
        <v>0.16328064131442954</v>
      </c>
      <c r="E1899" s="28">
        <f t="shared" si="962"/>
        <v>9.554438479076266E-2</v>
      </c>
      <c r="F1899" s="28">
        <f t="shared" si="962"/>
        <v>9.554438479076266E-2</v>
      </c>
      <c r="G1899" s="28">
        <f t="shared" si="962"/>
        <v>9.554438479076266E-2</v>
      </c>
      <c r="H1899" s="28">
        <f t="shared" si="962"/>
        <v>9.554438479076266E-2</v>
      </c>
      <c r="I1899" s="28">
        <f t="shared" si="962"/>
        <v>9.554438479076266E-2</v>
      </c>
      <c r="J1899" s="28">
        <f t="shared" si="962"/>
        <v>0.05</v>
      </c>
      <c r="K1899" s="28">
        <f t="shared" si="962"/>
        <v>0.05</v>
      </c>
      <c r="L1899" s="28">
        <f t="shared" si="962"/>
        <v>0.05</v>
      </c>
      <c r="M1899" s="28">
        <f t="shared" si="962"/>
        <v>0.05</v>
      </c>
      <c r="N1899" s="28">
        <f t="shared" si="962"/>
        <v>0.05</v>
      </c>
      <c r="O1899" s="28">
        <f t="shared" si="962"/>
        <v>0.05</v>
      </c>
      <c r="P1899" s="28">
        <f t="shared" si="962"/>
        <v>0.05</v>
      </c>
      <c r="Q1899" s="28">
        <f t="shared" si="962"/>
        <v>0.05</v>
      </c>
      <c r="R1899" s="28">
        <f t="shared" si="962"/>
        <v>0.05</v>
      </c>
    </row>
    <row r="1900" spans="1:18" x14ac:dyDescent="0.25">
      <c r="A1900" s="3" t="str">
        <f>A322</f>
        <v>Kaarepere küla</v>
      </c>
      <c r="B1900" s="4" t="str">
        <f t="shared" ref="B1900:R1900" si="963">B327</f>
        <v>%</v>
      </c>
      <c r="C1900" s="4">
        <f t="shared" si="963"/>
        <v>0</v>
      </c>
      <c r="D1900" s="28">
        <f t="shared" si="963"/>
        <v>1.2124741776577075E-2</v>
      </c>
      <c r="E1900" s="28">
        <f t="shared" si="963"/>
        <v>7.0758151313706774E-3</v>
      </c>
      <c r="F1900" s="28">
        <f t="shared" si="963"/>
        <v>7.0758151313706774E-3</v>
      </c>
      <c r="G1900" s="28">
        <f t="shared" si="963"/>
        <v>7.0758151313706774E-3</v>
      </c>
      <c r="H1900" s="28">
        <f t="shared" si="963"/>
        <v>7.0758151313706774E-3</v>
      </c>
      <c r="I1900" s="28">
        <f t="shared" si="963"/>
        <v>7.0758151313706774E-3</v>
      </c>
      <c r="J1900" s="28">
        <f t="shared" si="963"/>
        <v>7.0758151313706774E-3</v>
      </c>
      <c r="K1900" s="28">
        <f t="shared" si="963"/>
        <v>7.0758151313706774E-3</v>
      </c>
      <c r="L1900" s="28">
        <f t="shared" si="963"/>
        <v>7.0758151313706774E-3</v>
      </c>
      <c r="M1900" s="28">
        <f t="shared" si="963"/>
        <v>7.0758151313706774E-3</v>
      </c>
      <c r="N1900" s="28">
        <f t="shared" si="963"/>
        <v>7.0758151313706774E-3</v>
      </c>
      <c r="O1900" s="28">
        <f t="shared" si="963"/>
        <v>7.0758151313706774E-3</v>
      </c>
      <c r="P1900" s="28">
        <f t="shared" si="963"/>
        <v>7.0758151313706774E-3</v>
      </c>
      <c r="Q1900" s="28">
        <f t="shared" si="963"/>
        <v>7.0758151313706774E-3</v>
      </c>
      <c r="R1900" s="28">
        <f t="shared" si="963"/>
        <v>7.0758151313706774E-3</v>
      </c>
    </row>
    <row r="1901" spans="1:18" x14ac:dyDescent="0.25">
      <c r="A1901" s="3" t="str">
        <f>A337</f>
        <v>Pikkjärve küla</v>
      </c>
      <c r="B1901" s="4" t="str">
        <f t="shared" ref="B1901:R1901" si="964">B342</f>
        <v>%</v>
      </c>
      <c r="C1901" s="4">
        <f t="shared" si="964"/>
        <v>0</v>
      </c>
      <c r="D1901" s="28">
        <f t="shared" si="964"/>
        <v>1.3648330058939062E-2</v>
      </c>
      <c r="E1901" s="28">
        <f t="shared" si="964"/>
        <v>1.5625E-2</v>
      </c>
      <c r="F1901" s="28">
        <f t="shared" si="964"/>
        <v>1.5625E-2</v>
      </c>
      <c r="G1901" s="28">
        <f t="shared" si="964"/>
        <v>1.5625E-2</v>
      </c>
      <c r="H1901" s="28">
        <f t="shared" si="964"/>
        <v>1.5625E-2</v>
      </c>
      <c r="I1901" s="28">
        <f t="shared" si="964"/>
        <v>1.5625E-2</v>
      </c>
      <c r="J1901" s="28">
        <f t="shared" si="964"/>
        <v>1.5625E-2</v>
      </c>
      <c r="K1901" s="28">
        <f t="shared" si="964"/>
        <v>1.5625E-2</v>
      </c>
      <c r="L1901" s="28">
        <f t="shared" si="964"/>
        <v>1.5625E-2</v>
      </c>
      <c r="M1901" s="28">
        <f t="shared" si="964"/>
        <v>1.5625E-2</v>
      </c>
      <c r="N1901" s="28">
        <f t="shared" si="964"/>
        <v>1.5625E-2</v>
      </c>
      <c r="O1901" s="28">
        <f t="shared" si="964"/>
        <v>1.5625E-2</v>
      </c>
      <c r="P1901" s="28">
        <f t="shared" si="964"/>
        <v>1.5625E-2</v>
      </c>
      <c r="Q1901" s="28">
        <f t="shared" si="964"/>
        <v>1.5625E-2</v>
      </c>
      <c r="R1901" s="28">
        <f t="shared" si="964"/>
        <v>1.5625E-2</v>
      </c>
    </row>
    <row r="1902" spans="1:18" x14ac:dyDescent="0.25">
      <c r="A1902" s="3" t="str">
        <f>A352</f>
        <v>Luua küla</v>
      </c>
      <c r="B1902" s="4" t="str">
        <f t="shared" ref="B1902:R1902" si="965">B357</f>
        <v>%</v>
      </c>
      <c r="C1902" s="4">
        <f t="shared" si="965"/>
        <v>0</v>
      </c>
      <c r="D1902" s="28">
        <f t="shared" si="965"/>
        <v>0.13995228899238898</v>
      </c>
      <c r="E1902" s="28">
        <f t="shared" si="965"/>
        <v>3.3878949371907163E-2</v>
      </c>
      <c r="F1902" s="28">
        <f t="shared" si="965"/>
        <v>3.3878949371907163E-2</v>
      </c>
      <c r="G1902" s="28">
        <f t="shared" si="965"/>
        <v>3.3878949371907163E-2</v>
      </c>
      <c r="H1902" s="28">
        <f t="shared" si="965"/>
        <v>3.3878949371907163E-2</v>
      </c>
      <c r="I1902" s="28">
        <f t="shared" si="965"/>
        <v>3.3878949371907163E-2</v>
      </c>
      <c r="J1902" s="28">
        <f t="shared" si="965"/>
        <v>3.3878949371907163E-2</v>
      </c>
      <c r="K1902" s="28">
        <f t="shared" si="965"/>
        <v>3.3878949371907163E-2</v>
      </c>
      <c r="L1902" s="28">
        <f t="shared" si="965"/>
        <v>3.3878949371907163E-2</v>
      </c>
      <c r="M1902" s="28">
        <f t="shared" si="965"/>
        <v>3.3878949371907163E-2</v>
      </c>
      <c r="N1902" s="28">
        <f t="shared" si="965"/>
        <v>3.3878949371907163E-2</v>
      </c>
      <c r="O1902" s="28">
        <f t="shared" si="965"/>
        <v>3.3878949371907163E-2</v>
      </c>
      <c r="P1902" s="28">
        <f t="shared" si="965"/>
        <v>3.3878949371907163E-2</v>
      </c>
      <c r="Q1902" s="28">
        <f t="shared" si="965"/>
        <v>3.3878949371907163E-2</v>
      </c>
      <c r="R1902" s="28">
        <f t="shared" si="965"/>
        <v>3.3878949371907163E-2</v>
      </c>
    </row>
    <row r="1903" spans="1:18" x14ac:dyDescent="0.25">
      <c r="A1903" s="3" t="str">
        <f>A369</f>
        <v>Kambja alevik</v>
      </c>
      <c r="B1903" s="4" t="str">
        <f t="shared" ref="B1903:R1903" si="966">B374</f>
        <v>%</v>
      </c>
      <c r="C1903" s="4">
        <f t="shared" si="966"/>
        <v>0</v>
      </c>
      <c r="D1903" s="28">
        <f t="shared" si="966"/>
        <v>0</v>
      </c>
      <c r="E1903" s="28">
        <f t="shared" si="966"/>
        <v>0</v>
      </c>
      <c r="F1903" s="28">
        <f t="shared" si="966"/>
        <v>0</v>
      </c>
      <c r="G1903" s="28">
        <f t="shared" si="966"/>
        <v>0</v>
      </c>
      <c r="H1903" s="28">
        <f t="shared" si="966"/>
        <v>0</v>
      </c>
      <c r="I1903" s="28">
        <f t="shared" si="966"/>
        <v>0</v>
      </c>
      <c r="J1903" s="28">
        <f t="shared" si="966"/>
        <v>0</v>
      </c>
      <c r="K1903" s="28">
        <f t="shared" si="966"/>
        <v>0</v>
      </c>
      <c r="L1903" s="28">
        <f t="shared" si="966"/>
        <v>0</v>
      </c>
      <c r="M1903" s="28">
        <f t="shared" si="966"/>
        <v>0</v>
      </c>
      <c r="N1903" s="28">
        <f t="shared" si="966"/>
        <v>0</v>
      </c>
      <c r="O1903" s="28">
        <f t="shared" si="966"/>
        <v>0</v>
      </c>
      <c r="P1903" s="28">
        <f t="shared" si="966"/>
        <v>0</v>
      </c>
      <c r="Q1903" s="28">
        <f t="shared" si="966"/>
        <v>0</v>
      </c>
      <c r="R1903" s="28">
        <f t="shared" si="966"/>
        <v>0</v>
      </c>
    </row>
    <row r="1904" spans="1:18" x14ac:dyDescent="0.25">
      <c r="A1904" s="3" t="str">
        <f>A384</f>
        <v>Kammeri küla</v>
      </c>
      <c r="B1904" s="4" t="str">
        <f t="shared" ref="B1904:R1904" si="967">B389</f>
        <v>%</v>
      </c>
      <c r="C1904" s="4">
        <f t="shared" si="967"/>
        <v>0</v>
      </c>
      <c r="D1904" s="28">
        <f t="shared" si="967"/>
        <v>0</v>
      </c>
      <c r="E1904" s="28">
        <f t="shared" si="967"/>
        <v>0</v>
      </c>
      <c r="F1904" s="28">
        <f t="shared" si="967"/>
        <v>0</v>
      </c>
      <c r="G1904" s="28">
        <f t="shared" si="967"/>
        <v>0</v>
      </c>
      <c r="H1904" s="28">
        <f t="shared" si="967"/>
        <v>0</v>
      </c>
      <c r="I1904" s="28">
        <f t="shared" si="967"/>
        <v>0</v>
      </c>
      <c r="J1904" s="28">
        <f t="shared" si="967"/>
        <v>0</v>
      </c>
      <c r="K1904" s="28">
        <f t="shared" si="967"/>
        <v>0</v>
      </c>
      <c r="L1904" s="28">
        <f t="shared" si="967"/>
        <v>0</v>
      </c>
      <c r="M1904" s="28">
        <f t="shared" si="967"/>
        <v>0</v>
      </c>
      <c r="N1904" s="28">
        <f t="shared" si="967"/>
        <v>0</v>
      </c>
      <c r="O1904" s="28">
        <f t="shared" si="967"/>
        <v>0</v>
      </c>
      <c r="P1904" s="28">
        <f t="shared" si="967"/>
        <v>0</v>
      </c>
      <c r="Q1904" s="28">
        <f t="shared" si="967"/>
        <v>0</v>
      </c>
      <c r="R1904" s="28">
        <f t="shared" si="967"/>
        <v>0</v>
      </c>
    </row>
    <row r="1905" spans="1:18" x14ac:dyDescent="0.25">
      <c r="A1905" s="3" t="str">
        <f>A399</f>
        <v>Lalli küla</v>
      </c>
      <c r="B1905" s="4" t="str">
        <f t="shared" ref="B1905:R1905" si="968">B404</f>
        <v>%</v>
      </c>
      <c r="C1905" s="4">
        <f t="shared" si="968"/>
        <v>0</v>
      </c>
      <c r="D1905" s="28">
        <f t="shared" si="968"/>
        <v>0.12832885535517113</v>
      </c>
      <c r="E1905" s="28">
        <f t="shared" si="968"/>
        <v>0.12012949362195602</v>
      </c>
      <c r="F1905" s="28">
        <f t="shared" si="968"/>
        <v>0.12012949362195602</v>
      </c>
      <c r="G1905" s="28">
        <f t="shared" si="968"/>
        <v>0.12012949362195602</v>
      </c>
      <c r="H1905" s="28">
        <f t="shared" si="968"/>
        <v>0.12012949362195602</v>
      </c>
      <c r="I1905" s="28">
        <f t="shared" si="968"/>
        <v>0.12012949362195602</v>
      </c>
      <c r="J1905" s="28">
        <f t="shared" si="968"/>
        <v>0.12012949362195602</v>
      </c>
      <c r="K1905" s="28">
        <f t="shared" si="968"/>
        <v>0.1</v>
      </c>
      <c r="L1905" s="28">
        <f t="shared" si="968"/>
        <v>0.1</v>
      </c>
      <c r="M1905" s="28">
        <f t="shared" si="968"/>
        <v>0.1</v>
      </c>
      <c r="N1905" s="28">
        <f t="shared" si="968"/>
        <v>0.1</v>
      </c>
      <c r="O1905" s="28">
        <f t="shared" si="968"/>
        <v>0.1</v>
      </c>
      <c r="P1905" s="28">
        <f t="shared" si="968"/>
        <v>0.1</v>
      </c>
      <c r="Q1905" s="28">
        <f t="shared" si="968"/>
        <v>0.1</v>
      </c>
      <c r="R1905" s="28">
        <f t="shared" si="968"/>
        <v>0.1</v>
      </c>
    </row>
    <row r="1906" spans="1:18" x14ac:dyDescent="0.25">
      <c r="A1906" s="3" t="str">
        <f>A414</f>
        <v>Rebase küla</v>
      </c>
      <c r="B1906" s="4" t="str">
        <f t="shared" ref="B1906:R1906" si="969">B419</f>
        <v>%</v>
      </c>
      <c r="C1906" s="4">
        <f t="shared" si="969"/>
        <v>0</v>
      </c>
      <c r="D1906" s="28">
        <f t="shared" si="969"/>
        <v>0</v>
      </c>
      <c r="E1906" s="28">
        <f t="shared" si="969"/>
        <v>0</v>
      </c>
      <c r="F1906" s="28">
        <f t="shared" si="969"/>
        <v>0</v>
      </c>
      <c r="G1906" s="28">
        <f t="shared" si="969"/>
        <v>0</v>
      </c>
      <c r="H1906" s="28">
        <f t="shared" si="969"/>
        <v>0</v>
      </c>
      <c r="I1906" s="28">
        <f t="shared" si="969"/>
        <v>0</v>
      </c>
      <c r="J1906" s="28">
        <f t="shared" si="969"/>
        <v>0</v>
      </c>
      <c r="K1906" s="28">
        <f t="shared" si="969"/>
        <v>0</v>
      </c>
      <c r="L1906" s="28">
        <f t="shared" si="969"/>
        <v>0</v>
      </c>
      <c r="M1906" s="28">
        <f t="shared" si="969"/>
        <v>0</v>
      </c>
      <c r="N1906" s="28">
        <f t="shared" si="969"/>
        <v>0</v>
      </c>
      <c r="O1906" s="28">
        <f t="shared" si="969"/>
        <v>0</v>
      </c>
      <c r="P1906" s="28">
        <f t="shared" si="969"/>
        <v>0</v>
      </c>
      <c r="Q1906" s="28">
        <f t="shared" si="969"/>
        <v>0</v>
      </c>
      <c r="R1906" s="28">
        <f t="shared" si="969"/>
        <v>0</v>
      </c>
    </row>
    <row r="1907" spans="1:18" x14ac:dyDescent="0.25">
      <c r="A1907" s="3" t="str">
        <f>A429</f>
        <v>Vana-Kuuste küla</v>
      </c>
      <c r="B1907" s="4" t="str">
        <f t="shared" ref="B1907:R1907" si="970">B434</f>
        <v>%</v>
      </c>
      <c r="C1907" s="4">
        <f t="shared" si="970"/>
        <v>0</v>
      </c>
      <c r="D1907" s="28">
        <f t="shared" si="970"/>
        <v>0.12832885535517113</v>
      </c>
      <c r="E1907" s="28">
        <f t="shared" si="970"/>
        <v>0.12012949362195602</v>
      </c>
      <c r="F1907" s="28">
        <f t="shared" si="970"/>
        <v>0.12012949362195602</v>
      </c>
      <c r="G1907" s="28">
        <f t="shared" si="970"/>
        <v>0.12012949362195602</v>
      </c>
      <c r="H1907" s="28">
        <f t="shared" si="970"/>
        <v>0.12012949362195602</v>
      </c>
      <c r="I1907" s="28">
        <f t="shared" si="970"/>
        <v>0.12012949362195602</v>
      </c>
      <c r="J1907" s="28">
        <f t="shared" si="970"/>
        <v>0.12012949362195602</v>
      </c>
      <c r="K1907" s="28">
        <f t="shared" si="970"/>
        <v>0.1</v>
      </c>
      <c r="L1907" s="28">
        <f t="shared" si="970"/>
        <v>0.1</v>
      </c>
      <c r="M1907" s="28">
        <f t="shared" si="970"/>
        <v>0.1</v>
      </c>
      <c r="N1907" s="28">
        <f t="shared" si="970"/>
        <v>0.1</v>
      </c>
      <c r="O1907" s="28">
        <f t="shared" si="970"/>
        <v>0.1</v>
      </c>
      <c r="P1907" s="28">
        <f t="shared" si="970"/>
        <v>0.1</v>
      </c>
      <c r="Q1907" s="28">
        <f t="shared" si="970"/>
        <v>0.1</v>
      </c>
      <c r="R1907" s="28">
        <f t="shared" si="970"/>
        <v>0.1</v>
      </c>
    </row>
    <row r="1908" spans="1:18" x14ac:dyDescent="0.25">
      <c r="A1908" s="3" t="str">
        <f>A446</f>
        <v>Aardla küla</v>
      </c>
      <c r="B1908" s="4" t="str">
        <f t="shared" ref="B1908:R1908" si="971">B451</f>
        <v>%</v>
      </c>
      <c r="C1908" s="4">
        <f t="shared" si="971"/>
        <v>0</v>
      </c>
      <c r="D1908" s="28">
        <f t="shared" si="971"/>
        <v>0</v>
      </c>
      <c r="E1908" s="28">
        <f t="shared" si="971"/>
        <v>0</v>
      </c>
      <c r="F1908" s="28">
        <f t="shared" si="971"/>
        <v>0</v>
      </c>
      <c r="G1908" s="28">
        <f t="shared" si="971"/>
        <v>0</v>
      </c>
      <c r="H1908" s="28">
        <f t="shared" si="971"/>
        <v>0</v>
      </c>
      <c r="I1908" s="28">
        <f t="shared" si="971"/>
        <v>0</v>
      </c>
      <c r="J1908" s="28">
        <f t="shared" si="971"/>
        <v>0</v>
      </c>
      <c r="K1908" s="28">
        <f t="shared" si="971"/>
        <v>0</v>
      </c>
      <c r="L1908" s="28">
        <f t="shared" si="971"/>
        <v>0</v>
      </c>
      <c r="M1908" s="28">
        <f t="shared" si="971"/>
        <v>0</v>
      </c>
      <c r="N1908" s="28">
        <f t="shared" si="971"/>
        <v>0</v>
      </c>
      <c r="O1908" s="28">
        <f t="shared" si="971"/>
        <v>0</v>
      </c>
      <c r="P1908" s="28">
        <f t="shared" si="971"/>
        <v>0</v>
      </c>
      <c r="Q1908" s="28">
        <f t="shared" si="971"/>
        <v>0</v>
      </c>
      <c r="R1908" s="28">
        <f t="shared" si="971"/>
        <v>0</v>
      </c>
    </row>
    <row r="1909" spans="1:18" x14ac:dyDescent="0.25">
      <c r="A1909" s="3" t="str">
        <f>A461</f>
        <v>Aardlapalu küla</v>
      </c>
      <c r="B1909" s="4" t="str">
        <f t="shared" ref="B1909:R1909" si="972">B466</f>
        <v>%</v>
      </c>
      <c r="C1909" s="4">
        <f t="shared" si="972"/>
        <v>0</v>
      </c>
      <c r="D1909" s="28">
        <f t="shared" si="972"/>
        <v>4.621459498905367E-2</v>
      </c>
      <c r="E1909" s="28">
        <f t="shared" si="972"/>
        <v>4.621459498905367E-2</v>
      </c>
      <c r="F1909" s="28">
        <f t="shared" si="972"/>
        <v>4.621459498905367E-2</v>
      </c>
      <c r="G1909" s="28">
        <f t="shared" si="972"/>
        <v>4.621459498905367E-2</v>
      </c>
      <c r="H1909" s="28">
        <f t="shared" si="972"/>
        <v>4.621459498905367E-2</v>
      </c>
      <c r="I1909" s="28">
        <f t="shared" si="972"/>
        <v>4.621459498905367E-2</v>
      </c>
      <c r="J1909" s="28">
        <f t="shared" si="972"/>
        <v>4.621459498905367E-2</v>
      </c>
      <c r="K1909" s="28">
        <f t="shared" si="972"/>
        <v>4.621459498905367E-2</v>
      </c>
      <c r="L1909" s="28">
        <f t="shared" si="972"/>
        <v>4.621459498905367E-2</v>
      </c>
      <c r="M1909" s="28">
        <f t="shared" si="972"/>
        <v>4.621459498905367E-2</v>
      </c>
      <c r="N1909" s="28">
        <f t="shared" si="972"/>
        <v>4.621459498905367E-2</v>
      </c>
      <c r="O1909" s="28">
        <f t="shared" si="972"/>
        <v>4.621459498905367E-2</v>
      </c>
      <c r="P1909" s="28">
        <f t="shared" si="972"/>
        <v>4.621459498905367E-2</v>
      </c>
      <c r="Q1909" s="28">
        <f t="shared" si="972"/>
        <v>4.621459498905367E-2</v>
      </c>
      <c r="R1909" s="28">
        <f t="shared" si="972"/>
        <v>4.621459498905367E-2</v>
      </c>
    </row>
    <row r="1910" spans="1:18" x14ac:dyDescent="0.25">
      <c r="A1910" s="3" t="str">
        <f>A476</f>
        <v>Haaslava küla</v>
      </c>
      <c r="B1910" s="4" t="str">
        <f t="shared" ref="B1910:R1910" si="973">B481</f>
        <v>%</v>
      </c>
      <c r="C1910" s="4">
        <f t="shared" si="973"/>
        <v>0</v>
      </c>
      <c r="D1910" s="28">
        <f t="shared" si="973"/>
        <v>4.621459498905367E-2</v>
      </c>
      <c r="E1910" s="28">
        <f t="shared" si="973"/>
        <v>4.621459498905367E-2</v>
      </c>
      <c r="F1910" s="28">
        <f t="shared" si="973"/>
        <v>4.621459498905367E-2</v>
      </c>
      <c r="G1910" s="28">
        <f t="shared" si="973"/>
        <v>4.621459498905367E-2</v>
      </c>
      <c r="H1910" s="28">
        <f t="shared" si="973"/>
        <v>4.621459498905367E-2</v>
      </c>
      <c r="I1910" s="28">
        <f t="shared" si="973"/>
        <v>4.621459498905367E-2</v>
      </c>
      <c r="J1910" s="28">
        <f t="shared" si="973"/>
        <v>4.621459498905367E-2</v>
      </c>
      <c r="K1910" s="28">
        <f t="shared" si="973"/>
        <v>4.621459498905367E-2</v>
      </c>
      <c r="L1910" s="28">
        <f t="shared" si="973"/>
        <v>4.621459498905367E-2</v>
      </c>
      <c r="M1910" s="28">
        <f t="shared" si="973"/>
        <v>4.621459498905367E-2</v>
      </c>
      <c r="N1910" s="28">
        <f t="shared" si="973"/>
        <v>4.621459498905367E-2</v>
      </c>
      <c r="O1910" s="28">
        <f t="shared" si="973"/>
        <v>4.621459498905367E-2</v>
      </c>
      <c r="P1910" s="28">
        <f t="shared" si="973"/>
        <v>4.621459498905367E-2</v>
      </c>
      <c r="Q1910" s="28">
        <f t="shared" si="973"/>
        <v>4.621459498905367E-2</v>
      </c>
      <c r="R1910" s="28">
        <f t="shared" si="973"/>
        <v>4.621459498905367E-2</v>
      </c>
    </row>
    <row r="1911" spans="1:18" x14ac:dyDescent="0.25">
      <c r="A1911" s="3" t="str">
        <f>A491</f>
        <v>Ignase küla</v>
      </c>
      <c r="B1911" s="4" t="str">
        <f t="shared" ref="B1911:R1911" si="974">B496</f>
        <v>%</v>
      </c>
      <c r="C1911" s="4">
        <f t="shared" si="974"/>
        <v>0</v>
      </c>
      <c r="D1911" s="28">
        <f t="shared" si="974"/>
        <v>8.0536912751671963E-4</v>
      </c>
      <c r="E1911" s="28">
        <f t="shared" si="974"/>
        <v>6.1720000000000108E-2</v>
      </c>
      <c r="F1911" s="28">
        <f t="shared" si="974"/>
        <v>6.1720000000000108E-2</v>
      </c>
      <c r="G1911" s="28">
        <f t="shared" si="974"/>
        <v>6.1720000000000108E-2</v>
      </c>
      <c r="H1911" s="28">
        <f t="shared" si="974"/>
        <v>6.1720000000000108E-2</v>
      </c>
      <c r="I1911" s="28">
        <f t="shared" si="974"/>
        <v>6.1720000000000108E-2</v>
      </c>
      <c r="J1911" s="28">
        <f t="shared" si="974"/>
        <v>6.1720000000000108E-2</v>
      </c>
      <c r="K1911" s="28">
        <f t="shared" si="974"/>
        <v>6.1720000000000108E-2</v>
      </c>
      <c r="L1911" s="28">
        <f t="shared" si="974"/>
        <v>6.1720000000000108E-2</v>
      </c>
      <c r="M1911" s="28">
        <f t="shared" si="974"/>
        <v>6.1720000000000108E-2</v>
      </c>
      <c r="N1911" s="28">
        <f t="shared" si="974"/>
        <v>6.1720000000000108E-2</v>
      </c>
      <c r="O1911" s="28">
        <f t="shared" si="974"/>
        <v>6.1720000000000108E-2</v>
      </c>
      <c r="P1911" s="28">
        <f t="shared" si="974"/>
        <v>6.1720000000000108E-2</v>
      </c>
      <c r="Q1911" s="28">
        <f t="shared" si="974"/>
        <v>6.1720000000000108E-2</v>
      </c>
      <c r="R1911" s="28">
        <f t="shared" si="974"/>
        <v>6.1720000000000108E-2</v>
      </c>
    </row>
    <row r="1912" spans="1:18" x14ac:dyDescent="0.25">
      <c r="A1912" s="3" t="str">
        <f>A506</f>
        <v>Kaagvere küla</v>
      </c>
      <c r="B1912" s="4" t="str">
        <f t="shared" ref="B1912:R1912" si="975">B511</f>
        <v>%</v>
      </c>
      <c r="C1912" s="4">
        <f t="shared" si="975"/>
        <v>0</v>
      </c>
      <c r="D1912" s="28">
        <f t="shared" si="975"/>
        <v>0</v>
      </c>
      <c r="E1912" s="28">
        <f t="shared" si="975"/>
        <v>4.682417919607329E-3</v>
      </c>
      <c r="F1912" s="28">
        <f t="shared" si="975"/>
        <v>4.682417919607329E-3</v>
      </c>
      <c r="G1912" s="28">
        <f t="shared" si="975"/>
        <v>4.682417919607329E-3</v>
      </c>
      <c r="H1912" s="28">
        <f t="shared" si="975"/>
        <v>4.682417919607329E-3</v>
      </c>
      <c r="I1912" s="28">
        <f t="shared" si="975"/>
        <v>4.682417919607329E-3</v>
      </c>
      <c r="J1912" s="28">
        <f t="shared" si="975"/>
        <v>4.682417919607329E-3</v>
      </c>
      <c r="K1912" s="28">
        <f t="shared" si="975"/>
        <v>4.682417919607329E-3</v>
      </c>
      <c r="L1912" s="28">
        <f t="shared" si="975"/>
        <v>4.682417919607329E-3</v>
      </c>
      <c r="M1912" s="28">
        <f t="shared" si="975"/>
        <v>4.682417919607329E-3</v>
      </c>
      <c r="N1912" s="28">
        <f t="shared" si="975"/>
        <v>4.682417919607329E-3</v>
      </c>
      <c r="O1912" s="28">
        <f t="shared" si="975"/>
        <v>4.682417919607329E-3</v>
      </c>
      <c r="P1912" s="28">
        <f t="shared" si="975"/>
        <v>4.682417919607329E-3</v>
      </c>
      <c r="Q1912" s="28">
        <f t="shared" si="975"/>
        <v>4.682417919607329E-3</v>
      </c>
      <c r="R1912" s="28">
        <f t="shared" si="975"/>
        <v>4.682417919607329E-3</v>
      </c>
    </row>
    <row r="1913" spans="1:18" x14ac:dyDescent="0.25">
      <c r="A1913" s="3" t="str">
        <f>A521</f>
        <v>Kurepalu küla</v>
      </c>
      <c r="B1913" s="4" t="str">
        <f t="shared" ref="B1913:R1913" si="976">B526</f>
        <v>%</v>
      </c>
      <c r="C1913" s="4">
        <f t="shared" si="976"/>
        <v>0</v>
      </c>
      <c r="D1913" s="28">
        <f t="shared" si="976"/>
        <v>4.621459498905367E-2</v>
      </c>
      <c r="E1913" s="28">
        <f t="shared" si="976"/>
        <v>4.621459498905367E-2</v>
      </c>
      <c r="F1913" s="28">
        <f t="shared" si="976"/>
        <v>4.621459498905367E-2</v>
      </c>
      <c r="G1913" s="28">
        <f t="shared" si="976"/>
        <v>4.621459498905367E-2</v>
      </c>
      <c r="H1913" s="28">
        <f t="shared" si="976"/>
        <v>4.621459498905367E-2</v>
      </c>
      <c r="I1913" s="28">
        <f t="shared" si="976"/>
        <v>4.621459498905367E-2</v>
      </c>
      <c r="J1913" s="28">
        <f t="shared" si="976"/>
        <v>4.621459498905367E-2</v>
      </c>
      <c r="K1913" s="28">
        <f t="shared" si="976"/>
        <v>4.621459498905367E-2</v>
      </c>
      <c r="L1913" s="28">
        <f t="shared" si="976"/>
        <v>4.621459498905367E-2</v>
      </c>
      <c r="M1913" s="28">
        <f t="shared" si="976"/>
        <v>4.621459498905367E-2</v>
      </c>
      <c r="N1913" s="28">
        <f t="shared" si="976"/>
        <v>4.621459498905367E-2</v>
      </c>
      <c r="O1913" s="28">
        <f t="shared" si="976"/>
        <v>4.621459498905367E-2</v>
      </c>
      <c r="P1913" s="28">
        <f t="shared" si="976"/>
        <v>4.621459498905367E-2</v>
      </c>
      <c r="Q1913" s="28">
        <f t="shared" si="976"/>
        <v>4.621459498905367E-2</v>
      </c>
      <c r="R1913" s="28">
        <f t="shared" si="976"/>
        <v>4.621459498905367E-2</v>
      </c>
    </row>
    <row r="1914" spans="1:18" x14ac:dyDescent="0.25">
      <c r="A1914" s="3" t="str">
        <f>A536</f>
        <v>Mäksa küla</v>
      </c>
      <c r="B1914" s="4" t="str">
        <f t="shared" ref="B1914:R1914" si="977">B541</f>
        <v>%</v>
      </c>
      <c r="C1914" s="4">
        <f t="shared" si="977"/>
        <v>0</v>
      </c>
      <c r="D1914" s="28">
        <f t="shared" si="977"/>
        <v>0</v>
      </c>
      <c r="E1914" s="28">
        <f t="shared" si="977"/>
        <v>0</v>
      </c>
      <c r="F1914" s="28">
        <f t="shared" si="977"/>
        <v>0</v>
      </c>
      <c r="G1914" s="28">
        <f t="shared" si="977"/>
        <v>0</v>
      </c>
      <c r="H1914" s="28">
        <f t="shared" si="977"/>
        <v>0</v>
      </c>
      <c r="I1914" s="28">
        <f t="shared" si="977"/>
        <v>0</v>
      </c>
      <c r="J1914" s="28">
        <f t="shared" si="977"/>
        <v>0</v>
      </c>
      <c r="K1914" s="28">
        <f t="shared" si="977"/>
        <v>0</v>
      </c>
      <c r="L1914" s="28">
        <f t="shared" si="977"/>
        <v>0</v>
      </c>
      <c r="M1914" s="28">
        <f t="shared" si="977"/>
        <v>0</v>
      </c>
      <c r="N1914" s="28">
        <f t="shared" si="977"/>
        <v>0</v>
      </c>
      <c r="O1914" s="28">
        <f t="shared" si="977"/>
        <v>0</v>
      </c>
      <c r="P1914" s="28">
        <f t="shared" si="977"/>
        <v>0</v>
      </c>
      <c r="Q1914" s="28">
        <f t="shared" si="977"/>
        <v>0</v>
      </c>
      <c r="R1914" s="28">
        <f t="shared" si="977"/>
        <v>0</v>
      </c>
    </row>
    <row r="1915" spans="1:18" x14ac:dyDescent="0.25">
      <c r="A1915" s="3" t="str">
        <f>A551</f>
        <v>Melliste küla</v>
      </c>
      <c r="B1915" s="4" t="str">
        <f t="shared" ref="B1915:R1915" si="978">B556</f>
        <v>%</v>
      </c>
      <c r="C1915" s="4">
        <f t="shared" si="978"/>
        <v>0</v>
      </c>
      <c r="D1915" s="28">
        <f t="shared" si="978"/>
        <v>0.20112842535787323</v>
      </c>
      <c r="E1915" s="28">
        <f t="shared" si="978"/>
        <v>8.6518832736049101E-2</v>
      </c>
      <c r="F1915" s="28">
        <f t="shared" si="978"/>
        <v>8.6518832736049101E-2</v>
      </c>
      <c r="G1915" s="28">
        <f t="shared" si="978"/>
        <v>8.6518832736049101E-2</v>
      </c>
      <c r="H1915" s="28">
        <f t="shared" si="978"/>
        <v>8.6518832736049101E-2</v>
      </c>
      <c r="I1915" s="28">
        <f t="shared" si="978"/>
        <v>8.6518832736049101E-2</v>
      </c>
      <c r="J1915" s="28">
        <f t="shared" si="978"/>
        <v>8.6518832736049101E-2</v>
      </c>
      <c r="K1915" s="28">
        <f t="shared" si="978"/>
        <v>0.05</v>
      </c>
      <c r="L1915" s="28">
        <f t="shared" si="978"/>
        <v>0.05</v>
      </c>
      <c r="M1915" s="28">
        <f t="shared" si="978"/>
        <v>0.05</v>
      </c>
      <c r="N1915" s="28">
        <f t="shared" si="978"/>
        <v>0.05</v>
      </c>
      <c r="O1915" s="28">
        <f t="shared" si="978"/>
        <v>0.05</v>
      </c>
      <c r="P1915" s="28">
        <f t="shared" si="978"/>
        <v>0.05</v>
      </c>
      <c r="Q1915" s="28">
        <f t="shared" si="978"/>
        <v>0.05</v>
      </c>
      <c r="R1915" s="28">
        <f t="shared" si="978"/>
        <v>0.05</v>
      </c>
    </row>
    <row r="1916" spans="1:18" x14ac:dyDescent="0.25">
      <c r="A1916" s="3" t="str">
        <f>A566</f>
        <v>Mõra küla</v>
      </c>
      <c r="B1916" s="4" t="str">
        <f t="shared" ref="B1916:R1916" si="979">B571</f>
        <v>%</v>
      </c>
      <c r="C1916" s="4">
        <f t="shared" si="979"/>
        <v>0</v>
      </c>
      <c r="D1916" s="28">
        <f t="shared" si="979"/>
        <v>4.621459498905367E-2</v>
      </c>
      <c r="E1916" s="28">
        <f t="shared" si="979"/>
        <v>4.621459498905367E-2</v>
      </c>
      <c r="F1916" s="28">
        <f t="shared" si="979"/>
        <v>4.621459498905367E-2</v>
      </c>
      <c r="G1916" s="28">
        <f t="shared" si="979"/>
        <v>4.621459498905367E-2</v>
      </c>
      <c r="H1916" s="28">
        <f t="shared" si="979"/>
        <v>4.621459498905367E-2</v>
      </c>
      <c r="I1916" s="28">
        <f t="shared" si="979"/>
        <v>4.621459498905367E-2</v>
      </c>
      <c r="J1916" s="28">
        <f t="shared" si="979"/>
        <v>4.621459498905367E-2</v>
      </c>
      <c r="K1916" s="28">
        <f t="shared" si="979"/>
        <v>4.621459498905367E-2</v>
      </c>
      <c r="L1916" s="28">
        <f t="shared" si="979"/>
        <v>4.621459498905367E-2</v>
      </c>
      <c r="M1916" s="28">
        <f t="shared" si="979"/>
        <v>4.621459498905367E-2</v>
      </c>
      <c r="N1916" s="28">
        <f t="shared" si="979"/>
        <v>4.621459498905367E-2</v>
      </c>
      <c r="O1916" s="28">
        <f t="shared" si="979"/>
        <v>4.621459498905367E-2</v>
      </c>
      <c r="P1916" s="28">
        <f t="shared" si="979"/>
        <v>4.621459498905367E-2</v>
      </c>
      <c r="Q1916" s="28">
        <f t="shared" si="979"/>
        <v>4.621459498905367E-2</v>
      </c>
      <c r="R1916" s="28">
        <f t="shared" si="979"/>
        <v>4.621459498905367E-2</v>
      </c>
    </row>
    <row r="1917" spans="1:18" x14ac:dyDescent="0.25">
      <c r="A1917" s="3" t="str">
        <f>A581</f>
        <v>Päkste küla</v>
      </c>
      <c r="B1917" s="4" t="str">
        <f t="shared" ref="B1917:R1917" si="980">B586</f>
        <v>%</v>
      </c>
      <c r="C1917" s="4">
        <f t="shared" si="980"/>
        <v>0</v>
      </c>
      <c r="D1917" s="28">
        <f t="shared" si="980"/>
        <v>0</v>
      </c>
      <c r="E1917" s="28">
        <f t="shared" si="980"/>
        <v>0</v>
      </c>
      <c r="F1917" s="28">
        <f t="shared" si="980"/>
        <v>0</v>
      </c>
      <c r="G1917" s="28">
        <f t="shared" si="980"/>
        <v>0</v>
      </c>
      <c r="H1917" s="28">
        <f t="shared" si="980"/>
        <v>0</v>
      </c>
      <c r="I1917" s="28">
        <f t="shared" si="980"/>
        <v>0</v>
      </c>
      <c r="J1917" s="28">
        <f t="shared" si="980"/>
        <v>0</v>
      </c>
      <c r="K1917" s="28">
        <f t="shared" si="980"/>
        <v>0</v>
      </c>
      <c r="L1917" s="28">
        <f t="shared" si="980"/>
        <v>0</v>
      </c>
      <c r="M1917" s="28">
        <f t="shared" si="980"/>
        <v>0</v>
      </c>
      <c r="N1917" s="28">
        <f t="shared" si="980"/>
        <v>0</v>
      </c>
      <c r="O1917" s="28">
        <f t="shared" si="980"/>
        <v>0</v>
      </c>
      <c r="P1917" s="28">
        <f t="shared" si="980"/>
        <v>0</v>
      </c>
      <c r="Q1917" s="28">
        <f t="shared" si="980"/>
        <v>0</v>
      </c>
      <c r="R1917" s="28">
        <f t="shared" si="980"/>
        <v>0</v>
      </c>
    </row>
    <row r="1918" spans="1:18" x14ac:dyDescent="0.25">
      <c r="A1918" s="3" t="str">
        <f>A596</f>
        <v>Poka küla</v>
      </c>
      <c r="B1918" s="4" t="str">
        <f t="shared" ref="B1918:R1918" si="981">B601</f>
        <v>%</v>
      </c>
      <c r="C1918" s="4">
        <f t="shared" si="981"/>
        <v>0</v>
      </c>
      <c r="D1918" s="28">
        <f t="shared" si="981"/>
        <v>0.20112842535787323</v>
      </c>
      <c r="E1918" s="28">
        <f t="shared" si="981"/>
        <v>8.6518832736049101E-2</v>
      </c>
      <c r="F1918" s="28">
        <f t="shared" si="981"/>
        <v>8.6518832736049101E-2</v>
      </c>
      <c r="G1918" s="28">
        <f t="shared" si="981"/>
        <v>8.6518832736049101E-2</v>
      </c>
      <c r="H1918" s="28">
        <f t="shared" si="981"/>
        <v>8.6518832736049101E-2</v>
      </c>
      <c r="I1918" s="28">
        <f t="shared" si="981"/>
        <v>8.6518832736049101E-2</v>
      </c>
      <c r="J1918" s="28">
        <f t="shared" si="981"/>
        <v>8.6518832736049101E-2</v>
      </c>
      <c r="K1918" s="28">
        <f t="shared" si="981"/>
        <v>0.05</v>
      </c>
      <c r="L1918" s="28">
        <f t="shared" si="981"/>
        <v>0.05</v>
      </c>
      <c r="M1918" s="28">
        <f t="shared" si="981"/>
        <v>0.05</v>
      </c>
      <c r="N1918" s="28">
        <f t="shared" si="981"/>
        <v>0.05</v>
      </c>
      <c r="O1918" s="28">
        <f t="shared" si="981"/>
        <v>0.05</v>
      </c>
      <c r="P1918" s="28">
        <f t="shared" si="981"/>
        <v>0.05</v>
      </c>
      <c r="Q1918" s="28">
        <f t="shared" si="981"/>
        <v>0.05</v>
      </c>
      <c r="R1918" s="28">
        <f t="shared" si="981"/>
        <v>0.05</v>
      </c>
    </row>
    <row r="1919" spans="1:18" x14ac:dyDescent="0.25">
      <c r="A1919" s="3" t="str">
        <f>A611</f>
        <v>Roiu küla</v>
      </c>
      <c r="B1919" s="4" t="str">
        <f t="shared" ref="B1919:R1919" si="982">B616</f>
        <v>%</v>
      </c>
      <c r="C1919" s="4">
        <f t="shared" si="982"/>
        <v>0</v>
      </c>
      <c r="D1919" s="28">
        <f t="shared" si="982"/>
        <v>4.621459498905367E-2</v>
      </c>
      <c r="E1919" s="28">
        <f t="shared" si="982"/>
        <v>4.621459498905367E-2</v>
      </c>
      <c r="F1919" s="28">
        <f t="shared" si="982"/>
        <v>4.621459498905367E-2</v>
      </c>
      <c r="G1919" s="28">
        <f t="shared" si="982"/>
        <v>4.621459498905367E-2</v>
      </c>
      <c r="H1919" s="28">
        <f t="shared" si="982"/>
        <v>4.621459498905367E-2</v>
      </c>
      <c r="I1919" s="28">
        <f t="shared" si="982"/>
        <v>4.621459498905367E-2</v>
      </c>
      <c r="J1919" s="28">
        <f t="shared" si="982"/>
        <v>4.621459498905367E-2</v>
      </c>
      <c r="K1919" s="28">
        <f t="shared" si="982"/>
        <v>4.621459498905367E-2</v>
      </c>
      <c r="L1919" s="28">
        <f t="shared" si="982"/>
        <v>4.621459498905367E-2</v>
      </c>
      <c r="M1919" s="28">
        <f t="shared" si="982"/>
        <v>4.621459498905367E-2</v>
      </c>
      <c r="N1919" s="28">
        <f t="shared" si="982"/>
        <v>4.621459498905367E-2</v>
      </c>
      <c r="O1919" s="28">
        <f t="shared" si="982"/>
        <v>4.621459498905367E-2</v>
      </c>
      <c r="P1919" s="28">
        <f t="shared" si="982"/>
        <v>4.621459498905367E-2</v>
      </c>
      <c r="Q1919" s="28">
        <f t="shared" si="982"/>
        <v>4.621459498905367E-2</v>
      </c>
      <c r="R1919" s="28">
        <f t="shared" si="982"/>
        <v>4.621459498905367E-2</v>
      </c>
    </row>
    <row r="1920" spans="1:18" x14ac:dyDescent="0.25">
      <c r="A1920" s="3" t="str">
        <f>A626</f>
        <v>Võnnu alevik</v>
      </c>
      <c r="B1920" s="4" t="str">
        <f t="shared" ref="B1920:R1920" si="983">B631</f>
        <v>%</v>
      </c>
      <c r="C1920" s="4">
        <f t="shared" si="983"/>
        <v>0</v>
      </c>
      <c r="D1920" s="28">
        <f t="shared" si="983"/>
        <v>5.2092543471853769E-2</v>
      </c>
      <c r="E1920" s="28">
        <f t="shared" si="983"/>
        <v>0</v>
      </c>
      <c r="F1920" s="28">
        <f t="shared" si="983"/>
        <v>0</v>
      </c>
      <c r="G1920" s="28">
        <f t="shared" si="983"/>
        <v>0</v>
      </c>
      <c r="H1920" s="28">
        <f t="shared" si="983"/>
        <v>0</v>
      </c>
      <c r="I1920" s="28">
        <f t="shared" si="983"/>
        <v>0</v>
      </c>
      <c r="J1920" s="28">
        <f t="shared" si="983"/>
        <v>0</v>
      </c>
      <c r="K1920" s="28">
        <f t="shared" si="983"/>
        <v>0</v>
      </c>
      <c r="L1920" s="28">
        <f t="shared" si="983"/>
        <v>0</v>
      </c>
      <c r="M1920" s="28">
        <f t="shared" si="983"/>
        <v>0</v>
      </c>
      <c r="N1920" s="28">
        <f t="shared" si="983"/>
        <v>0</v>
      </c>
      <c r="O1920" s="28">
        <f t="shared" si="983"/>
        <v>0</v>
      </c>
      <c r="P1920" s="28">
        <f t="shared" si="983"/>
        <v>0</v>
      </c>
      <c r="Q1920" s="28">
        <f t="shared" si="983"/>
        <v>0</v>
      </c>
      <c r="R1920" s="28">
        <f t="shared" si="983"/>
        <v>0</v>
      </c>
    </row>
    <row r="1921" spans="1:18" x14ac:dyDescent="0.25">
      <c r="A1921" s="3" t="str">
        <f>A641</f>
        <v>Võõpste küla</v>
      </c>
      <c r="B1921" s="4" t="str">
        <f t="shared" ref="B1921:R1921" si="984">B646</f>
        <v>%</v>
      </c>
      <c r="C1921" s="4">
        <f t="shared" si="984"/>
        <v>0</v>
      </c>
      <c r="D1921" s="28">
        <f t="shared" si="984"/>
        <v>0</v>
      </c>
      <c r="E1921" s="28">
        <f t="shared" si="984"/>
        <v>3.0737704918032405E-3</v>
      </c>
      <c r="F1921" s="28">
        <f t="shared" si="984"/>
        <v>3.0737704918032405E-3</v>
      </c>
      <c r="G1921" s="28">
        <f t="shared" si="984"/>
        <v>3.0737704918032405E-3</v>
      </c>
      <c r="H1921" s="28">
        <f t="shared" si="984"/>
        <v>3.0737704918032405E-3</v>
      </c>
      <c r="I1921" s="28">
        <f t="shared" si="984"/>
        <v>3.0737704918032405E-3</v>
      </c>
      <c r="J1921" s="28">
        <f t="shared" si="984"/>
        <v>3.0737704918032405E-3</v>
      </c>
      <c r="K1921" s="28">
        <f t="shared" si="984"/>
        <v>3.0737704918032405E-3</v>
      </c>
      <c r="L1921" s="28">
        <f t="shared" si="984"/>
        <v>3.0737704918032405E-3</v>
      </c>
      <c r="M1921" s="28">
        <f t="shared" si="984"/>
        <v>3.0737704918032405E-3</v>
      </c>
      <c r="N1921" s="28">
        <f t="shared" si="984"/>
        <v>3.0737704918032405E-3</v>
      </c>
      <c r="O1921" s="28">
        <f t="shared" si="984"/>
        <v>3.0737704918032405E-3</v>
      </c>
      <c r="P1921" s="28">
        <f t="shared" si="984"/>
        <v>3.0737704918032405E-3</v>
      </c>
      <c r="Q1921" s="28">
        <f t="shared" si="984"/>
        <v>3.0737704918032405E-3</v>
      </c>
      <c r="R1921" s="28">
        <f t="shared" si="984"/>
        <v>3.0737704918032405E-3</v>
      </c>
    </row>
    <row r="1922" spans="1:18" x14ac:dyDescent="0.25">
      <c r="A1922" s="3" t="str">
        <f>A656</f>
        <v>Järvselja küla</v>
      </c>
      <c r="B1922" s="4" t="str">
        <f t="shared" ref="B1922:R1922" si="985">B661</f>
        <v>%</v>
      </c>
      <c r="C1922" s="4">
        <f t="shared" si="985"/>
        <v>0</v>
      </c>
      <c r="D1922" s="28">
        <f t="shared" si="985"/>
        <v>0</v>
      </c>
      <c r="E1922" s="28">
        <f t="shared" si="985"/>
        <v>0</v>
      </c>
      <c r="F1922" s="28">
        <f t="shared" si="985"/>
        <v>0</v>
      </c>
      <c r="G1922" s="28">
        <f t="shared" si="985"/>
        <v>0</v>
      </c>
      <c r="H1922" s="28">
        <f t="shared" si="985"/>
        <v>0</v>
      </c>
      <c r="I1922" s="28">
        <f t="shared" si="985"/>
        <v>0</v>
      </c>
      <c r="J1922" s="28">
        <f t="shared" si="985"/>
        <v>0</v>
      </c>
      <c r="K1922" s="28">
        <f t="shared" si="985"/>
        <v>0</v>
      </c>
      <c r="L1922" s="28">
        <f t="shared" si="985"/>
        <v>0</v>
      </c>
      <c r="M1922" s="28">
        <f t="shared" si="985"/>
        <v>0</v>
      </c>
      <c r="N1922" s="28">
        <f t="shared" si="985"/>
        <v>0</v>
      </c>
      <c r="O1922" s="28">
        <f t="shared" si="985"/>
        <v>0</v>
      </c>
      <c r="P1922" s="28">
        <f t="shared" si="985"/>
        <v>0</v>
      </c>
      <c r="Q1922" s="28">
        <f t="shared" si="985"/>
        <v>0</v>
      </c>
      <c r="R1922" s="28">
        <f t="shared" si="985"/>
        <v>0</v>
      </c>
    </row>
    <row r="1923" spans="1:18" x14ac:dyDescent="0.25">
      <c r="A1923" s="3" t="str">
        <f>A671</f>
        <v>Kõivuküla (Age tee piirkond)</v>
      </c>
      <c r="B1923" s="4" t="str">
        <f t="shared" ref="B1923:R1923" si="986">B676</f>
        <v>%</v>
      </c>
      <c r="C1923" s="4">
        <f t="shared" si="986"/>
        <v>0</v>
      </c>
      <c r="D1923" s="28">
        <f t="shared" si="986"/>
        <v>0</v>
      </c>
      <c r="E1923" s="28">
        <f t="shared" si="986"/>
        <v>0</v>
      </c>
      <c r="F1923" s="28">
        <f t="shared" si="986"/>
        <v>0</v>
      </c>
      <c r="G1923" s="28">
        <f t="shared" si="986"/>
        <v>0</v>
      </c>
      <c r="H1923" s="28">
        <f t="shared" si="986"/>
        <v>0</v>
      </c>
      <c r="I1923" s="28">
        <f t="shared" si="986"/>
        <v>0</v>
      </c>
      <c r="J1923" s="28">
        <f t="shared" si="986"/>
        <v>0</v>
      </c>
      <c r="K1923" s="28">
        <f t="shared" si="986"/>
        <v>0</v>
      </c>
      <c r="L1923" s="28">
        <f t="shared" si="986"/>
        <v>0</v>
      </c>
      <c r="M1923" s="28">
        <f t="shared" si="986"/>
        <v>0</v>
      </c>
      <c r="N1923" s="28">
        <f t="shared" si="986"/>
        <v>0</v>
      </c>
      <c r="O1923" s="28">
        <f t="shared" si="986"/>
        <v>0</v>
      </c>
      <c r="P1923" s="28">
        <f t="shared" si="986"/>
        <v>0</v>
      </c>
      <c r="Q1923" s="28">
        <f t="shared" si="986"/>
        <v>0</v>
      </c>
      <c r="R1923" s="28">
        <f t="shared" si="986"/>
        <v>0</v>
      </c>
    </row>
    <row r="1924" spans="1:18" x14ac:dyDescent="0.25">
      <c r="A1924" s="3" t="str">
        <f>A688</f>
        <v>Luunja alevik</v>
      </c>
      <c r="B1924" s="4" t="str">
        <f t="shared" ref="B1924:R1924" si="987">B693</f>
        <v>%</v>
      </c>
      <c r="C1924" s="4">
        <f t="shared" si="987"/>
        <v>0</v>
      </c>
      <c r="D1924" s="28">
        <f t="shared" si="987"/>
        <v>2.899910142648543E-2</v>
      </c>
      <c r="E1924" s="28">
        <f t="shared" si="987"/>
        <v>5.9095807770961128E-2</v>
      </c>
      <c r="F1924" s="28">
        <f t="shared" si="987"/>
        <v>5.9095807770961128E-2</v>
      </c>
      <c r="G1924" s="28">
        <f t="shared" si="987"/>
        <v>5.9095807770961128E-2</v>
      </c>
      <c r="H1924" s="28">
        <f t="shared" si="987"/>
        <v>5.9095807770961128E-2</v>
      </c>
      <c r="I1924" s="28">
        <f t="shared" si="987"/>
        <v>5.9095807770961128E-2</v>
      </c>
      <c r="J1924" s="28">
        <f t="shared" si="987"/>
        <v>5.9095807770961128E-2</v>
      </c>
      <c r="K1924" s="28">
        <f t="shared" si="987"/>
        <v>5.9095807770961128E-2</v>
      </c>
      <c r="L1924" s="28">
        <f t="shared" si="987"/>
        <v>5.9095807770961128E-2</v>
      </c>
      <c r="M1924" s="28">
        <f t="shared" si="987"/>
        <v>5.9095807770961128E-2</v>
      </c>
      <c r="N1924" s="28">
        <f t="shared" si="987"/>
        <v>5.9095807770961128E-2</v>
      </c>
      <c r="O1924" s="28">
        <f t="shared" si="987"/>
        <v>5.9095807770961128E-2</v>
      </c>
      <c r="P1924" s="28">
        <f t="shared" si="987"/>
        <v>5.9095807770961128E-2</v>
      </c>
      <c r="Q1924" s="28">
        <f t="shared" si="987"/>
        <v>5.9095807770961128E-2</v>
      </c>
      <c r="R1924" s="28">
        <f t="shared" si="987"/>
        <v>5.9095807770961128E-2</v>
      </c>
    </row>
    <row r="1925" spans="1:18" x14ac:dyDescent="0.25">
      <c r="A1925" s="3" t="str">
        <f>A703</f>
        <v>Kakumetsa küla</v>
      </c>
      <c r="B1925" s="4" t="str">
        <f t="shared" ref="B1925:R1925" si="988">B708</f>
        <v>%</v>
      </c>
      <c r="C1925" s="4">
        <f t="shared" si="988"/>
        <v>0</v>
      </c>
      <c r="D1925" s="28">
        <f t="shared" si="988"/>
        <v>3.0066280127330591E-2</v>
      </c>
      <c r="E1925" s="28">
        <f t="shared" si="988"/>
        <v>2.6979587869362387E-2</v>
      </c>
      <c r="F1925" s="28">
        <f t="shared" si="988"/>
        <v>2.6979587869362387E-2</v>
      </c>
      <c r="G1925" s="28">
        <f t="shared" si="988"/>
        <v>2.6979587869362387E-2</v>
      </c>
      <c r="H1925" s="28">
        <f t="shared" si="988"/>
        <v>2.6979587869362387E-2</v>
      </c>
      <c r="I1925" s="28">
        <f t="shared" si="988"/>
        <v>2.6979587869362387E-2</v>
      </c>
      <c r="J1925" s="28">
        <f t="shared" si="988"/>
        <v>2.6979587869362387E-2</v>
      </c>
      <c r="K1925" s="28">
        <f t="shared" si="988"/>
        <v>2.6979587869362387E-2</v>
      </c>
      <c r="L1925" s="28">
        <f t="shared" si="988"/>
        <v>2.6979587869362387E-2</v>
      </c>
      <c r="M1925" s="28">
        <f t="shared" si="988"/>
        <v>2.6979587869362387E-2</v>
      </c>
      <c r="N1925" s="28">
        <f t="shared" si="988"/>
        <v>2.6979587869362387E-2</v>
      </c>
      <c r="O1925" s="28">
        <f t="shared" si="988"/>
        <v>2.6979587869362387E-2</v>
      </c>
      <c r="P1925" s="28">
        <f t="shared" si="988"/>
        <v>2.6979587869362387E-2</v>
      </c>
      <c r="Q1925" s="28">
        <f t="shared" si="988"/>
        <v>2.6979587869362387E-2</v>
      </c>
      <c r="R1925" s="28">
        <f t="shared" si="988"/>
        <v>2.6979587869362387E-2</v>
      </c>
    </row>
    <row r="1926" spans="1:18" x14ac:dyDescent="0.25">
      <c r="A1926" s="3" t="str">
        <f>A718</f>
        <v>Kavastu küla</v>
      </c>
      <c r="B1926" s="4" t="str">
        <f t="shared" ref="B1926:R1926" si="989">B723</f>
        <v>%</v>
      </c>
      <c r="C1926" s="4">
        <f t="shared" si="989"/>
        <v>0</v>
      </c>
      <c r="D1926" s="28">
        <f t="shared" si="989"/>
        <v>2.6309240362811792E-2</v>
      </c>
      <c r="E1926" s="28">
        <f t="shared" si="989"/>
        <v>4.1049812617114267E-2</v>
      </c>
      <c r="F1926" s="28">
        <f t="shared" si="989"/>
        <v>4.1049812617114267E-2</v>
      </c>
      <c r="G1926" s="28">
        <f t="shared" si="989"/>
        <v>4.1049812617114267E-2</v>
      </c>
      <c r="H1926" s="28">
        <f t="shared" si="989"/>
        <v>4.1049812617114267E-2</v>
      </c>
      <c r="I1926" s="28">
        <f t="shared" si="989"/>
        <v>4.1049812617114267E-2</v>
      </c>
      <c r="J1926" s="28">
        <f t="shared" si="989"/>
        <v>4.1049812617114267E-2</v>
      </c>
      <c r="K1926" s="28">
        <f t="shared" si="989"/>
        <v>4.1049812617114267E-2</v>
      </c>
      <c r="L1926" s="28">
        <f t="shared" si="989"/>
        <v>4.1049812617114267E-2</v>
      </c>
      <c r="M1926" s="28">
        <f t="shared" si="989"/>
        <v>4.1049812617114267E-2</v>
      </c>
      <c r="N1926" s="28">
        <f t="shared" si="989"/>
        <v>4.1049812617114267E-2</v>
      </c>
      <c r="O1926" s="28">
        <f t="shared" si="989"/>
        <v>4.1049812617114267E-2</v>
      </c>
      <c r="P1926" s="28">
        <f t="shared" si="989"/>
        <v>4.1049812617114267E-2</v>
      </c>
      <c r="Q1926" s="28">
        <f t="shared" si="989"/>
        <v>4.1049812617114267E-2</v>
      </c>
      <c r="R1926" s="28">
        <f t="shared" si="989"/>
        <v>4.1049812617114267E-2</v>
      </c>
    </row>
    <row r="1927" spans="1:18" x14ac:dyDescent="0.25">
      <c r="A1927" s="3" t="str">
        <f>A733</f>
        <v>Pilka küla</v>
      </c>
      <c r="B1927" s="4" t="str">
        <f t="shared" ref="B1927:R1927" si="990">B738</f>
        <v>%</v>
      </c>
      <c r="C1927" s="4">
        <f t="shared" si="990"/>
        <v>0</v>
      </c>
      <c r="D1927" s="28">
        <f t="shared" si="990"/>
        <v>2.4253731343283569E-2</v>
      </c>
      <c r="E1927" s="28">
        <f t="shared" si="990"/>
        <v>2.5055679287305122E-2</v>
      </c>
      <c r="F1927" s="28">
        <f t="shared" si="990"/>
        <v>2.5055679287305122E-2</v>
      </c>
      <c r="G1927" s="28">
        <f t="shared" si="990"/>
        <v>2.5055679287305122E-2</v>
      </c>
      <c r="H1927" s="28">
        <f t="shared" si="990"/>
        <v>2.5055679287305122E-2</v>
      </c>
      <c r="I1927" s="28">
        <f t="shared" si="990"/>
        <v>2.5055679287305122E-2</v>
      </c>
      <c r="J1927" s="28">
        <f t="shared" si="990"/>
        <v>2.5055679287305122E-2</v>
      </c>
      <c r="K1927" s="28">
        <f t="shared" si="990"/>
        <v>2.5055679287305122E-2</v>
      </c>
      <c r="L1927" s="28">
        <f t="shared" si="990"/>
        <v>2.5055679287305122E-2</v>
      </c>
      <c r="M1927" s="28">
        <f t="shared" si="990"/>
        <v>2.5055679287305122E-2</v>
      </c>
      <c r="N1927" s="28">
        <f t="shared" si="990"/>
        <v>2.5055679287305122E-2</v>
      </c>
      <c r="O1927" s="28">
        <f t="shared" si="990"/>
        <v>2.5055679287305122E-2</v>
      </c>
      <c r="P1927" s="28">
        <f t="shared" si="990"/>
        <v>2.5055679287305122E-2</v>
      </c>
      <c r="Q1927" s="28">
        <f t="shared" si="990"/>
        <v>2.5055679287305122E-2</v>
      </c>
      <c r="R1927" s="28">
        <f t="shared" si="990"/>
        <v>2.5055679287305122E-2</v>
      </c>
    </row>
    <row r="1928" spans="1:18" x14ac:dyDescent="0.25">
      <c r="A1928" s="3" t="str">
        <f>A750</f>
        <v>Avinurme alevik</v>
      </c>
      <c r="B1928" s="4" t="str">
        <f t="shared" ref="B1928:R1928" si="991">B755</f>
        <v>%</v>
      </c>
      <c r="C1928" s="4">
        <f t="shared" si="991"/>
        <v>0</v>
      </c>
      <c r="D1928" s="28">
        <f t="shared" si="991"/>
        <v>3.4790896646132663E-2</v>
      </c>
      <c r="E1928" s="28">
        <f t="shared" si="991"/>
        <v>3.1704856170739371E-2</v>
      </c>
      <c r="F1928" s="28">
        <f t="shared" si="991"/>
        <v>3.1704856170739371E-2</v>
      </c>
      <c r="G1928" s="28">
        <f t="shared" si="991"/>
        <v>3.1704856170739371E-2</v>
      </c>
      <c r="H1928" s="28">
        <f t="shared" si="991"/>
        <v>3.1704856170739371E-2</v>
      </c>
      <c r="I1928" s="28">
        <f t="shared" si="991"/>
        <v>3.1704856170739371E-2</v>
      </c>
      <c r="J1928" s="28">
        <f t="shared" si="991"/>
        <v>3.1704856170739371E-2</v>
      </c>
      <c r="K1928" s="28">
        <f t="shared" si="991"/>
        <v>3.1704856170739371E-2</v>
      </c>
      <c r="L1928" s="28">
        <f t="shared" si="991"/>
        <v>3.1704856170739371E-2</v>
      </c>
      <c r="M1928" s="28">
        <f t="shared" si="991"/>
        <v>3.1704856170739371E-2</v>
      </c>
      <c r="N1928" s="28">
        <f t="shared" si="991"/>
        <v>3.1704856170739371E-2</v>
      </c>
      <c r="O1928" s="28">
        <f t="shared" si="991"/>
        <v>3.1704856170739371E-2</v>
      </c>
      <c r="P1928" s="28">
        <f t="shared" si="991"/>
        <v>3.1704856170739371E-2</v>
      </c>
      <c r="Q1928" s="28">
        <f t="shared" si="991"/>
        <v>3.1704856170739371E-2</v>
      </c>
      <c r="R1928" s="28">
        <f t="shared" si="991"/>
        <v>3.1704856170739371E-2</v>
      </c>
    </row>
    <row r="1929" spans="1:18" x14ac:dyDescent="0.25">
      <c r="A1929" s="3" t="str">
        <f>A765</f>
        <v>Kääpa küla</v>
      </c>
      <c r="B1929" s="4" t="str">
        <f t="shared" ref="B1929:R1929" si="992">B770</f>
        <v>%</v>
      </c>
      <c r="C1929" s="4">
        <f t="shared" si="992"/>
        <v>0</v>
      </c>
      <c r="D1929" s="28">
        <f t="shared" si="992"/>
        <v>0</v>
      </c>
      <c r="E1929" s="28">
        <f t="shared" si="992"/>
        <v>0</v>
      </c>
      <c r="F1929" s="28">
        <f t="shared" si="992"/>
        <v>0</v>
      </c>
      <c r="G1929" s="28">
        <f t="shared" si="992"/>
        <v>0</v>
      </c>
      <c r="H1929" s="28">
        <f t="shared" si="992"/>
        <v>0</v>
      </c>
      <c r="I1929" s="28">
        <f t="shared" si="992"/>
        <v>0</v>
      </c>
      <c r="J1929" s="28">
        <f t="shared" si="992"/>
        <v>0</v>
      </c>
      <c r="K1929" s="28">
        <f t="shared" si="992"/>
        <v>0</v>
      </c>
      <c r="L1929" s="28">
        <f t="shared" si="992"/>
        <v>0</v>
      </c>
      <c r="M1929" s="28">
        <f t="shared" si="992"/>
        <v>0</v>
      </c>
      <c r="N1929" s="28">
        <f t="shared" si="992"/>
        <v>0</v>
      </c>
      <c r="O1929" s="28">
        <f t="shared" si="992"/>
        <v>0</v>
      </c>
      <c r="P1929" s="28">
        <f t="shared" si="992"/>
        <v>0</v>
      </c>
      <c r="Q1929" s="28">
        <f t="shared" si="992"/>
        <v>0</v>
      </c>
      <c r="R1929" s="28">
        <f t="shared" si="992"/>
        <v>0</v>
      </c>
    </row>
    <row r="1930" spans="1:18" x14ac:dyDescent="0.25">
      <c r="A1930" s="3" t="str">
        <f>A780</f>
        <v>Kükita küla</v>
      </c>
      <c r="B1930" s="4" t="str">
        <f t="shared" ref="B1930:R1930" si="993">B785</f>
        <v>%</v>
      </c>
      <c r="C1930" s="4">
        <f t="shared" si="993"/>
        <v>0</v>
      </c>
      <c r="D1930" s="28">
        <f t="shared" si="993"/>
        <v>5.942622950819676E-2</v>
      </c>
      <c r="E1930" s="28">
        <f t="shared" si="993"/>
        <v>0.19503045576407507</v>
      </c>
      <c r="F1930" s="28">
        <f t="shared" si="993"/>
        <v>0.19503045576407507</v>
      </c>
      <c r="G1930" s="28">
        <f t="shared" si="993"/>
        <v>0.19503045576407507</v>
      </c>
      <c r="H1930" s="28">
        <f t="shared" si="993"/>
        <v>0.19503045576407507</v>
      </c>
      <c r="I1930" s="28">
        <f t="shared" si="993"/>
        <v>0.19503045576407507</v>
      </c>
      <c r="J1930" s="28">
        <f t="shared" si="993"/>
        <v>0.1</v>
      </c>
      <c r="K1930" s="28">
        <f t="shared" si="993"/>
        <v>0.1</v>
      </c>
      <c r="L1930" s="28">
        <f t="shared" si="993"/>
        <v>0.1</v>
      </c>
      <c r="M1930" s="28">
        <f t="shared" si="993"/>
        <v>0.1</v>
      </c>
      <c r="N1930" s="28">
        <f t="shared" si="993"/>
        <v>0.1</v>
      </c>
      <c r="O1930" s="28">
        <f t="shared" si="993"/>
        <v>0.1</v>
      </c>
      <c r="P1930" s="28">
        <f t="shared" si="993"/>
        <v>0.1</v>
      </c>
      <c r="Q1930" s="28">
        <f t="shared" si="993"/>
        <v>0.1</v>
      </c>
      <c r="R1930" s="28">
        <f t="shared" si="993"/>
        <v>0.1</v>
      </c>
    </row>
    <row r="1931" spans="1:18" x14ac:dyDescent="0.25">
      <c r="A1931" s="3" t="str">
        <f>A795</f>
        <v>Raja küla</v>
      </c>
      <c r="B1931" s="4" t="str">
        <f t="shared" ref="B1931:R1931" si="994">B800</f>
        <v>%</v>
      </c>
      <c r="C1931" s="4">
        <f t="shared" si="994"/>
        <v>0</v>
      </c>
      <c r="D1931" s="28">
        <f t="shared" si="994"/>
        <v>5.942622950819676E-2</v>
      </c>
      <c r="E1931" s="28">
        <f t="shared" si="994"/>
        <v>0.19503045576407507</v>
      </c>
      <c r="F1931" s="28">
        <f t="shared" si="994"/>
        <v>0.19503045576407507</v>
      </c>
      <c r="G1931" s="28">
        <f t="shared" si="994"/>
        <v>0.19503045576407507</v>
      </c>
      <c r="H1931" s="28">
        <f t="shared" si="994"/>
        <v>0.19503045576407507</v>
      </c>
      <c r="I1931" s="28">
        <f t="shared" si="994"/>
        <v>0.19503045576407507</v>
      </c>
      <c r="J1931" s="28">
        <f t="shared" si="994"/>
        <v>0.1</v>
      </c>
      <c r="K1931" s="28">
        <f t="shared" si="994"/>
        <v>0.1</v>
      </c>
      <c r="L1931" s="28">
        <f t="shared" si="994"/>
        <v>0.1</v>
      </c>
      <c r="M1931" s="28">
        <f t="shared" si="994"/>
        <v>0.1</v>
      </c>
      <c r="N1931" s="28">
        <f t="shared" si="994"/>
        <v>0.1</v>
      </c>
      <c r="O1931" s="28">
        <f t="shared" si="994"/>
        <v>0.1</v>
      </c>
      <c r="P1931" s="28">
        <f t="shared" si="994"/>
        <v>0.1</v>
      </c>
      <c r="Q1931" s="28">
        <f t="shared" si="994"/>
        <v>0.1</v>
      </c>
      <c r="R1931" s="28">
        <f t="shared" si="994"/>
        <v>0.1</v>
      </c>
    </row>
    <row r="1932" spans="1:18" x14ac:dyDescent="0.25">
      <c r="A1932" s="3" t="str">
        <f>A810</f>
        <v>Tiheda küla</v>
      </c>
      <c r="B1932" s="4" t="str">
        <f t="shared" ref="B1932:R1932" si="995">B815</f>
        <v>%</v>
      </c>
      <c r="C1932" s="4">
        <f t="shared" si="995"/>
        <v>0</v>
      </c>
      <c r="D1932" s="28">
        <f t="shared" si="995"/>
        <v>5.942622950819676E-2</v>
      </c>
      <c r="E1932" s="28">
        <f t="shared" si="995"/>
        <v>0.19503045576407507</v>
      </c>
      <c r="F1932" s="28">
        <f t="shared" si="995"/>
        <v>0.19503045576407507</v>
      </c>
      <c r="G1932" s="28">
        <f t="shared" si="995"/>
        <v>0.19503045576407507</v>
      </c>
      <c r="H1932" s="28">
        <f t="shared" si="995"/>
        <v>0.19503045576407507</v>
      </c>
      <c r="I1932" s="28">
        <f t="shared" si="995"/>
        <v>0.19503045576407507</v>
      </c>
      <c r="J1932" s="28">
        <f t="shared" si="995"/>
        <v>0.1</v>
      </c>
      <c r="K1932" s="28">
        <f t="shared" si="995"/>
        <v>0.1</v>
      </c>
      <c r="L1932" s="28">
        <f t="shared" si="995"/>
        <v>0.1</v>
      </c>
      <c r="M1932" s="28">
        <f t="shared" si="995"/>
        <v>0.1</v>
      </c>
      <c r="N1932" s="28">
        <f t="shared" si="995"/>
        <v>0.1</v>
      </c>
      <c r="O1932" s="28">
        <f t="shared" si="995"/>
        <v>0.1</v>
      </c>
      <c r="P1932" s="28">
        <f t="shared" si="995"/>
        <v>0.1</v>
      </c>
      <c r="Q1932" s="28">
        <f t="shared" si="995"/>
        <v>0.1</v>
      </c>
      <c r="R1932" s="28">
        <f t="shared" si="995"/>
        <v>0.1</v>
      </c>
    </row>
    <row r="1933" spans="1:18" x14ac:dyDescent="0.25">
      <c r="A1933" s="3" t="str">
        <f>A825</f>
        <v>Kasepää küla</v>
      </c>
      <c r="B1933" s="4" t="str">
        <f t="shared" ref="B1933:R1933" si="996">B830</f>
        <v>%</v>
      </c>
      <c r="C1933" s="4">
        <f t="shared" si="996"/>
        <v>0</v>
      </c>
      <c r="D1933" s="28">
        <f t="shared" si="996"/>
        <v>5.942622950819676E-2</v>
      </c>
      <c r="E1933" s="28">
        <f t="shared" si="996"/>
        <v>0.19503045576407507</v>
      </c>
      <c r="F1933" s="28">
        <f t="shared" si="996"/>
        <v>0.19503045576407507</v>
      </c>
      <c r="G1933" s="28">
        <f t="shared" si="996"/>
        <v>0.19503045576407507</v>
      </c>
      <c r="H1933" s="28">
        <f t="shared" si="996"/>
        <v>0.19503045576407507</v>
      </c>
      <c r="I1933" s="28">
        <f t="shared" si="996"/>
        <v>0.19503045576407507</v>
      </c>
      <c r="J1933" s="28">
        <f t="shared" si="996"/>
        <v>0.1</v>
      </c>
      <c r="K1933" s="28">
        <f t="shared" si="996"/>
        <v>0.1</v>
      </c>
      <c r="L1933" s="28">
        <f t="shared" si="996"/>
        <v>0.1</v>
      </c>
      <c r="M1933" s="28">
        <f t="shared" si="996"/>
        <v>0.1</v>
      </c>
      <c r="N1933" s="28">
        <f t="shared" si="996"/>
        <v>0.1</v>
      </c>
      <c r="O1933" s="28">
        <f t="shared" si="996"/>
        <v>0.1</v>
      </c>
      <c r="P1933" s="28">
        <f t="shared" si="996"/>
        <v>0.1</v>
      </c>
      <c r="Q1933" s="28">
        <f t="shared" si="996"/>
        <v>0.1</v>
      </c>
      <c r="R1933" s="28">
        <f t="shared" si="996"/>
        <v>0.1</v>
      </c>
    </row>
    <row r="1934" spans="1:18" x14ac:dyDescent="0.25">
      <c r="A1934" s="3" t="s">
        <v>99</v>
      </c>
      <c r="B1934" s="4" t="s">
        <v>10</v>
      </c>
      <c r="C1934" s="4"/>
      <c r="D1934" s="28">
        <f>D845</f>
        <v>0</v>
      </c>
      <c r="E1934" s="28">
        <f t="shared" ref="E1934:R1934" si="997">E845</f>
        <v>0</v>
      </c>
      <c r="F1934" s="28">
        <f t="shared" si="997"/>
        <v>0</v>
      </c>
      <c r="G1934" s="28">
        <f t="shared" si="997"/>
        <v>0</v>
      </c>
      <c r="H1934" s="28">
        <f t="shared" si="997"/>
        <v>0</v>
      </c>
      <c r="I1934" s="28">
        <f t="shared" si="997"/>
        <v>0</v>
      </c>
      <c r="J1934" s="28">
        <f t="shared" si="997"/>
        <v>0</v>
      </c>
      <c r="K1934" s="28">
        <f t="shared" si="997"/>
        <v>0</v>
      </c>
      <c r="L1934" s="28">
        <f t="shared" si="997"/>
        <v>0</v>
      </c>
      <c r="M1934" s="28">
        <f t="shared" si="997"/>
        <v>0.05</v>
      </c>
      <c r="N1934" s="28">
        <f t="shared" si="997"/>
        <v>0.05</v>
      </c>
      <c r="O1934" s="28">
        <f t="shared" si="997"/>
        <v>0.05</v>
      </c>
      <c r="P1934" s="28">
        <f t="shared" si="997"/>
        <v>0.05</v>
      </c>
      <c r="Q1934" s="28">
        <f t="shared" si="997"/>
        <v>0.05</v>
      </c>
      <c r="R1934" s="28">
        <f t="shared" si="997"/>
        <v>0.05</v>
      </c>
    </row>
    <row r="1935" spans="1:18" x14ac:dyDescent="0.25">
      <c r="A1935" s="3" t="str">
        <f>A855</f>
        <v>Ulvi küla</v>
      </c>
      <c r="B1935" s="4" t="str">
        <f t="shared" ref="B1935:R1935" si="998">B860</f>
        <v>%</v>
      </c>
      <c r="C1935" s="4">
        <f t="shared" si="998"/>
        <v>0</v>
      </c>
      <c r="D1935" s="28">
        <f t="shared" si="998"/>
        <v>4.6439817166074038E-2</v>
      </c>
      <c r="E1935" s="28">
        <f t="shared" si="998"/>
        <v>4.3977813852813852E-2</v>
      </c>
      <c r="F1935" s="28">
        <f t="shared" si="998"/>
        <v>4.3977813852813852E-2</v>
      </c>
      <c r="G1935" s="28">
        <f t="shared" si="998"/>
        <v>4.3977813852813852E-2</v>
      </c>
      <c r="H1935" s="28">
        <f t="shared" si="998"/>
        <v>4.3977813852813852E-2</v>
      </c>
      <c r="I1935" s="28">
        <f t="shared" si="998"/>
        <v>4.3977813852813852E-2</v>
      </c>
      <c r="J1935" s="28">
        <f t="shared" si="998"/>
        <v>4.3977813852813852E-2</v>
      </c>
      <c r="K1935" s="28">
        <f t="shared" si="998"/>
        <v>4.3977813852813852E-2</v>
      </c>
      <c r="L1935" s="28">
        <f t="shared" si="998"/>
        <v>4.3977813852813852E-2</v>
      </c>
      <c r="M1935" s="28">
        <f t="shared" si="998"/>
        <v>4.3977813852813852E-2</v>
      </c>
      <c r="N1935" s="28">
        <f t="shared" si="998"/>
        <v>4.3977813852813852E-2</v>
      </c>
      <c r="O1935" s="28">
        <f t="shared" si="998"/>
        <v>4.3977813852813852E-2</v>
      </c>
      <c r="P1935" s="28">
        <f t="shared" si="998"/>
        <v>4.3977813852813852E-2</v>
      </c>
      <c r="Q1935" s="28">
        <f t="shared" si="998"/>
        <v>4.3977813852813852E-2</v>
      </c>
      <c r="R1935" s="28">
        <f t="shared" si="998"/>
        <v>4.3977813852813852E-2</v>
      </c>
    </row>
    <row r="1936" spans="1:18" x14ac:dyDescent="0.25">
      <c r="A1936" s="3" t="str">
        <f>A870</f>
        <v>Voore küla</v>
      </c>
      <c r="B1936" s="4" t="str">
        <f t="shared" ref="B1936:R1936" si="999">B875</f>
        <v>%</v>
      </c>
      <c r="C1936" s="4">
        <f t="shared" si="999"/>
        <v>0</v>
      </c>
      <c r="D1936" s="28">
        <f t="shared" si="999"/>
        <v>0.23740579368817716</v>
      </c>
      <c r="E1936" s="28">
        <f t="shared" si="999"/>
        <v>0.19240762186910843</v>
      </c>
      <c r="F1936" s="28">
        <f t="shared" si="999"/>
        <v>0.19240762186910843</v>
      </c>
      <c r="G1936" s="28">
        <f t="shared" si="999"/>
        <v>0.19240762186910843</v>
      </c>
      <c r="H1936" s="28">
        <f t="shared" si="999"/>
        <v>0.19240762186910843</v>
      </c>
      <c r="I1936" s="28">
        <f t="shared" si="999"/>
        <v>0.19240762186910843</v>
      </c>
      <c r="J1936" s="28">
        <f t="shared" si="999"/>
        <v>0.19240762186910843</v>
      </c>
      <c r="K1936" s="28">
        <f t="shared" si="999"/>
        <v>0.15</v>
      </c>
      <c r="L1936" s="28">
        <f t="shared" si="999"/>
        <v>0.15</v>
      </c>
      <c r="M1936" s="28">
        <f t="shared" si="999"/>
        <v>0.15</v>
      </c>
      <c r="N1936" s="28">
        <f t="shared" si="999"/>
        <v>0.15</v>
      </c>
      <c r="O1936" s="28">
        <f t="shared" si="999"/>
        <v>0.15</v>
      </c>
      <c r="P1936" s="28">
        <f t="shared" si="999"/>
        <v>0.1</v>
      </c>
      <c r="Q1936" s="28">
        <f t="shared" si="999"/>
        <v>0.1</v>
      </c>
      <c r="R1936" s="28">
        <f t="shared" si="999"/>
        <v>0.1</v>
      </c>
    </row>
    <row r="1937" spans="1:18" x14ac:dyDescent="0.25">
      <c r="A1937" s="3" t="str">
        <f>A887</f>
        <v>Nõo alevik</v>
      </c>
      <c r="B1937" s="4" t="str">
        <f t="shared" ref="B1937:R1937" si="1000">B892</f>
        <v>%</v>
      </c>
      <c r="C1937" s="4">
        <f t="shared" si="1000"/>
        <v>9.8500000000000004E-2</v>
      </c>
      <c r="D1937" s="28">
        <f t="shared" si="1000"/>
        <v>4.1700000000000001E-2</v>
      </c>
      <c r="E1937" s="28">
        <f t="shared" si="1000"/>
        <v>3.5032097117615346E-2</v>
      </c>
      <c r="F1937" s="28">
        <f t="shared" si="1000"/>
        <v>3.5032097117615346E-2</v>
      </c>
      <c r="G1937" s="28">
        <f t="shared" si="1000"/>
        <v>3.5032097117615346E-2</v>
      </c>
      <c r="H1937" s="28">
        <f t="shared" si="1000"/>
        <v>3.5032097117615346E-2</v>
      </c>
      <c r="I1937" s="28">
        <f t="shared" si="1000"/>
        <v>3.5032097117615346E-2</v>
      </c>
      <c r="J1937" s="28">
        <f t="shared" si="1000"/>
        <v>3.5032097117615346E-2</v>
      </c>
      <c r="K1937" s="28">
        <f t="shared" si="1000"/>
        <v>3.5032097117615346E-2</v>
      </c>
      <c r="L1937" s="28">
        <f t="shared" si="1000"/>
        <v>3.5032097117615346E-2</v>
      </c>
      <c r="M1937" s="28">
        <f t="shared" si="1000"/>
        <v>3.5032097117615346E-2</v>
      </c>
      <c r="N1937" s="28">
        <f t="shared" si="1000"/>
        <v>3.5032097117615346E-2</v>
      </c>
      <c r="O1937" s="28">
        <f t="shared" si="1000"/>
        <v>3.5032097117615346E-2</v>
      </c>
      <c r="P1937" s="28">
        <f t="shared" si="1000"/>
        <v>3.5032097117615346E-2</v>
      </c>
      <c r="Q1937" s="28">
        <f t="shared" si="1000"/>
        <v>3.5032097117615346E-2</v>
      </c>
      <c r="R1937" s="28">
        <f t="shared" si="1000"/>
        <v>3.5032097117615346E-2</v>
      </c>
    </row>
    <row r="1938" spans="1:18" x14ac:dyDescent="0.25">
      <c r="A1938" s="3" t="str">
        <f>A902</f>
        <v>Meeri küla</v>
      </c>
      <c r="B1938" s="4" t="str">
        <f t="shared" ref="B1938:R1938" si="1001">B907</f>
        <v>%</v>
      </c>
      <c r="C1938" s="4">
        <f t="shared" si="1001"/>
        <v>2.3599999999999999E-2</v>
      </c>
      <c r="D1938" s="28">
        <f t="shared" si="1001"/>
        <v>0.15659999999999999</v>
      </c>
      <c r="E1938" s="28">
        <f t="shared" si="1001"/>
        <v>3.0522088353413634E-2</v>
      </c>
      <c r="F1938" s="28">
        <f t="shared" si="1001"/>
        <v>3.0522088353413634E-2</v>
      </c>
      <c r="G1938" s="28">
        <f t="shared" si="1001"/>
        <v>3.0522088353413634E-2</v>
      </c>
      <c r="H1938" s="28">
        <f t="shared" si="1001"/>
        <v>3.0522088353413634E-2</v>
      </c>
      <c r="I1938" s="28">
        <f t="shared" si="1001"/>
        <v>3.0522088353413634E-2</v>
      </c>
      <c r="J1938" s="28">
        <f t="shared" si="1001"/>
        <v>3.0522088353413634E-2</v>
      </c>
      <c r="K1938" s="28">
        <f t="shared" si="1001"/>
        <v>3.0522088353413634E-2</v>
      </c>
      <c r="L1938" s="28">
        <f t="shared" si="1001"/>
        <v>3.0522088353413634E-2</v>
      </c>
      <c r="M1938" s="28">
        <f t="shared" si="1001"/>
        <v>3.0522088353413634E-2</v>
      </c>
      <c r="N1938" s="28">
        <f t="shared" si="1001"/>
        <v>3.0522088353413634E-2</v>
      </c>
      <c r="O1938" s="28">
        <f t="shared" si="1001"/>
        <v>3.0522088353413634E-2</v>
      </c>
      <c r="P1938" s="28">
        <f t="shared" si="1001"/>
        <v>3.0522088353413634E-2</v>
      </c>
      <c r="Q1938" s="28">
        <f t="shared" si="1001"/>
        <v>3.0522088353413634E-2</v>
      </c>
      <c r="R1938" s="28">
        <f t="shared" si="1001"/>
        <v>3.0522088353413634E-2</v>
      </c>
    </row>
    <row r="1939" spans="1:18" x14ac:dyDescent="0.25">
      <c r="A1939" s="3" t="str">
        <f>A917</f>
        <v>Luke küla</v>
      </c>
      <c r="B1939" s="4" t="str">
        <f t="shared" ref="B1939:R1939" si="1002">B922</f>
        <v>%</v>
      </c>
      <c r="C1939" s="4">
        <f t="shared" si="1002"/>
        <v>0</v>
      </c>
      <c r="D1939" s="28">
        <f t="shared" si="1002"/>
        <v>0</v>
      </c>
      <c r="E1939" s="28">
        <f t="shared" si="1002"/>
        <v>8.1477238239757166E-2</v>
      </c>
      <c r="F1939" s="28">
        <f t="shared" si="1002"/>
        <v>8.1477238239757166E-2</v>
      </c>
      <c r="G1939" s="28">
        <f t="shared" si="1002"/>
        <v>8.1477238239757166E-2</v>
      </c>
      <c r="H1939" s="28">
        <f t="shared" si="1002"/>
        <v>8.1477238239757166E-2</v>
      </c>
      <c r="I1939" s="28">
        <f t="shared" si="1002"/>
        <v>8.1477238239757166E-2</v>
      </c>
      <c r="J1939" s="28">
        <f t="shared" si="1002"/>
        <v>8.1477238239757166E-2</v>
      </c>
      <c r="K1939" s="28">
        <f t="shared" si="1002"/>
        <v>8.1477238239757166E-2</v>
      </c>
      <c r="L1939" s="28">
        <f t="shared" si="1002"/>
        <v>8.1477238239757166E-2</v>
      </c>
      <c r="M1939" s="28">
        <f t="shared" si="1002"/>
        <v>8.1477238239757166E-2</v>
      </c>
      <c r="N1939" s="28">
        <f t="shared" si="1002"/>
        <v>8.1477238239757166E-2</v>
      </c>
      <c r="O1939" s="28">
        <f t="shared" si="1002"/>
        <v>8.1477238239757166E-2</v>
      </c>
      <c r="P1939" s="28">
        <f t="shared" si="1002"/>
        <v>8.1477238239757166E-2</v>
      </c>
      <c r="Q1939" s="28">
        <f t="shared" si="1002"/>
        <v>8.1477238239757166E-2</v>
      </c>
      <c r="R1939" s="28">
        <f t="shared" si="1002"/>
        <v>8.1477238239757166E-2</v>
      </c>
    </row>
    <row r="1940" spans="1:18" x14ac:dyDescent="0.25">
      <c r="A1940" s="3" t="str">
        <f>A932</f>
        <v>Tõravere alevik</v>
      </c>
      <c r="B1940" s="4" t="str">
        <f t="shared" ref="B1940:R1940" si="1003">B937</f>
        <v>%</v>
      </c>
      <c r="C1940" s="4">
        <f t="shared" si="1003"/>
        <v>1.0999999999999999E-2</v>
      </c>
      <c r="D1940" s="28">
        <f t="shared" si="1003"/>
        <v>1.9699999999999999E-2</v>
      </c>
      <c r="E1940" s="28">
        <f t="shared" si="1003"/>
        <v>3.4669059405940672E-2</v>
      </c>
      <c r="F1940" s="28">
        <f t="shared" si="1003"/>
        <v>3.4669059405940672E-2</v>
      </c>
      <c r="G1940" s="28">
        <f t="shared" si="1003"/>
        <v>3.4669059405940672E-2</v>
      </c>
      <c r="H1940" s="28">
        <f t="shared" si="1003"/>
        <v>3.4669059405940672E-2</v>
      </c>
      <c r="I1940" s="28">
        <f t="shared" si="1003"/>
        <v>3.4669059405940672E-2</v>
      </c>
      <c r="J1940" s="28">
        <f t="shared" si="1003"/>
        <v>3.4669059405940672E-2</v>
      </c>
      <c r="K1940" s="28">
        <f t="shared" si="1003"/>
        <v>3.4669059405940672E-2</v>
      </c>
      <c r="L1940" s="28">
        <f t="shared" si="1003"/>
        <v>3.4669059405940672E-2</v>
      </c>
      <c r="M1940" s="28">
        <f t="shared" si="1003"/>
        <v>3.4669059405940672E-2</v>
      </c>
      <c r="N1940" s="28">
        <f t="shared" si="1003"/>
        <v>3.4669059405940672E-2</v>
      </c>
      <c r="O1940" s="28">
        <f t="shared" si="1003"/>
        <v>3.4669059405940672E-2</v>
      </c>
      <c r="P1940" s="28">
        <f t="shared" si="1003"/>
        <v>3.4669059405940672E-2</v>
      </c>
      <c r="Q1940" s="28">
        <f t="shared" si="1003"/>
        <v>3.4669059405940672E-2</v>
      </c>
      <c r="R1940" s="28">
        <f t="shared" si="1003"/>
        <v>3.4669059405940672E-2</v>
      </c>
    </row>
    <row r="1941" spans="1:18" x14ac:dyDescent="0.25">
      <c r="A1941" s="3" t="str">
        <f>A947</f>
        <v>Nõgiaru küla</v>
      </c>
      <c r="B1941" s="4" t="str">
        <f t="shared" ref="B1941:R1941" si="1004">B952</f>
        <v>%</v>
      </c>
      <c r="C1941" s="4">
        <f t="shared" si="1004"/>
        <v>3.95E-2</v>
      </c>
      <c r="D1941" s="28">
        <f t="shared" si="1004"/>
        <v>3.8100000000000002E-2</v>
      </c>
      <c r="E1941" s="28">
        <f t="shared" si="1004"/>
        <v>3.2657877169559368E-2</v>
      </c>
      <c r="F1941" s="28">
        <f t="shared" si="1004"/>
        <v>3.2657877169559368E-2</v>
      </c>
      <c r="G1941" s="28">
        <f t="shared" si="1004"/>
        <v>3.2657877169559368E-2</v>
      </c>
      <c r="H1941" s="28">
        <f t="shared" si="1004"/>
        <v>3.2657877169559368E-2</v>
      </c>
      <c r="I1941" s="28">
        <f t="shared" si="1004"/>
        <v>3.2657877169559368E-2</v>
      </c>
      <c r="J1941" s="28">
        <f t="shared" si="1004"/>
        <v>3.2657877169559368E-2</v>
      </c>
      <c r="K1941" s="28">
        <f t="shared" si="1004"/>
        <v>3.2657877169559368E-2</v>
      </c>
      <c r="L1941" s="28">
        <f t="shared" si="1004"/>
        <v>3.2657877169559368E-2</v>
      </c>
      <c r="M1941" s="28">
        <f t="shared" si="1004"/>
        <v>3.2657877169559368E-2</v>
      </c>
      <c r="N1941" s="28">
        <f t="shared" si="1004"/>
        <v>3.2657877169559368E-2</v>
      </c>
      <c r="O1941" s="28">
        <f t="shared" si="1004"/>
        <v>3.2657877169559368E-2</v>
      </c>
      <c r="P1941" s="28">
        <f t="shared" si="1004"/>
        <v>3.2657877169559368E-2</v>
      </c>
      <c r="Q1941" s="28">
        <f t="shared" si="1004"/>
        <v>3.2657877169559368E-2</v>
      </c>
      <c r="R1941" s="28">
        <f t="shared" si="1004"/>
        <v>3.2657877169559368E-2</v>
      </c>
    </row>
    <row r="1942" spans="1:18" x14ac:dyDescent="0.25">
      <c r="A1942" s="3" t="str">
        <f>A962</f>
        <v>Tamsa küla</v>
      </c>
      <c r="B1942" s="4" t="str">
        <f t="shared" ref="B1942:R1942" si="1005">B967</f>
        <v>%</v>
      </c>
      <c r="C1942" s="4">
        <f t="shared" si="1005"/>
        <v>3.1E-2</v>
      </c>
      <c r="D1942" s="28">
        <f t="shared" si="1005"/>
        <v>2.6499999999999999E-2</v>
      </c>
      <c r="E1942" s="28">
        <f t="shared" si="1005"/>
        <v>1.2953367875647714E-3</v>
      </c>
      <c r="F1942" s="28">
        <f t="shared" si="1005"/>
        <v>1.2953367875647714E-3</v>
      </c>
      <c r="G1942" s="28">
        <f t="shared" si="1005"/>
        <v>1.2953367875647714E-3</v>
      </c>
      <c r="H1942" s="28">
        <f t="shared" si="1005"/>
        <v>1.2953367875647714E-3</v>
      </c>
      <c r="I1942" s="28">
        <f t="shared" si="1005"/>
        <v>1.2953367875647714E-3</v>
      </c>
      <c r="J1942" s="28">
        <f t="shared" si="1005"/>
        <v>1.2953367875647714E-3</v>
      </c>
      <c r="K1942" s="28">
        <f t="shared" si="1005"/>
        <v>1.2953367875647714E-3</v>
      </c>
      <c r="L1942" s="28">
        <f t="shared" si="1005"/>
        <v>1.2953367875647714E-3</v>
      </c>
      <c r="M1942" s="28">
        <f t="shared" si="1005"/>
        <v>1.2953367875647714E-3</v>
      </c>
      <c r="N1942" s="28">
        <f t="shared" si="1005"/>
        <v>1.2953367875647714E-3</v>
      </c>
      <c r="O1942" s="28">
        <f t="shared" si="1005"/>
        <v>1.2953367875647714E-3</v>
      </c>
      <c r="P1942" s="28">
        <f t="shared" si="1005"/>
        <v>1.2953367875647714E-3</v>
      </c>
      <c r="Q1942" s="28">
        <f t="shared" si="1005"/>
        <v>1.2953367875647714E-3</v>
      </c>
      <c r="R1942" s="28">
        <f t="shared" si="1005"/>
        <v>1.2953367875647714E-3</v>
      </c>
    </row>
    <row r="1943" spans="1:18" x14ac:dyDescent="0.25">
      <c r="A1943" s="3" t="str">
        <f>A977</f>
        <v>Etsaste küla</v>
      </c>
      <c r="B1943" s="4" t="str">
        <f t="shared" ref="B1943:R1943" si="1006">B982</f>
        <v>%</v>
      </c>
      <c r="C1943" s="4">
        <f t="shared" si="1006"/>
        <v>3.6499999999999998E-2</v>
      </c>
      <c r="D1943" s="28">
        <f t="shared" si="1006"/>
        <v>1.54E-2</v>
      </c>
      <c r="E1943" s="28">
        <f t="shared" si="1006"/>
        <v>1.7369727047146455E-2</v>
      </c>
      <c r="F1943" s="28">
        <f t="shared" si="1006"/>
        <v>1.7369727047146455E-2</v>
      </c>
      <c r="G1943" s="28">
        <f t="shared" si="1006"/>
        <v>1.7369727047146455E-2</v>
      </c>
      <c r="H1943" s="28">
        <f t="shared" si="1006"/>
        <v>1.7369727047146455E-2</v>
      </c>
      <c r="I1943" s="28">
        <f t="shared" si="1006"/>
        <v>1.7369727047146455E-2</v>
      </c>
      <c r="J1943" s="28">
        <f t="shared" si="1006"/>
        <v>1.7369727047146455E-2</v>
      </c>
      <c r="K1943" s="28">
        <f t="shared" si="1006"/>
        <v>1.7369727047146455E-2</v>
      </c>
      <c r="L1943" s="28">
        <f t="shared" si="1006"/>
        <v>1.7369727047146455E-2</v>
      </c>
      <c r="M1943" s="28">
        <f t="shared" si="1006"/>
        <v>1.7369727047146455E-2</v>
      </c>
      <c r="N1943" s="28">
        <f t="shared" si="1006"/>
        <v>1.7369727047146455E-2</v>
      </c>
      <c r="O1943" s="28">
        <f t="shared" si="1006"/>
        <v>1.7369727047146455E-2</v>
      </c>
      <c r="P1943" s="28">
        <f t="shared" si="1006"/>
        <v>1.7369727047146455E-2</v>
      </c>
      <c r="Q1943" s="28">
        <f t="shared" si="1006"/>
        <v>1.7369727047146455E-2</v>
      </c>
      <c r="R1943" s="28">
        <f t="shared" si="1006"/>
        <v>1.7369727047146455E-2</v>
      </c>
    </row>
    <row r="1944" spans="1:18" x14ac:dyDescent="0.25">
      <c r="A1944" s="3" t="str">
        <f>A992</f>
        <v>Sassi küla</v>
      </c>
      <c r="B1944" s="4" t="str">
        <f t="shared" ref="B1944:R1944" si="1007">B997</f>
        <v>%</v>
      </c>
      <c r="C1944" s="4">
        <f t="shared" si="1007"/>
        <v>0.57530000000000003</v>
      </c>
      <c r="D1944" s="28">
        <f t="shared" si="1007"/>
        <v>0.44140000000000001</v>
      </c>
      <c r="E1944" s="28">
        <f t="shared" si="1007"/>
        <v>3.4883720930232509E-2</v>
      </c>
      <c r="F1944" s="28">
        <f t="shared" si="1007"/>
        <v>3.4883720930232509E-2</v>
      </c>
      <c r="G1944" s="28">
        <f t="shared" si="1007"/>
        <v>3.4883720930232509E-2</v>
      </c>
      <c r="H1944" s="28">
        <f t="shared" si="1007"/>
        <v>3.4883720930232509E-2</v>
      </c>
      <c r="I1944" s="28">
        <f t="shared" si="1007"/>
        <v>3.4883720930232509E-2</v>
      </c>
      <c r="J1944" s="28">
        <f t="shared" si="1007"/>
        <v>3.4883720930232509E-2</v>
      </c>
      <c r="K1944" s="28">
        <f t="shared" si="1007"/>
        <v>3.4883720930232509E-2</v>
      </c>
      <c r="L1944" s="28">
        <f t="shared" si="1007"/>
        <v>3.4883720930232509E-2</v>
      </c>
      <c r="M1944" s="28">
        <f t="shared" si="1007"/>
        <v>3.4883720930232509E-2</v>
      </c>
      <c r="N1944" s="28">
        <f t="shared" si="1007"/>
        <v>3.4883720930232509E-2</v>
      </c>
      <c r="O1944" s="28">
        <f t="shared" si="1007"/>
        <v>3.4883720930232509E-2</v>
      </c>
      <c r="P1944" s="28">
        <f t="shared" si="1007"/>
        <v>3.4883720930232509E-2</v>
      </c>
      <c r="Q1944" s="28">
        <f t="shared" si="1007"/>
        <v>3.4883720930232509E-2</v>
      </c>
      <c r="R1944" s="28">
        <f t="shared" si="1007"/>
        <v>3.4883720930232509E-2</v>
      </c>
    </row>
    <row r="1945" spans="1:18" x14ac:dyDescent="0.25">
      <c r="A1945" s="3" t="str">
        <f>A1009</f>
        <v>Kallaste linn</v>
      </c>
      <c r="B1945" s="4" t="str">
        <f t="shared" ref="B1945:R1945" si="1008">B1014</f>
        <v>%</v>
      </c>
      <c r="C1945" s="4">
        <f t="shared" si="1008"/>
        <v>0</v>
      </c>
      <c r="D1945" s="28">
        <f t="shared" si="1008"/>
        <v>8.1071611878284155E-2</v>
      </c>
      <c r="E1945" s="28">
        <f t="shared" si="1008"/>
        <v>0.10389446258597934</v>
      </c>
      <c r="F1945" s="28">
        <f t="shared" si="1008"/>
        <v>0.10389446258597934</v>
      </c>
      <c r="G1945" s="28">
        <f t="shared" si="1008"/>
        <v>0.10389446258597934</v>
      </c>
      <c r="H1945" s="28">
        <f t="shared" si="1008"/>
        <v>0.10389446258597934</v>
      </c>
      <c r="I1945" s="28">
        <f t="shared" si="1008"/>
        <v>0.10389446258597934</v>
      </c>
      <c r="J1945" s="28">
        <f t="shared" si="1008"/>
        <v>0.10389446258597934</v>
      </c>
      <c r="K1945" s="28">
        <f t="shared" si="1008"/>
        <v>0.10389446258597934</v>
      </c>
      <c r="L1945" s="28">
        <f t="shared" si="1008"/>
        <v>0.10389446258597934</v>
      </c>
      <c r="M1945" s="28">
        <f t="shared" si="1008"/>
        <v>0.10389446258597934</v>
      </c>
      <c r="N1945" s="28">
        <f t="shared" si="1008"/>
        <v>0.10389446258597934</v>
      </c>
      <c r="O1945" s="28">
        <f t="shared" si="1008"/>
        <v>0.10389446258597934</v>
      </c>
      <c r="P1945" s="28">
        <f t="shared" si="1008"/>
        <v>0.10389446258597934</v>
      </c>
      <c r="Q1945" s="28">
        <f t="shared" si="1008"/>
        <v>0.10389446258597934</v>
      </c>
      <c r="R1945" s="28">
        <f t="shared" si="1008"/>
        <v>0.10389446258597934</v>
      </c>
    </row>
    <row r="1946" spans="1:18" x14ac:dyDescent="0.25">
      <c r="A1946" s="3" t="str">
        <f>A1024</f>
        <v>Alatskivi alevik</v>
      </c>
      <c r="B1946" s="4" t="str">
        <f t="shared" ref="B1946:R1946" si="1009">B1029</f>
        <v>%</v>
      </c>
      <c r="C1946" s="4">
        <f t="shared" si="1009"/>
        <v>0</v>
      </c>
      <c r="D1946" s="28">
        <f t="shared" si="1009"/>
        <v>3.6750890524815949E-2</v>
      </c>
      <c r="E1946" s="28">
        <f t="shared" si="1009"/>
        <v>4.4308889475073165E-3</v>
      </c>
      <c r="F1946" s="28">
        <f t="shared" si="1009"/>
        <v>4.4308889475073165E-3</v>
      </c>
      <c r="G1946" s="28">
        <f t="shared" si="1009"/>
        <v>4.4308889475073165E-3</v>
      </c>
      <c r="H1946" s="28">
        <f t="shared" si="1009"/>
        <v>4.4308889475073165E-3</v>
      </c>
      <c r="I1946" s="28">
        <f t="shared" si="1009"/>
        <v>4.4308889475073165E-3</v>
      </c>
      <c r="J1946" s="28">
        <f t="shared" si="1009"/>
        <v>4.4308889475073165E-3</v>
      </c>
      <c r="K1946" s="28">
        <f t="shared" si="1009"/>
        <v>4.4308889475073165E-3</v>
      </c>
      <c r="L1946" s="28">
        <f t="shared" si="1009"/>
        <v>4.4308889475073165E-3</v>
      </c>
      <c r="M1946" s="28">
        <f t="shared" si="1009"/>
        <v>4.4308889475073165E-3</v>
      </c>
      <c r="N1946" s="28">
        <f t="shared" si="1009"/>
        <v>4.4308889475073165E-3</v>
      </c>
      <c r="O1946" s="28">
        <f t="shared" si="1009"/>
        <v>4.4308889475073165E-3</v>
      </c>
      <c r="P1946" s="28">
        <f t="shared" si="1009"/>
        <v>4.4308889475073165E-3</v>
      </c>
      <c r="Q1946" s="28">
        <f t="shared" si="1009"/>
        <v>4.4308889475073165E-3</v>
      </c>
      <c r="R1946" s="28">
        <f t="shared" si="1009"/>
        <v>4.4308889475073165E-3</v>
      </c>
    </row>
    <row r="1947" spans="1:18" x14ac:dyDescent="0.25">
      <c r="A1947" s="3" t="str">
        <f>A1039</f>
        <v>Vara küla</v>
      </c>
      <c r="B1947" s="4" t="str">
        <f t="shared" ref="B1947:R1947" si="1010">B1044</f>
        <v>%</v>
      </c>
      <c r="C1947" s="4">
        <f t="shared" si="1010"/>
        <v>0</v>
      </c>
      <c r="D1947" s="28">
        <f t="shared" si="1010"/>
        <v>0</v>
      </c>
      <c r="E1947" s="28">
        <f t="shared" si="1010"/>
        <v>2.5896860986547088E-2</v>
      </c>
      <c r="F1947" s="28">
        <f t="shared" si="1010"/>
        <v>2.5896860986547088E-2</v>
      </c>
      <c r="G1947" s="28">
        <f t="shared" si="1010"/>
        <v>2.5896860986547088E-2</v>
      </c>
      <c r="H1947" s="28">
        <f t="shared" si="1010"/>
        <v>2.5896860986547088E-2</v>
      </c>
      <c r="I1947" s="28">
        <f t="shared" si="1010"/>
        <v>2.5896860986547088E-2</v>
      </c>
      <c r="J1947" s="28">
        <f t="shared" si="1010"/>
        <v>2.5896860986547088E-2</v>
      </c>
      <c r="K1947" s="28">
        <f t="shared" si="1010"/>
        <v>2.5896860986547088E-2</v>
      </c>
      <c r="L1947" s="28">
        <f t="shared" si="1010"/>
        <v>2.5896860986547088E-2</v>
      </c>
      <c r="M1947" s="28">
        <f t="shared" si="1010"/>
        <v>2.5896860986547088E-2</v>
      </c>
      <c r="N1947" s="28">
        <f t="shared" si="1010"/>
        <v>2.5896860986547088E-2</v>
      </c>
      <c r="O1947" s="28">
        <f t="shared" si="1010"/>
        <v>2.5896860986547088E-2</v>
      </c>
      <c r="P1947" s="28">
        <f t="shared" si="1010"/>
        <v>2.5896860986547088E-2</v>
      </c>
      <c r="Q1947" s="28">
        <f t="shared" si="1010"/>
        <v>2.5896860986547088E-2</v>
      </c>
      <c r="R1947" s="28">
        <f t="shared" si="1010"/>
        <v>2.5896860986547088E-2</v>
      </c>
    </row>
    <row r="1948" spans="1:18" x14ac:dyDescent="0.25">
      <c r="A1948" s="3" t="str">
        <f>A1054</f>
        <v>Koosa küla</v>
      </c>
      <c r="B1948" s="4" t="str">
        <f t="shared" ref="B1948:R1948" si="1011">B1059</f>
        <v>%</v>
      </c>
      <c r="C1948" s="4">
        <f t="shared" si="1011"/>
        <v>0</v>
      </c>
      <c r="D1948" s="28">
        <f t="shared" si="1011"/>
        <v>6.1253870729909066E-2</v>
      </c>
      <c r="E1948" s="28">
        <f t="shared" si="1011"/>
        <v>9.079970381340241E-2</v>
      </c>
      <c r="F1948" s="28">
        <f t="shared" si="1011"/>
        <v>9.079970381340241E-2</v>
      </c>
      <c r="G1948" s="28">
        <f t="shared" si="1011"/>
        <v>9.079970381340241E-2</v>
      </c>
      <c r="H1948" s="28">
        <f t="shared" si="1011"/>
        <v>9.079970381340241E-2</v>
      </c>
      <c r="I1948" s="28">
        <f t="shared" si="1011"/>
        <v>9.079970381340241E-2</v>
      </c>
      <c r="J1948" s="28">
        <f t="shared" si="1011"/>
        <v>9.079970381340241E-2</v>
      </c>
      <c r="K1948" s="28">
        <f t="shared" si="1011"/>
        <v>9.079970381340241E-2</v>
      </c>
      <c r="L1948" s="28">
        <f t="shared" si="1011"/>
        <v>9.079970381340241E-2</v>
      </c>
      <c r="M1948" s="28">
        <f t="shared" si="1011"/>
        <v>9.079970381340241E-2</v>
      </c>
      <c r="N1948" s="28">
        <f t="shared" si="1011"/>
        <v>9.079970381340241E-2</v>
      </c>
      <c r="O1948" s="28">
        <f t="shared" si="1011"/>
        <v>9.079970381340241E-2</v>
      </c>
      <c r="P1948" s="28">
        <f t="shared" si="1011"/>
        <v>9.079970381340241E-2</v>
      </c>
      <c r="Q1948" s="28">
        <f t="shared" si="1011"/>
        <v>9.079970381340241E-2</v>
      </c>
      <c r="R1948" s="28">
        <f t="shared" si="1011"/>
        <v>9.079970381340241E-2</v>
      </c>
    </row>
    <row r="1949" spans="1:18" x14ac:dyDescent="0.25">
      <c r="A1949" s="3" t="str">
        <f>A1069</f>
        <v>Pala küla</v>
      </c>
      <c r="B1949" s="4" t="str">
        <f t="shared" ref="B1949:R1949" si="1012">B1074</f>
        <v>%</v>
      </c>
      <c r="C1949" s="4">
        <f t="shared" si="1012"/>
        <v>0</v>
      </c>
      <c r="D1949" s="28">
        <f t="shared" si="1012"/>
        <v>2.8025271342945079E-2</v>
      </c>
      <c r="E1949" s="28">
        <f t="shared" si="1012"/>
        <v>2.744584545748463E-2</v>
      </c>
      <c r="F1949" s="28">
        <f t="shared" si="1012"/>
        <v>2.744584545748463E-2</v>
      </c>
      <c r="G1949" s="28">
        <f t="shared" si="1012"/>
        <v>2.744584545748463E-2</v>
      </c>
      <c r="H1949" s="28">
        <f t="shared" si="1012"/>
        <v>2.744584545748463E-2</v>
      </c>
      <c r="I1949" s="28">
        <f t="shared" si="1012"/>
        <v>2.744584545748463E-2</v>
      </c>
      <c r="J1949" s="28">
        <f t="shared" si="1012"/>
        <v>2.744584545748463E-2</v>
      </c>
      <c r="K1949" s="28">
        <f t="shared" si="1012"/>
        <v>2.744584545748463E-2</v>
      </c>
      <c r="L1949" s="28">
        <f t="shared" si="1012"/>
        <v>2.744584545748463E-2</v>
      </c>
      <c r="M1949" s="28">
        <f t="shared" si="1012"/>
        <v>2.744584545748463E-2</v>
      </c>
      <c r="N1949" s="28">
        <f t="shared" si="1012"/>
        <v>2.744584545748463E-2</v>
      </c>
      <c r="O1949" s="28">
        <f t="shared" si="1012"/>
        <v>2.744584545748463E-2</v>
      </c>
      <c r="P1949" s="28">
        <f t="shared" si="1012"/>
        <v>2.744584545748463E-2</v>
      </c>
      <c r="Q1949" s="28">
        <f t="shared" si="1012"/>
        <v>2.744584545748463E-2</v>
      </c>
      <c r="R1949" s="28">
        <f t="shared" si="1012"/>
        <v>2.744584545748463E-2</v>
      </c>
    </row>
    <row r="1950" spans="1:18" x14ac:dyDescent="0.25">
      <c r="A1950" s="3" t="str">
        <f>A1084</f>
        <v>Kolkja küla</v>
      </c>
      <c r="B1950" s="4" t="str">
        <f t="shared" ref="B1950:R1950" si="1013">B1089</f>
        <v>%</v>
      </c>
      <c r="C1950" s="4">
        <f t="shared" si="1013"/>
        <v>0</v>
      </c>
      <c r="D1950" s="28">
        <f t="shared" si="1013"/>
        <v>0</v>
      </c>
      <c r="E1950" s="28">
        <f t="shared" si="1013"/>
        <v>0</v>
      </c>
      <c r="F1950" s="28">
        <f t="shared" si="1013"/>
        <v>0</v>
      </c>
      <c r="G1950" s="28">
        <f t="shared" si="1013"/>
        <v>0</v>
      </c>
      <c r="H1950" s="28">
        <f t="shared" si="1013"/>
        <v>0</v>
      </c>
      <c r="I1950" s="28">
        <f t="shared" si="1013"/>
        <v>0</v>
      </c>
      <c r="J1950" s="28">
        <f t="shared" si="1013"/>
        <v>0</v>
      </c>
      <c r="K1950" s="28">
        <f t="shared" si="1013"/>
        <v>0</v>
      </c>
      <c r="L1950" s="28">
        <f t="shared" si="1013"/>
        <v>0</v>
      </c>
      <c r="M1950" s="28">
        <f t="shared" si="1013"/>
        <v>0</v>
      </c>
      <c r="N1950" s="28">
        <f t="shared" si="1013"/>
        <v>0</v>
      </c>
      <c r="O1950" s="28">
        <f t="shared" si="1013"/>
        <v>0</v>
      </c>
      <c r="P1950" s="28">
        <f t="shared" si="1013"/>
        <v>0</v>
      </c>
      <c r="Q1950" s="28">
        <f t="shared" si="1013"/>
        <v>0</v>
      </c>
      <c r="R1950" s="28">
        <f t="shared" si="1013"/>
        <v>0</v>
      </c>
    </row>
    <row r="1951" spans="1:18" x14ac:dyDescent="0.25">
      <c r="A1951" s="3" t="str">
        <f>A1099</f>
        <v>Varnja küla</v>
      </c>
      <c r="B1951" s="4" t="str">
        <f t="shared" ref="B1951:R1951" si="1014">B1104</f>
        <v>%</v>
      </c>
      <c r="C1951" s="4">
        <f t="shared" si="1014"/>
        <v>0</v>
      </c>
      <c r="D1951" s="28">
        <f t="shared" si="1014"/>
        <v>0</v>
      </c>
      <c r="E1951" s="28">
        <f t="shared" si="1014"/>
        <v>0</v>
      </c>
      <c r="F1951" s="28">
        <f t="shared" si="1014"/>
        <v>0</v>
      </c>
      <c r="G1951" s="28">
        <f t="shared" si="1014"/>
        <v>0</v>
      </c>
      <c r="H1951" s="28">
        <f t="shared" si="1014"/>
        <v>0</v>
      </c>
      <c r="I1951" s="28">
        <f t="shared" si="1014"/>
        <v>0</v>
      </c>
      <c r="J1951" s="28">
        <f t="shared" si="1014"/>
        <v>0</v>
      </c>
      <c r="K1951" s="28">
        <f t="shared" si="1014"/>
        <v>0</v>
      </c>
      <c r="L1951" s="28">
        <f t="shared" si="1014"/>
        <v>0</v>
      </c>
      <c r="M1951" s="28">
        <f t="shared" si="1014"/>
        <v>0</v>
      </c>
      <c r="N1951" s="28">
        <f t="shared" si="1014"/>
        <v>0</v>
      </c>
      <c r="O1951" s="28">
        <f t="shared" si="1014"/>
        <v>0</v>
      </c>
      <c r="P1951" s="28">
        <f t="shared" si="1014"/>
        <v>0</v>
      </c>
      <c r="Q1951" s="28">
        <f t="shared" si="1014"/>
        <v>0</v>
      </c>
      <c r="R1951" s="28">
        <f t="shared" si="1014"/>
        <v>0</v>
      </c>
    </row>
    <row r="1952" spans="1:18" x14ac:dyDescent="0.25">
      <c r="A1952" s="3" t="str">
        <f>A1114</f>
        <v>Kasepää alevik</v>
      </c>
      <c r="B1952" s="4" t="str">
        <f t="shared" ref="B1952:R1952" si="1015">B1119</f>
        <v>%</v>
      </c>
      <c r="C1952" s="4">
        <f t="shared" si="1015"/>
        <v>0</v>
      </c>
      <c r="D1952" s="28">
        <f t="shared" si="1015"/>
        <v>0</v>
      </c>
      <c r="E1952" s="28">
        <f t="shared" si="1015"/>
        <v>0</v>
      </c>
      <c r="F1952" s="28">
        <f t="shared" si="1015"/>
        <v>0</v>
      </c>
      <c r="G1952" s="28">
        <f t="shared" si="1015"/>
        <v>0</v>
      </c>
      <c r="H1952" s="28">
        <f t="shared" si="1015"/>
        <v>0</v>
      </c>
      <c r="I1952" s="28">
        <f t="shared" si="1015"/>
        <v>0</v>
      </c>
      <c r="J1952" s="28">
        <f t="shared" si="1015"/>
        <v>0</v>
      </c>
      <c r="K1952" s="28">
        <f t="shared" si="1015"/>
        <v>0</v>
      </c>
      <c r="L1952" s="28">
        <f t="shared" si="1015"/>
        <v>0</v>
      </c>
      <c r="M1952" s="28">
        <f t="shared" si="1015"/>
        <v>0</v>
      </c>
      <c r="N1952" s="28">
        <f t="shared" si="1015"/>
        <v>0</v>
      </c>
      <c r="O1952" s="28">
        <f t="shared" si="1015"/>
        <v>0</v>
      </c>
      <c r="P1952" s="28">
        <f t="shared" si="1015"/>
        <v>0</v>
      </c>
      <c r="Q1952" s="28">
        <f t="shared" si="1015"/>
        <v>0</v>
      </c>
      <c r="R1952" s="28">
        <f t="shared" si="1015"/>
        <v>0</v>
      </c>
    </row>
    <row r="1953" spans="1:18" x14ac:dyDescent="0.25">
      <c r="A1953" s="3" t="str">
        <f>A1131</f>
        <v>Mehikoorma alevik</v>
      </c>
      <c r="B1953" s="4" t="str">
        <f t="shared" ref="B1953:R1953" si="1016">B1136</f>
        <v>%</v>
      </c>
      <c r="C1953" s="4">
        <f t="shared" si="1016"/>
        <v>0.15192471556523834</v>
      </c>
      <c r="D1953" s="28">
        <f t="shared" si="1016"/>
        <v>0.12855872844827587</v>
      </c>
      <c r="E1953" s="28">
        <f t="shared" si="1016"/>
        <v>0.12855872844827587</v>
      </c>
      <c r="F1953" s="28">
        <f t="shared" si="1016"/>
        <v>0.12855872844827587</v>
      </c>
      <c r="G1953" s="28">
        <f t="shared" si="1016"/>
        <v>0.12855872844827587</v>
      </c>
      <c r="H1953" s="28">
        <f t="shared" si="1016"/>
        <v>0.1</v>
      </c>
      <c r="I1953" s="28">
        <f t="shared" si="1016"/>
        <v>0.1</v>
      </c>
      <c r="J1953" s="28">
        <f t="shared" si="1016"/>
        <v>0.1</v>
      </c>
      <c r="K1953" s="28">
        <f t="shared" si="1016"/>
        <v>0.1</v>
      </c>
      <c r="L1953" s="28">
        <f t="shared" si="1016"/>
        <v>0.1</v>
      </c>
      <c r="M1953" s="28">
        <f t="shared" si="1016"/>
        <v>0.1</v>
      </c>
      <c r="N1953" s="28">
        <f t="shared" si="1016"/>
        <v>0.1</v>
      </c>
      <c r="O1953" s="28">
        <f t="shared" si="1016"/>
        <v>0.1</v>
      </c>
      <c r="P1953" s="28">
        <f t="shared" si="1016"/>
        <v>0.1</v>
      </c>
      <c r="Q1953" s="28">
        <f t="shared" si="1016"/>
        <v>0.1</v>
      </c>
      <c r="R1953" s="28">
        <f t="shared" si="1016"/>
        <v>0.1</v>
      </c>
    </row>
    <row r="1954" spans="1:18" x14ac:dyDescent="0.25">
      <c r="A1954" s="3" t="str">
        <f>A1146</f>
        <v>Aravu küla</v>
      </c>
      <c r="B1954" s="4" t="str">
        <f t="shared" ref="B1954:R1954" si="1017">B1151</f>
        <v>%</v>
      </c>
      <c r="C1954" s="4">
        <f t="shared" si="1017"/>
        <v>0</v>
      </c>
      <c r="D1954" s="28">
        <f t="shared" si="1017"/>
        <v>1.3519607843137216E-2</v>
      </c>
      <c r="E1954" s="28">
        <f t="shared" si="1017"/>
        <v>1.3519607843137216E-2</v>
      </c>
      <c r="F1954" s="28">
        <f t="shared" si="1017"/>
        <v>1.3519607843137216E-2</v>
      </c>
      <c r="G1954" s="28">
        <f t="shared" si="1017"/>
        <v>1.3519607843137216E-2</v>
      </c>
      <c r="H1954" s="28">
        <f t="shared" si="1017"/>
        <v>1.3519607843137216E-2</v>
      </c>
      <c r="I1954" s="28">
        <f t="shared" si="1017"/>
        <v>1.3519607843137216E-2</v>
      </c>
      <c r="J1954" s="28">
        <f t="shared" si="1017"/>
        <v>1.3519607843137216E-2</v>
      </c>
      <c r="K1954" s="28">
        <f t="shared" si="1017"/>
        <v>1.3519607843137216E-2</v>
      </c>
      <c r="L1954" s="28">
        <f t="shared" si="1017"/>
        <v>1.3519607843137216E-2</v>
      </c>
      <c r="M1954" s="28">
        <f t="shared" si="1017"/>
        <v>1.3519607843137216E-2</v>
      </c>
      <c r="N1954" s="28">
        <f t="shared" si="1017"/>
        <v>1.3519607843137216E-2</v>
      </c>
      <c r="O1954" s="28">
        <f t="shared" si="1017"/>
        <v>1.3519607843137216E-2</v>
      </c>
      <c r="P1954" s="28">
        <f t="shared" si="1017"/>
        <v>1.3519607843137216E-2</v>
      </c>
      <c r="Q1954" s="28">
        <f t="shared" si="1017"/>
        <v>1.3519607843137216E-2</v>
      </c>
      <c r="R1954" s="28">
        <f t="shared" si="1017"/>
        <v>1.3519607843137216E-2</v>
      </c>
    </row>
    <row r="1955" spans="1:18" x14ac:dyDescent="0.25">
      <c r="A1955" s="3" t="str">
        <f>A1161</f>
        <v>Võõpsu alevik</v>
      </c>
      <c r="B1955" s="4" t="str">
        <f t="shared" ref="B1955:R1955" si="1018">B1166</f>
        <v>%</v>
      </c>
      <c r="C1955" s="4">
        <f t="shared" si="1018"/>
        <v>0</v>
      </c>
      <c r="D1955" s="28">
        <f t="shared" si="1018"/>
        <v>0</v>
      </c>
      <c r="E1955" s="28">
        <f t="shared" si="1018"/>
        <v>0</v>
      </c>
      <c r="F1955" s="28">
        <f t="shared" si="1018"/>
        <v>0</v>
      </c>
      <c r="G1955" s="28">
        <f t="shared" si="1018"/>
        <v>0</v>
      </c>
      <c r="H1955" s="28">
        <f t="shared" si="1018"/>
        <v>0</v>
      </c>
      <c r="I1955" s="28">
        <f t="shared" si="1018"/>
        <v>0.01</v>
      </c>
      <c r="J1955" s="28">
        <f t="shared" si="1018"/>
        <v>0.01</v>
      </c>
      <c r="K1955" s="28">
        <f t="shared" si="1018"/>
        <v>0.01</v>
      </c>
      <c r="L1955" s="28">
        <f t="shared" si="1018"/>
        <v>0.01</v>
      </c>
      <c r="M1955" s="28">
        <f t="shared" si="1018"/>
        <v>0.01</v>
      </c>
      <c r="N1955" s="28">
        <f t="shared" si="1018"/>
        <v>0.01</v>
      </c>
      <c r="O1955" s="28">
        <f t="shared" si="1018"/>
        <v>0.01</v>
      </c>
      <c r="P1955" s="28">
        <f t="shared" si="1018"/>
        <v>0.01</v>
      </c>
      <c r="Q1955" s="28">
        <f t="shared" si="1018"/>
        <v>0.01</v>
      </c>
      <c r="R1955" s="28">
        <f t="shared" si="1018"/>
        <v>0.01</v>
      </c>
    </row>
    <row r="1956" spans="1:18" x14ac:dyDescent="0.25">
      <c r="A1956" s="3" t="str">
        <f>A1178</f>
        <v>Äksi alevik</v>
      </c>
      <c r="B1956" s="4" t="str">
        <f t="shared" ref="B1956:R1956" si="1019">B1183</f>
        <v>%</v>
      </c>
      <c r="C1956" s="4">
        <f t="shared" si="1019"/>
        <v>0</v>
      </c>
      <c r="D1956" s="28">
        <f t="shared" si="1019"/>
        <v>0</v>
      </c>
      <c r="E1956" s="28">
        <f t="shared" si="1019"/>
        <v>6.4198453427065205E-2</v>
      </c>
      <c r="F1956" s="28">
        <f t="shared" si="1019"/>
        <v>6.4198453427065205E-2</v>
      </c>
      <c r="G1956" s="28">
        <f t="shared" si="1019"/>
        <v>6.4198453427065205E-2</v>
      </c>
      <c r="H1956" s="28">
        <f t="shared" si="1019"/>
        <v>6.4198453427065205E-2</v>
      </c>
      <c r="I1956" s="28">
        <f t="shared" si="1019"/>
        <v>6.4198453427065205E-2</v>
      </c>
      <c r="J1956" s="28">
        <f t="shared" si="1019"/>
        <v>6.4198453427065205E-2</v>
      </c>
      <c r="K1956" s="28">
        <f t="shared" si="1019"/>
        <v>6.4198453427065205E-2</v>
      </c>
      <c r="L1956" s="28">
        <f t="shared" si="1019"/>
        <v>6.4198453427065205E-2</v>
      </c>
      <c r="M1956" s="28">
        <f t="shared" si="1019"/>
        <v>6.4198453427065205E-2</v>
      </c>
      <c r="N1956" s="28">
        <f t="shared" si="1019"/>
        <v>6.4198453427065205E-2</v>
      </c>
      <c r="O1956" s="28">
        <f t="shared" si="1019"/>
        <v>6.4198453427065205E-2</v>
      </c>
      <c r="P1956" s="28">
        <f t="shared" si="1019"/>
        <v>6.4198453427065205E-2</v>
      </c>
      <c r="Q1956" s="28">
        <f t="shared" si="1019"/>
        <v>6.4198453427065205E-2</v>
      </c>
      <c r="R1956" s="28">
        <f t="shared" si="1019"/>
        <v>6.4198453427065205E-2</v>
      </c>
    </row>
    <row r="1957" spans="1:18" x14ac:dyDescent="0.25">
      <c r="A1957" s="3" t="str">
        <f>A1193</f>
        <v>Erala küla</v>
      </c>
      <c r="B1957" s="4" t="str">
        <f t="shared" ref="B1957:R1957" si="1020">B1198</f>
        <v>%</v>
      </c>
      <c r="C1957" s="4">
        <f t="shared" si="1020"/>
        <v>0</v>
      </c>
      <c r="D1957" s="28">
        <f t="shared" si="1020"/>
        <v>7.5418785861018578E-2</v>
      </c>
      <c r="E1957" s="28">
        <f t="shared" si="1020"/>
        <v>0</v>
      </c>
      <c r="F1957" s="28">
        <f t="shared" si="1020"/>
        <v>0</v>
      </c>
      <c r="G1957" s="28">
        <f t="shared" si="1020"/>
        <v>0</v>
      </c>
      <c r="H1957" s="28">
        <f t="shared" si="1020"/>
        <v>0</v>
      </c>
      <c r="I1957" s="28">
        <f t="shared" si="1020"/>
        <v>0</v>
      </c>
      <c r="J1957" s="28">
        <f t="shared" si="1020"/>
        <v>0</v>
      </c>
      <c r="K1957" s="28">
        <f t="shared" si="1020"/>
        <v>0</v>
      </c>
      <c r="L1957" s="28">
        <f t="shared" si="1020"/>
        <v>0</v>
      </c>
      <c r="M1957" s="28">
        <f t="shared" si="1020"/>
        <v>0</v>
      </c>
      <c r="N1957" s="28">
        <f t="shared" si="1020"/>
        <v>0</v>
      </c>
      <c r="O1957" s="28">
        <f t="shared" si="1020"/>
        <v>0</v>
      </c>
      <c r="P1957" s="28">
        <f t="shared" si="1020"/>
        <v>0</v>
      </c>
      <c r="Q1957" s="28">
        <f t="shared" si="1020"/>
        <v>0</v>
      </c>
      <c r="R1957" s="28">
        <f t="shared" si="1020"/>
        <v>0</v>
      </c>
    </row>
    <row r="1958" spans="1:18" x14ac:dyDescent="0.25">
      <c r="A1958" s="3" t="str">
        <f>A1208</f>
        <v>Kärkna küla</v>
      </c>
      <c r="B1958" s="4" t="str">
        <f t="shared" ref="B1958:R1958" si="1021">B1213</f>
        <v>%</v>
      </c>
      <c r="C1958" s="4">
        <f t="shared" si="1021"/>
        <v>0</v>
      </c>
      <c r="D1958" s="28">
        <f t="shared" si="1021"/>
        <v>7.5418785861018578E-2</v>
      </c>
      <c r="E1958" s="28">
        <f t="shared" si="1021"/>
        <v>0</v>
      </c>
      <c r="F1958" s="28">
        <f t="shared" si="1021"/>
        <v>0</v>
      </c>
      <c r="G1958" s="28">
        <f t="shared" si="1021"/>
        <v>0</v>
      </c>
      <c r="H1958" s="28">
        <f t="shared" si="1021"/>
        <v>0</v>
      </c>
      <c r="I1958" s="28">
        <f t="shared" si="1021"/>
        <v>0</v>
      </c>
      <c r="J1958" s="28">
        <f t="shared" si="1021"/>
        <v>0</v>
      </c>
      <c r="K1958" s="28">
        <f t="shared" si="1021"/>
        <v>0</v>
      </c>
      <c r="L1958" s="28">
        <f t="shared" si="1021"/>
        <v>0</v>
      </c>
      <c r="M1958" s="28">
        <f t="shared" si="1021"/>
        <v>0</v>
      </c>
      <c r="N1958" s="28">
        <f t="shared" si="1021"/>
        <v>0</v>
      </c>
      <c r="O1958" s="28">
        <f t="shared" si="1021"/>
        <v>0</v>
      </c>
      <c r="P1958" s="28">
        <f t="shared" si="1021"/>
        <v>0</v>
      </c>
      <c r="Q1958" s="28">
        <f t="shared" si="1021"/>
        <v>0</v>
      </c>
      <c r="R1958" s="28">
        <f t="shared" si="1021"/>
        <v>0</v>
      </c>
    </row>
    <row r="1959" spans="1:18" x14ac:dyDescent="0.25">
      <c r="A1959" s="3" t="str">
        <f>A1223</f>
        <v>Kukulinna küla</v>
      </c>
      <c r="B1959" s="4" t="str">
        <f t="shared" ref="B1959:R1959" si="1022">B1228</f>
        <v>%</v>
      </c>
      <c r="C1959" s="4">
        <f t="shared" si="1022"/>
        <v>0</v>
      </c>
      <c r="D1959" s="28">
        <f t="shared" si="1022"/>
        <v>0.2</v>
      </c>
      <c r="E1959" s="28">
        <f t="shared" si="1022"/>
        <v>0.2</v>
      </c>
      <c r="F1959" s="28">
        <f t="shared" si="1022"/>
        <v>0.2</v>
      </c>
      <c r="G1959" s="28">
        <f t="shared" si="1022"/>
        <v>0.2</v>
      </c>
      <c r="H1959" s="28">
        <f t="shared" si="1022"/>
        <v>0.2</v>
      </c>
      <c r="I1959" s="28">
        <f t="shared" si="1022"/>
        <v>0.2</v>
      </c>
      <c r="J1959" s="28">
        <f t="shared" si="1022"/>
        <v>0.2</v>
      </c>
      <c r="K1959" s="28">
        <f t="shared" si="1022"/>
        <v>0.2</v>
      </c>
      <c r="L1959" s="28">
        <f t="shared" si="1022"/>
        <v>0.2</v>
      </c>
      <c r="M1959" s="28">
        <f t="shared" si="1022"/>
        <v>0.2</v>
      </c>
      <c r="N1959" s="28">
        <f t="shared" si="1022"/>
        <v>0.2</v>
      </c>
      <c r="O1959" s="28">
        <f t="shared" si="1022"/>
        <v>0.2</v>
      </c>
      <c r="P1959" s="28">
        <f t="shared" si="1022"/>
        <v>0.2</v>
      </c>
      <c r="Q1959" s="28">
        <f t="shared" si="1022"/>
        <v>0.2</v>
      </c>
      <c r="R1959" s="28">
        <f t="shared" si="1022"/>
        <v>0.2</v>
      </c>
    </row>
    <row r="1960" spans="1:18" x14ac:dyDescent="0.25">
      <c r="A1960" s="3" t="str">
        <f>A1238</f>
        <v>Laeva küla</v>
      </c>
      <c r="B1960" s="4" t="str">
        <f t="shared" ref="B1960:R1960" si="1023">B1243</f>
        <v>%</v>
      </c>
      <c r="C1960" s="4">
        <f t="shared" si="1023"/>
        <v>0</v>
      </c>
      <c r="D1960" s="28">
        <f t="shared" si="1023"/>
        <v>0.22497083653108207</v>
      </c>
      <c r="E1960" s="28">
        <f t="shared" si="1023"/>
        <v>9.2353618803816651E-2</v>
      </c>
      <c r="F1960" s="28">
        <f t="shared" si="1023"/>
        <v>9.2353618803816651E-2</v>
      </c>
      <c r="G1960" s="28">
        <f t="shared" si="1023"/>
        <v>9.2353618803816651E-2</v>
      </c>
      <c r="H1960" s="28">
        <f t="shared" si="1023"/>
        <v>9.2353618803816651E-2</v>
      </c>
      <c r="I1960" s="28">
        <f t="shared" si="1023"/>
        <v>9.2353618803816651E-2</v>
      </c>
      <c r="J1960" s="28">
        <f t="shared" si="1023"/>
        <v>9.2353618803816651E-2</v>
      </c>
      <c r="K1960" s="28">
        <f t="shared" si="1023"/>
        <v>0.05</v>
      </c>
      <c r="L1960" s="28">
        <f t="shared" si="1023"/>
        <v>0.05</v>
      </c>
      <c r="M1960" s="28">
        <f t="shared" si="1023"/>
        <v>0.05</v>
      </c>
      <c r="N1960" s="28">
        <f t="shared" si="1023"/>
        <v>0.05</v>
      </c>
      <c r="O1960" s="28">
        <f t="shared" si="1023"/>
        <v>0.05</v>
      </c>
      <c r="P1960" s="28">
        <f t="shared" si="1023"/>
        <v>0.05</v>
      </c>
      <c r="Q1960" s="28">
        <f t="shared" si="1023"/>
        <v>0.05</v>
      </c>
      <c r="R1960" s="28">
        <f t="shared" si="1023"/>
        <v>0.05</v>
      </c>
    </row>
    <row r="1961" spans="1:18" x14ac:dyDescent="0.25">
      <c r="A1961" s="3" t="str">
        <f>A1253</f>
        <v>Lähte alevik</v>
      </c>
      <c r="B1961" s="4" t="str">
        <f t="shared" ref="B1961:R1961" si="1024">B1258</f>
        <v>%</v>
      </c>
      <c r="C1961" s="4">
        <f t="shared" si="1024"/>
        <v>0</v>
      </c>
      <c r="D1961" s="28">
        <f t="shared" si="1024"/>
        <v>5.7044093630920112E-2</v>
      </c>
      <c r="E1961" s="28">
        <f t="shared" si="1024"/>
        <v>0.10128235355484849</v>
      </c>
      <c r="F1961" s="28">
        <f t="shared" si="1024"/>
        <v>0.10128235355484849</v>
      </c>
      <c r="G1961" s="28">
        <f t="shared" si="1024"/>
        <v>0.10128235355484849</v>
      </c>
      <c r="H1961" s="28">
        <f t="shared" si="1024"/>
        <v>0.10128235355484849</v>
      </c>
      <c r="I1961" s="28">
        <f t="shared" si="1024"/>
        <v>0.10128235355484849</v>
      </c>
      <c r="J1961" s="28">
        <f t="shared" si="1024"/>
        <v>0.10128235355484849</v>
      </c>
      <c r="K1961" s="28">
        <f t="shared" si="1024"/>
        <v>0.10128235355484849</v>
      </c>
      <c r="L1961" s="28">
        <f t="shared" si="1024"/>
        <v>0.10128235355484849</v>
      </c>
      <c r="M1961" s="28">
        <f t="shared" si="1024"/>
        <v>0.10128235355484849</v>
      </c>
      <c r="N1961" s="28">
        <f t="shared" si="1024"/>
        <v>0.10128235355484849</v>
      </c>
      <c r="O1961" s="28">
        <f t="shared" si="1024"/>
        <v>0.10128235355484849</v>
      </c>
      <c r="P1961" s="28">
        <f t="shared" si="1024"/>
        <v>0.10128235355484849</v>
      </c>
      <c r="Q1961" s="28">
        <f t="shared" si="1024"/>
        <v>0.10128235355484849</v>
      </c>
      <c r="R1961" s="28">
        <f t="shared" si="1024"/>
        <v>0.10128235355484849</v>
      </c>
    </row>
    <row r="1962" spans="1:18" x14ac:dyDescent="0.25">
      <c r="A1962" s="3" t="str">
        <f>A1268</f>
        <v>Maarja-Magdaleena küla</v>
      </c>
      <c r="B1962" s="4" t="str">
        <f t="shared" ref="B1962:R1962" si="1025">B1273</f>
        <v>%</v>
      </c>
      <c r="C1962" s="4">
        <f t="shared" si="1025"/>
        <v>0</v>
      </c>
      <c r="D1962" s="28">
        <f t="shared" si="1025"/>
        <v>4.0289952798381656E-2</v>
      </c>
      <c r="E1962" s="28">
        <f t="shared" si="1025"/>
        <v>5.4682531380753185E-2</v>
      </c>
      <c r="F1962" s="28">
        <f t="shared" si="1025"/>
        <v>5.4682531380753185E-2</v>
      </c>
      <c r="G1962" s="28">
        <f t="shared" si="1025"/>
        <v>5.4682531380753185E-2</v>
      </c>
      <c r="H1962" s="28">
        <f t="shared" si="1025"/>
        <v>5.4682531380753185E-2</v>
      </c>
      <c r="I1962" s="28">
        <f t="shared" si="1025"/>
        <v>5.4682531380753185E-2</v>
      </c>
      <c r="J1962" s="28">
        <f t="shared" si="1025"/>
        <v>5.4682531380753185E-2</v>
      </c>
      <c r="K1962" s="28">
        <f t="shared" si="1025"/>
        <v>5.4682531380753185E-2</v>
      </c>
      <c r="L1962" s="28">
        <f t="shared" si="1025"/>
        <v>5.4682531380753185E-2</v>
      </c>
      <c r="M1962" s="28">
        <f t="shared" si="1025"/>
        <v>5.4682531380753185E-2</v>
      </c>
      <c r="N1962" s="28">
        <f t="shared" si="1025"/>
        <v>5.4682531380753185E-2</v>
      </c>
      <c r="O1962" s="28">
        <f t="shared" si="1025"/>
        <v>5.4682531380753185E-2</v>
      </c>
      <c r="P1962" s="28">
        <f t="shared" si="1025"/>
        <v>5.4682531380753185E-2</v>
      </c>
      <c r="Q1962" s="28">
        <f t="shared" si="1025"/>
        <v>5.4682531380753185E-2</v>
      </c>
      <c r="R1962" s="28">
        <f t="shared" si="1025"/>
        <v>5.4682531380753185E-2</v>
      </c>
    </row>
    <row r="1963" spans="1:18" x14ac:dyDescent="0.25">
      <c r="A1963" s="3" t="str">
        <f>A1283</f>
        <v>Saadjärve küla</v>
      </c>
      <c r="B1963" s="4" t="str">
        <f t="shared" ref="B1963:R1963" si="1026">B1288</f>
        <v>%</v>
      </c>
      <c r="C1963" s="4">
        <f t="shared" si="1026"/>
        <v>0</v>
      </c>
      <c r="D1963" s="28">
        <f t="shared" si="1026"/>
        <v>0.2619613391789557</v>
      </c>
      <c r="E1963" s="28">
        <f t="shared" si="1026"/>
        <v>0.186345945945946</v>
      </c>
      <c r="F1963" s="28">
        <f t="shared" si="1026"/>
        <v>0.186345945945946</v>
      </c>
      <c r="G1963" s="28">
        <f t="shared" si="1026"/>
        <v>0.186345945945946</v>
      </c>
      <c r="H1963" s="28">
        <f t="shared" si="1026"/>
        <v>0.186345945945946</v>
      </c>
      <c r="I1963" s="28">
        <f t="shared" si="1026"/>
        <v>0.186345945945946</v>
      </c>
      <c r="J1963" s="28">
        <f t="shared" si="1026"/>
        <v>0.186345945945946</v>
      </c>
      <c r="K1963" s="28">
        <f t="shared" si="1026"/>
        <v>0.186345945945946</v>
      </c>
      <c r="L1963" s="28">
        <f t="shared" si="1026"/>
        <v>0.186345945945946</v>
      </c>
      <c r="M1963" s="28">
        <f t="shared" si="1026"/>
        <v>0.186345945945946</v>
      </c>
      <c r="N1963" s="28">
        <f t="shared" si="1026"/>
        <v>0.186345945945946</v>
      </c>
      <c r="O1963" s="28">
        <f t="shared" si="1026"/>
        <v>0.186345945945946</v>
      </c>
      <c r="P1963" s="28">
        <f t="shared" si="1026"/>
        <v>0.186345945945946</v>
      </c>
      <c r="Q1963" s="28">
        <f t="shared" si="1026"/>
        <v>0.186345945945946</v>
      </c>
      <c r="R1963" s="28">
        <f t="shared" si="1026"/>
        <v>0.186345945945946</v>
      </c>
    </row>
    <row r="1964" spans="1:18" x14ac:dyDescent="0.25">
      <c r="A1964" s="3" t="str">
        <f>A1298</f>
        <v>Salu küla</v>
      </c>
      <c r="B1964" s="4" t="str">
        <f t="shared" ref="B1964:R1964" si="1027">B1303</f>
        <v>%</v>
      </c>
      <c r="C1964" s="4">
        <f t="shared" si="1027"/>
        <v>0</v>
      </c>
      <c r="D1964" s="28">
        <f t="shared" si="1027"/>
        <v>0.2619613391789557</v>
      </c>
      <c r="E1964" s="28">
        <f t="shared" si="1027"/>
        <v>0.186345945945946</v>
      </c>
      <c r="F1964" s="28">
        <f t="shared" si="1027"/>
        <v>0.186345945945946</v>
      </c>
      <c r="G1964" s="28">
        <f t="shared" si="1027"/>
        <v>0.186345945945946</v>
      </c>
      <c r="H1964" s="28">
        <f t="shared" si="1027"/>
        <v>0.186345945945946</v>
      </c>
      <c r="I1964" s="28">
        <f t="shared" si="1027"/>
        <v>0.186345945945946</v>
      </c>
      <c r="J1964" s="28">
        <f t="shared" si="1027"/>
        <v>0.186345945945946</v>
      </c>
      <c r="K1964" s="28">
        <f t="shared" si="1027"/>
        <v>0.186345945945946</v>
      </c>
      <c r="L1964" s="28">
        <f t="shared" si="1027"/>
        <v>0.186345945945946</v>
      </c>
      <c r="M1964" s="28">
        <f t="shared" si="1027"/>
        <v>0.186345945945946</v>
      </c>
      <c r="N1964" s="28">
        <f t="shared" si="1027"/>
        <v>0.186345945945946</v>
      </c>
      <c r="O1964" s="28">
        <f t="shared" si="1027"/>
        <v>0.186345945945946</v>
      </c>
      <c r="P1964" s="28">
        <f t="shared" si="1027"/>
        <v>0.186345945945946</v>
      </c>
      <c r="Q1964" s="28">
        <f t="shared" si="1027"/>
        <v>0.186345945945946</v>
      </c>
      <c r="R1964" s="28">
        <f t="shared" si="1027"/>
        <v>0.186345945945946</v>
      </c>
    </row>
    <row r="1965" spans="1:18" x14ac:dyDescent="0.25">
      <c r="A1965" s="3" t="str">
        <f>A1313</f>
        <v>Sojamaa küla</v>
      </c>
      <c r="B1965" s="4" t="str">
        <f t="shared" ref="B1965:R1965" si="1028">B1318</f>
        <v>%</v>
      </c>
      <c r="C1965" s="4">
        <f t="shared" si="1028"/>
        <v>0</v>
      </c>
      <c r="D1965" s="28">
        <f t="shared" si="1028"/>
        <v>0</v>
      </c>
      <c r="E1965" s="28">
        <f t="shared" si="1028"/>
        <v>0.10254767353165528</v>
      </c>
      <c r="F1965" s="28">
        <f t="shared" si="1028"/>
        <v>0.10254767353165528</v>
      </c>
      <c r="G1965" s="28">
        <f t="shared" si="1028"/>
        <v>0.10254767353165528</v>
      </c>
      <c r="H1965" s="28">
        <f t="shared" si="1028"/>
        <v>0.10254767353165528</v>
      </c>
      <c r="I1965" s="28">
        <f t="shared" si="1028"/>
        <v>0.05</v>
      </c>
      <c r="J1965" s="28">
        <f t="shared" si="1028"/>
        <v>0.05</v>
      </c>
      <c r="K1965" s="28">
        <f t="shared" si="1028"/>
        <v>0.05</v>
      </c>
      <c r="L1965" s="28">
        <f t="shared" si="1028"/>
        <v>0.05</v>
      </c>
      <c r="M1965" s="28">
        <f t="shared" si="1028"/>
        <v>0.05</v>
      </c>
      <c r="N1965" s="28">
        <f t="shared" si="1028"/>
        <v>0.05</v>
      </c>
      <c r="O1965" s="28">
        <f t="shared" si="1028"/>
        <v>0.05</v>
      </c>
      <c r="P1965" s="28">
        <f t="shared" si="1028"/>
        <v>0.05</v>
      </c>
      <c r="Q1965" s="28">
        <f t="shared" si="1028"/>
        <v>0.05</v>
      </c>
      <c r="R1965" s="28">
        <f t="shared" si="1028"/>
        <v>0.05</v>
      </c>
    </row>
    <row r="1966" spans="1:18" x14ac:dyDescent="0.25">
      <c r="A1966" s="3" t="str">
        <f>A1328</f>
        <v>Tabivere alevik</v>
      </c>
      <c r="B1966" s="4" t="str">
        <f t="shared" ref="B1966:R1966" si="1029">B1333</f>
        <v>%</v>
      </c>
      <c r="C1966" s="4">
        <f t="shared" si="1029"/>
        <v>0</v>
      </c>
      <c r="D1966" s="28">
        <f t="shared" si="1029"/>
        <v>5.5661861923260503E-2</v>
      </c>
      <c r="E1966" s="28">
        <f t="shared" si="1029"/>
        <v>0</v>
      </c>
      <c r="F1966" s="28">
        <f t="shared" si="1029"/>
        <v>0</v>
      </c>
      <c r="G1966" s="28">
        <f t="shared" si="1029"/>
        <v>0</v>
      </c>
      <c r="H1966" s="28">
        <f t="shared" si="1029"/>
        <v>0</v>
      </c>
      <c r="I1966" s="28">
        <f t="shared" si="1029"/>
        <v>0</v>
      </c>
      <c r="J1966" s="28">
        <f t="shared" si="1029"/>
        <v>0</v>
      </c>
      <c r="K1966" s="28">
        <f t="shared" si="1029"/>
        <v>0</v>
      </c>
      <c r="L1966" s="28">
        <f t="shared" si="1029"/>
        <v>0</v>
      </c>
      <c r="M1966" s="28">
        <f t="shared" si="1029"/>
        <v>0</v>
      </c>
      <c r="N1966" s="28">
        <f t="shared" si="1029"/>
        <v>0</v>
      </c>
      <c r="O1966" s="28">
        <f t="shared" si="1029"/>
        <v>0</v>
      </c>
      <c r="P1966" s="28">
        <f t="shared" si="1029"/>
        <v>0</v>
      </c>
      <c r="Q1966" s="28">
        <f t="shared" si="1029"/>
        <v>0</v>
      </c>
      <c r="R1966" s="28">
        <f t="shared" si="1029"/>
        <v>0</v>
      </c>
    </row>
    <row r="1967" spans="1:18" x14ac:dyDescent="0.25">
      <c r="A1967" s="3" t="str">
        <f>A1343</f>
        <v>Tammistu küla</v>
      </c>
      <c r="B1967" s="4" t="str">
        <f t="shared" ref="B1967:R1967" si="1030">B1348</f>
        <v>%</v>
      </c>
      <c r="C1967" s="4">
        <f t="shared" si="1030"/>
        <v>0</v>
      </c>
      <c r="D1967" s="28">
        <f t="shared" si="1030"/>
        <v>0.15609179415855357</v>
      </c>
      <c r="E1967" s="28">
        <f t="shared" si="1030"/>
        <v>0.15681233933161953</v>
      </c>
      <c r="F1967" s="28">
        <f t="shared" si="1030"/>
        <v>0.15681233933161953</v>
      </c>
      <c r="G1967" s="28">
        <f t="shared" si="1030"/>
        <v>0.15681233933161953</v>
      </c>
      <c r="H1967" s="28">
        <f t="shared" si="1030"/>
        <v>0.15</v>
      </c>
      <c r="I1967" s="28">
        <f t="shared" si="1030"/>
        <v>0.15</v>
      </c>
      <c r="J1967" s="28">
        <f t="shared" si="1030"/>
        <v>0.15</v>
      </c>
      <c r="K1967" s="28">
        <f t="shared" si="1030"/>
        <v>0.15</v>
      </c>
      <c r="L1967" s="28">
        <f t="shared" si="1030"/>
        <v>0.15</v>
      </c>
      <c r="M1967" s="28">
        <f t="shared" si="1030"/>
        <v>0.15</v>
      </c>
      <c r="N1967" s="28">
        <f t="shared" si="1030"/>
        <v>0.15</v>
      </c>
      <c r="O1967" s="28">
        <f t="shared" si="1030"/>
        <v>0.15</v>
      </c>
      <c r="P1967" s="28">
        <f t="shared" si="1030"/>
        <v>0.15</v>
      </c>
      <c r="Q1967" s="28">
        <f t="shared" si="1030"/>
        <v>0.15</v>
      </c>
      <c r="R1967" s="28">
        <f t="shared" si="1030"/>
        <v>0.15</v>
      </c>
    </row>
    <row r="1968" spans="1:18" x14ac:dyDescent="0.25">
      <c r="A1968" s="3" t="str">
        <f>A1358</f>
        <v>Vasula alevik</v>
      </c>
      <c r="B1968" s="4" t="str">
        <f t="shared" ref="B1968:R1968" si="1031">B1363</f>
        <v>%</v>
      </c>
      <c r="C1968" s="4">
        <f t="shared" si="1031"/>
        <v>0</v>
      </c>
      <c r="D1968" s="28">
        <f t="shared" si="1031"/>
        <v>5.1573219777620083E-2</v>
      </c>
      <c r="E1968" s="28">
        <f t="shared" si="1031"/>
        <v>1.6571704490584205E-2</v>
      </c>
      <c r="F1968" s="28">
        <f t="shared" si="1031"/>
        <v>1.6571704490584205E-2</v>
      </c>
      <c r="G1968" s="28">
        <f t="shared" si="1031"/>
        <v>1.6571704490584205E-2</v>
      </c>
      <c r="H1968" s="28">
        <f t="shared" si="1031"/>
        <v>1.6571704490584205E-2</v>
      </c>
      <c r="I1968" s="28">
        <f t="shared" si="1031"/>
        <v>1.6571704490584205E-2</v>
      </c>
      <c r="J1968" s="28">
        <f t="shared" si="1031"/>
        <v>1.6571704490584205E-2</v>
      </c>
      <c r="K1968" s="28">
        <f t="shared" si="1031"/>
        <v>1.6571704490584205E-2</v>
      </c>
      <c r="L1968" s="28">
        <f t="shared" si="1031"/>
        <v>1.6571704490584205E-2</v>
      </c>
      <c r="M1968" s="28">
        <f t="shared" si="1031"/>
        <v>1.6571704490584205E-2</v>
      </c>
      <c r="N1968" s="28">
        <f t="shared" si="1031"/>
        <v>1.6571704490584205E-2</v>
      </c>
      <c r="O1968" s="28">
        <f t="shared" si="1031"/>
        <v>1.6571704490584205E-2</v>
      </c>
      <c r="P1968" s="28">
        <f t="shared" si="1031"/>
        <v>1.6571704490584205E-2</v>
      </c>
      <c r="Q1968" s="28">
        <f t="shared" si="1031"/>
        <v>1.6571704490584205E-2</v>
      </c>
      <c r="R1968" s="28">
        <f t="shared" si="1031"/>
        <v>1.6571704490584205E-2</v>
      </c>
    </row>
    <row r="1969" spans="1:18" x14ac:dyDescent="0.25">
      <c r="A1969" s="3" t="str">
        <f>A1373</f>
        <v>Vedu küla</v>
      </c>
      <c r="B1969" s="4" t="str">
        <f t="shared" ref="B1969:R1969" si="1032">B1378</f>
        <v>%</v>
      </c>
      <c r="C1969" s="4">
        <f t="shared" si="1032"/>
        <v>0</v>
      </c>
      <c r="D1969" s="28">
        <f t="shared" si="1032"/>
        <v>8.7911217756447835E-3</v>
      </c>
      <c r="E1969" s="28">
        <f t="shared" si="1032"/>
        <v>2.9699203187251055E-2</v>
      </c>
      <c r="F1969" s="28">
        <f t="shared" si="1032"/>
        <v>2.9699203187251055E-2</v>
      </c>
      <c r="G1969" s="28">
        <f t="shared" si="1032"/>
        <v>2.9699203187251055E-2</v>
      </c>
      <c r="H1969" s="28">
        <f t="shared" si="1032"/>
        <v>2.9699203187251055E-2</v>
      </c>
      <c r="I1969" s="28">
        <f t="shared" si="1032"/>
        <v>2.9699203187251055E-2</v>
      </c>
      <c r="J1969" s="28">
        <f t="shared" si="1032"/>
        <v>2.9699203187251055E-2</v>
      </c>
      <c r="K1969" s="28">
        <f t="shared" si="1032"/>
        <v>2.9699203187251055E-2</v>
      </c>
      <c r="L1969" s="28">
        <f t="shared" si="1032"/>
        <v>2.9699203187251055E-2</v>
      </c>
      <c r="M1969" s="28">
        <f t="shared" si="1032"/>
        <v>2.9699203187251055E-2</v>
      </c>
      <c r="N1969" s="28">
        <f t="shared" si="1032"/>
        <v>2.9699203187251055E-2</v>
      </c>
      <c r="O1969" s="28">
        <f t="shared" si="1032"/>
        <v>2.9699203187251055E-2</v>
      </c>
      <c r="P1969" s="28">
        <f t="shared" si="1032"/>
        <v>2.9699203187251055E-2</v>
      </c>
      <c r="Q1969" s="28">
        <f t="shared" si="1032"/>
        <v>2.9699203187251055E-2</v>
      </c>
      <c r="R1969" s="28">
        <f t="shared" si="1032"/>
        <v>2.9699203187251055E-2</v>
      </c>
    </row>
    <row r="1970" spans="1:18" x14ac:dyDescent="0.25">
      <c r="A1970" s="3" t="str">
        <f>A1388</f>
        <v>Vesneri küla</v>
      </c>
      <c r="B1970" s="4" t="str">
        <f t="shared" ref="B1970:R1970" si="1033">B1393</f>
        <v>%</v>
      </c>
      <c r="C1970" s="4">
        <f t="shared" si="1033"/>
        <v>0</v>
      </c>
      <c r="D1970" s="28">
        <f t="shared" si="1033"/>
        <v>1.2246646026831787E-2</v>
      </c>
      <c r="E1970" s="28">
        <f t="shared" si="1033"/>
        <v>0</v>
      </c>
      <c r="F1970" s="28">
        <f t="shared" si="1033"/>
        <v>0</v>
      </c>
      <c r="G1970" s="28">
        <f t="shared" si="1033"/>
        <v>0</v>
      </c>
      <c r="H1970" s="28">
        <f t="shared" si="1033"/>
        <v>0</v>
      </c>
      <c r="I1970" s="28">
        <f t="shared" si="1033"/>
        <v>0</v>
      </c>
      <c r="J1970" s="28">
        <f t="shared" si="1033"/>
        <v>0</v>
      </c>
      <c r="K1970" s="28">
        <f t="shared" si="1033"/>
        <v>0</v>
      </c>
      <c r="L1970" s="28">
        <f t="shared" si="1033"/>
        <v>0</v>
      </c>
      <c r="M1970" s="28">
        <f t="shared" si="1033"/>
        <v>0</v>
      </c>
      <c r="N1970" s="28">
        <f t="shared" si="1033"/>
        <v>0</v>
      </c>
      <c r="O1970" s="28">
        <f t="shared" si="1033"/>
        <v>0</v>
      </c>
      <c r="P1970" s="28">
        <f t="shared" si="1033"/>
        <v>0</v>
      </c>
      <c r="Q1970" s="28">
        <f t="shared" si="1033"/>
        <v>0</v>
      </c>
      <c r="R1970" s="28">
        <f t="shared" si="1033"/>
        <v>0</v>
      </c>
    </row>
    <row r="1971" spans="1:18" x14ac:dyDescent="0.25">
      <c r="A1971" s="74" t="s">
        <v>142</v>
      </c>
      <c r="B1971" s="75" t="s">
        <v>10</v>
      </c>
      <c r="C1971" s="75"/>
      <c r="D1971" s="28">
        <f>D1408</f>
        <v>0</v>
      </c>
      <c r="E1971" s="28">
        <f t="shared" ref="E1971:R1971" si="1034">E1408</f>
        <v>0</v>
      </c>
      <c r="F1971" s="28">
        <f t="shared" si="1034"/>
        <v>0</v>
      </c>
      <c r="G1971" s="28">
        <f t="shared" si="1034"/>
        <v>0.1</v>
      </c>
      <c r="H1971" s="28">
        <f t="shared" si="1034"/>
        <v>0.1</v>
      </c>
      <c r="I1971" s="28">
        <f t="shared" si="1034"/>
        <v>0.1</v>
      </c>
      <c r="J1971" s="28">
        <f t="shared" si="1034"/>
        <v>0.1</v>
      </c>
      <c r="K1971" s="28">
        <f t="shared" si="1034"/>
        <v>0.1</v>
      </c>
      <c r="L1971" s="28">
        <f t="shared" si="1034"/>
        <v>0.1</v>
      </c>
      <c r="M1971" s="28">
        <f t="shared" si="1034"/>
        <v>0.1</v>
      </c>
      <c r="N1971" s="28">
        <f t="shared" si="1034"/>
        <v>0.1</v>
      </c>
      <c r="O1971" s="28">
        <f t="shared" si="1034"/>
        <v>0.1</v>
      </c>
      <c r="P1971" s="28">
        <f t="shared" si="1034"/>
        <v>0.1</v>
      </c>
      <c r="Q1971" s="28">
        <f t="shared" si="1034"/>
        <v>0.1</v>
      </c>
      <c r="R1971" s="28">
        <f t="shared" si="1034"/>
        <v>0.1</v>
      </c>
    </row>
    <row r="1972" spans="1:18" x14ac:dyDescent="0.25">
      <c r="A1972" s="3" t="str">
        <f>A1418</f>
        <v>Võibla küla</v>
      </c>
      <c r="B1972" s="4" t="str">
        <f t="shared" ref="B1972:R1972" si="1035">B1423</f>
        <v>%</v>
      </c>
      <c r="C1972" s="4">
        <f t="shared" si="1035"/>
        <v>0</v>
      </c>
      <c r="D1972" s="28">
        <f t="shared" si="1035"/>
        <v>7.5418785861018578E-2</v>
      </c>
      <c r="E1972" s="28">
        <f t="shared" si="1035"/>
        <v>0</v>
      </c>
      <c r="F1972" s="28">
        <f t="shared" si="1035"/>
        <v>0</v>
      </c>
      <c r="G1972" s="28">
        <f t="shared" si="1035"/>
        <v>0</v>
      </c>
      <c r="H1972" s="28">
        <f t="shared" si="1035"/>
        <v>0</v>
      </c>
      <c r="I1972" s="28">
        <f t="shared" si="1035"/>
        <v>0</v>
      </c>
      <c r="J1972" s="28">
        <f t="shared" si="1035"/>
        <v>0</v>
      </c>
      <c r="K1972" s="28">
        <f t="shared" si="1035"/>
        <v>0</v>
      </c>
      <c r="L1972" s="28">
        <f t="shared" si="1035"/>
        <v>0</v>
      </c>
      <c r="M1972" s="28">
        <f t="shared" si="1035"/>
        <v>0</v>
      </c>
      <c r="N1972" s="28">
        <f t="shared" si="1035"/>
        <v>0</v>
      </c>
      <c r="O1972" s="28">
        <f t="shared" si="1035"/>
        <v>0</v>
      </c>
      <c r="P1972" s="28">
        <f t="shared" si="1035"/>
        <v>0</v>
      </c>
      <c r="Q1972" s="28">
        <f t="shared" si="1035"/>
        <v>0</v>
      </c>
      <c r="R1972" s="28">
        <f t="shared" si="1035"/>
        <v>0</v>
      </c>
    </row>
    <row r="1973" spans="1:18" x14ac:dyDescent="0.25">
      <c r="A1973" s="3" t="str">
        <f>A1435</f>
        <v>Laekvere alevik</v>
      </c>
      <c r="B1973" s="4" t="str">
        <f t="shared" ref="B1973:R1973" si="1036">B1440</f>
        <v>%</v>
      </c>
      <c r="C1973" s="4">
        <f t="shared" si="1036"/>
        <v>0</v>
      </c>
      <c r="D1973" s="28">
        <f t="shared" si="1036"/>
        <v>7.5593443627451018E-2</v>
      </c>
      <c r="E1973" s="28">
        <f t="shared" si="1036"/>
        <v>4.3684127123866601E-2</v>
      </c>
      <c r="F1973" s="28">
        <f t="shared" si="1036"/>
        <v>4.3684127123866601E-2</v>
      </c>
      <c r="G1973" s="28">
        <f t="shared" si="1036"/>
        <v>4.3684127123866601E-2</v>
      </c>
      <c r="H1973" s="28">
        <f t="shared" si="1036"/>
        <v>4.3684127123866601E-2</v>
      </c>
      <c r="I1973" s="28">
        <f t="shared" si="1036"/>
        <v>4.3684127123866601E-2</v>
      </c>
      <c r="J1973" s="28">
        <f t="shared" si="1036"/>
        <v>4.3684127123866601E-2</v>
      </c>
      <c r="K1973" s="28">
        <f t="shared" si="1036"/>
        <v>4.3684127123866601E-2</v>
      </c>
      <c r="L1973" s="28">
        <f t="shared" si="1036"/>
        <v>4.3684127123866601E-2</v>
      </c>
      <c r="M1973" s="28">
        <f t="shared" si="1036"/>
        <v>4.3684127123866601E-2</v>
      </c>
      <c r="N1973" s="28">
        <f t="shared" si="1036"/>
        <v>4.3684127123866601E-2</v>
      </c>
      <c r="O1973" s="28">
        <f t="shared" si="1036"/>
        <v>4.3684127123866601E-2</v>
      </c>
      <c r="P1973" s="28">
        <f t="shared" si="1036"/>
        <v>4.3684127123866601E-2</v>
      </c>
      <c r="Q1973" s="28">
        <f t="shared" si="1036"/>
        <v>4.3684127123866601E-2</v>
      </c>
      <c r="R1973" s="28">
        <f t="shared" si="1036"/>
        <v>4.3684127123866601E-2</v>
      </c>
    </row>
    <row r="1974" spans="1:18" x14ac:dyDescent="0.25">
      <c r="A1974" s="3" t="str">
        <f>A1450</f>
        <v>Moora küla</v>
      </c>
      <c r="B1974" s="4" t="str">
        <f t="shared" ref="B1974:R1974" si="1037">B1455</f>
        <v>%</v>
      </c>
      <c r="C1974" s="4">
        <f t="shared" si="1037"/>
        <v>0</v>
      </c>
      <c r="D1974" s="28">
        <f t="shared" si="1037"/>
        <v>0.2669133192389006</v>
      </c>
      <c r="E1974" s="28">
        <f t="shared" si="1037"/>
        <v>0.38341036221916547</v>
      </c>
      <c r="F1974" s="28">
        <f t="shared" si="1037"/>
        <v>0.38341036221916547</v>
      </c>
      <c r="G1974" s="28">
        <f t="shared" si="1037"/>
        <v>0.38341036221916547</v>
      </c>
      <c r="H1974" s="28">
        <f t="shared" si="1037"/>
        <v>0.38341036221916547</v>
      </c>
      <c r="I1974" s="28">
        <f t="shared" si="1037"/>
        <v>0.38341036221916547</v>
      </c>
      <c r="J1974" s="28">
        <f t="shared" si="1037"/>
        <v>0.38341036221916547</v>
      </c>
      <c r="K1974" s="28">
        <f t="shared" si="1037"/>
        <v>0.38341036221916547</v>
      </c>
      <c r="L1974" s="28">
        <f t="shared" si="1037"/>
        <v>0.38341036221916547</v>
      </c>
      <c r="M1974" s="28">
        <f t="shared" si="1037"/>
        <v>0.38341036221916547</v>
      </c>
      <c r="N1974" s="28">
        <f t="shared" si="1037"/>
        <v>0.38341036221916547</v>
      </c>
      <c r="O1974" s="28">
        <f t="shared" si="1037"/>
        <v>0.38341036221916547</v>
      </c>
      <c r="P1974" s="28">
        <f t="shared" si="1037"/>
        <v>0.38341036221916547</v>
      </c>
      <c r="Q1974" s="28">
        <f t="shared" si="1037"/>
        <v>0.38341036221916547</v>
      </c>
      <c r="R1974" s="28">
        <f t="shared" si="1037"/>
        <v>0.38341036221916547</v>
      </c>
    </row>
    <row r="1975" spans="1:18" x14ac:dyDescent="0.25">
      <c r="A1975" s="3" t="str">
        <f>A1465</f>
        <v>Muuga küla</v>
      </c>
      <c r="B1975" s="4" t="str">
        <f t="shared" ref="B1975:R1975" si="1038">B1470</f>
        <v>%</v>
      </c>
      <c r="C1975" s="4">
        <f t="shared" si="1038"/>
        <v>0</v>
      </c>
      <c r="D1975" s="28">
        <f t="shared" si="1038"/>
        <v>4.706465196928411E-2</v>
      </c>
      <c r="E1975" s="28">
        <f t="shared" si="1038"/>
        <v>2.0880236443073685E-2</v>
      </c>
      <c r="F1975" s="28">
        <f t="shared" si="1038"/>
        <v>2.0880236443073685E-2</v>
      </c>
      <c r="G1975" s="28">
        <f t="shared" si="1038"/>
        <v>2.0880236443073685E-2</v>
      </c>
      <c r="H1975" s="28">
        <f t="shared" si="1038"/>
        <v>2.0880236443073685E-2</v>
      </c>
      <c r="I1975" s="28">
        <f t="shared" si="1038"/>
        <v>2.0880236443073685E-2</v>
      </c>
      <c r="J1975" s="28">
        <f t="shared" si="1038"/>
        <v>2.0880236443073685E-2</v>
      </c>
      <c r="K1975" s="28">
        <f t="shared" si="1038"/>
        <v>2.0880236443073685E-2</v>
      </c>
      <c r="L1975" s="28">
        <f t="shared" si="1038"/>
        <v>2.0880236443073685E-2</v>
      </c>
      <c r="M1975" s="28">
        <f t="shared" si="1038"/>
        <v>2.0880236443073685E-2</v>
      </c>
      <c r="N1975" s="28">
        <f t="shared" si="1038"/>
        <v>2.0880236443073685E-2</v>
      </c>
      <c r="O1975" s="28">
        <f t="shared" si="1038"/>
        <v>2.0880236443073685E-2</v>
      </c>
      <c r="P1975" s="28">
        <f t="shared" si="1038"/>
        <v>2.0880236443073685E-2</v>
      </c>
      <c r="Q1975" s="28">
        <f t="shared" si="1038"/>
        <v>2.0880236443073685E-2</v>
      </c>
      <c r="R1975" s="28">
        <f t="shared" si="1038"/>
        <v>2.0880236443073685E-2</v>
      </c>
    </row>
    <row r="1976" spans="1:18" x14ac:dyDescent="0.25">
      <c r="A1976" s="3" t="str">
        <f>A1480</f>
        <v>Paasvere küla</v>
      </c>
      <c r="B1976" s="4" t="str">
        <f t="shared" ref="B1976:R1976" si="1039">B1485</f>
        <v>%</v>
      </c>
      <c r="C1976" s="4">
        <f t="shared" si="1039"/>
        <v>0</v>
      </c>
      <c r="D1976" s="28">
        <f t="shared" si="1039"/>
        <v>8.7387387387387383E-2</v>
      </c>
      <c r="E1976" s="28">
        <f t="shared" si="1039"/>
        <v>0</v>
      </c>
      <c r="F1976" s="28">
        <f t="shared" si="1039"/>
        <v>0</v>
      </c>
      <c r="G1976" s="28">
        <f t="shared" si="1039"/>
        <v>0</v>
      </c>
      <c r="H1976" s="28">
        <f t="shared" si="1039"/>
        <v>0</v>
      </c>
      <c r="I1976" s="28">
        <f t="shared" si="1039"/>
        <v>0</v>
      </c>
      <c r="J1976" s="28">
        <f t="shared" si="1039"/>
        <v>0</v>
      </c>
      <c r="K1976" s="28">
        <f t="shared" si="1039"/>
        <v>0</v>
      </c>
      <c r="L1976" s="28">
        <f t="shared" si="1039"/>
        <v>0</v>
      </c>
      <c r="M1976" s="28">
        <f t="shared" si="1039"/>
        <v>0</v>
      </c>
      <c r="N1976" s="28">
        <f t="shared" si="1039"/>
        <v>0</v>
      </c>
      <c r="O1976" s="28">
        <f t="shared" si="1039"/>
        <v>0</v>
      </c>
      <c r="P1976" s="28">
        <f t="shared" si="1039"/>
        <v>0</v>
      </c>
      <c r="Q1976" s="28">
        <f t="shared" si="1039"/>
        <v>0</v>
      </c>
      <c r="R1976" s="28">
        <f t="shared" si="1039"/>
        <v>0</v>
      </c>
    </row>
    <row r="1977" spans="1:18" x14ac:dyDescent="0.25">
      <c r="A1977" s="3" t="str">
        <f>A1495</f>
        <v>Venevere küla</v>
      </c>
      <c r="B1977" s="4" t="str">
        <f t="shared" ref="B1977:R1977" si="1040">B1500</f>
        <v>%</v>
      </c>
      <c r="C1977" s="4">
        <f t="shared" si="1040"/>
        <v>0</v>
      </c>
      <c r="D1977" s="28">
        <f t="shared" si="1040"/>
        <v>3.8714991762767714E-2</v>
      </c>
      <c r="E1977" s="28">
        <f t="shared" si="1040"/>
        <v>0.10296471531676021</v>
      </c>
      <c r="F1977" s="28">
        <f t="shared" si="1040"/>
        <v>0.10296471531676021</v>
      </c>
      <c r="G1977" s="28">
        <f t="shared" si="1040"/>
        <v>0.10296471531676021</v>
      </c>
      <c r="H1977" s="28">
        <f t="shared" si="1040"/>
        <v>0.10296471531676021</v>
      </c>
      <c r="I1977" s="28">
        <f t="shared" si="1040"/>
        <v>0.10296471531676021</v>
      </c>
      <c r="J1977" s="28">
        <f t="shared" si="1040"/>
        <v>0.10296471531676021</v>
      </c>
      <c r="K1977" s="28">
        <f t="shared" si="1040"/>
        <v>0.10296471531676021</v>
      </c>
      <c r="L1977" s="28">
        <f t="shared" si="1040"/>
        <v>0.10296471531676021</v>
      </c>
      <c r="M1977" s="28">
        <f t="shared" si="1040"/>
        <v>0.10296471531676021</v>
      </c>
      <c r="N1977" s="28">
        <f t="shared" si="1040"/>
        <v>0.10296471531676021</v>
      </c>
      <c r="O1977" s="28">
        <f t="shared" si="1040"/>
        <v>0.10296471531676021</v>
      </c>
      <c r="P1977" s="28">
        <f t="shared" si="1040"/>
        <v>0.10296471531676021</v>
      </c>
      <c r="Q1977" s="28">
        <f t="shared" si="1040"/>
        <v>0.10296471531676021</v>
      </c>
      <c r="R1977" s="28">
        <f t="shared" si="1040"/>
        <v>0.10296471531676021</v>
      </c>
    </row>
    <row r="1978" spans="1:18" x14ac:dyDescent="0.25">
      <c r="A1978" s="3" t="str">
        <f>A1510</f>
        <v>Rahkla küla</v>
      </c>
      <c r="B1978" s="4" t="str">
        <f t="shared" ref="B1978:R1978" si="1041">B1515</f>
        <v>%</v>
      </c>
      <c r="C1978" s="4">
        <f t="shared" si="1041"/>
        <v>0</v>
      </c>
      <c r="D1978" s="28">
        <f t="shared" si="1041"/>
        <v>9.9062133645955397E-2</v>
      </c>
      <c r="E1978" s="28">
        <f t="shared" si="1041"/>
        <v>3.0009063444108697E-2</v>
      </c>
      <c r="F1978" s="28">
        <f t="shared" si="1041"/>
        <v>3.0009063444108697E-2</v>
      </c>
      <c r="G1978" s="28">
        <f t="shared" si="1041"/>
        <v>3.0009063444108697E-2</v>
      </c>
      <c r="H1978" s="28">
        <f t="shared" si="1041"/>
        <v>3.0009063444108697E-2</v>
      </c>
      <c r="I1978" s="28">
        <f t="shared" si="1041"/>
        <v>3.0009063444108697E-2</v>
      </c>
      <c r="J1978" s="28">
        <f t="shared" si="1041"/>
        <v>3.0009063444108697E-2</v>
      </c>
      <c r="K1978" s="28">
        <f t="shared" si="1041"/>
        <v>3.0009063444108697E-2</v>
      </c>
      <c r="L1978" s="28">
        <f t="shared" si="1041"/>
        <v>3.0009063444108697E-2</v>
      </c>
      <c r="M1978" s="28">
        <f t="shared" si="1041"/>
        <v>3.0009063444108697E-2</v>
      </c>
      <c r="N1978" s="28">
        <f t="shared" si="1041"/>
        <v>3.0009063444108697E-2</v>
      </c>
      <c r="O1978" s="28">
        <f t="shared" si="1041"/>
        <v>3.0009063444108697E-2</v>
      </c>
      <c r="P1978" s="28">
        <f t="shared" si="1041"/>
        <v>3.0009063444108697E-2</v>
      </c>
      <c r="Q1978" s="28">
        <f t="shared" si="1041"/>
        <v>3.0009063444108697E-2</v>
      </c>
      <c r="R1978" s="28">
        <f t="shared" si="1041"/>
        <v>3.0009063444108697E-2</v>
      </c>
    </row>
    <row r="1979" spans="1:18" x14ac:dyDescent="0.25">
      <c r="A1979" s="3" t="str">
        <f>A1525</f>
        <v>Inju küla</v>
      </c>
      <c r="B1979" s="4" t="str">
        <f t="shared" ref="B1979:R1979" si="1042">B1530</f>
        <v>%</v>
      </c>
      <c r="C1979" s="4">
        <f t="shared" si="1042"/>
        <v>0</v>
      </c>
      <c r="D1979" s="28">
        <f t="shared" si="1042"/>
        <v>8.8495575221239076E-3</v>
      </c>
      <c r="E1979" s="28">
        <f t="shared" si="1042"/>
        <v>2.1849315068493969E-3</v>
      </c>
      <c r="F1979" s="28">
        <f t="shared" si="1042"/>
        <v>2.1849315068493969E-3</v>
      </c>
      <c r="G1979" s="28">
        <f t="shared" si="1042"/>
        <v>2.1849315068493969E-3</v>
      </c>
      <c r="H1979" s="28">
        <f t="shared" si="1042"/>
        <v>2.1849315068493969E-3</v>
      </c>
      <c r="I1979" s="28">
        <f t="shared" si="1042"/>
        <v>2.1849315068493969E-3</v>
      </c>
      <c r="J1979" s="28">
        <f t="shared" si="1042"/>
        <v>2.1849315068493969E-3</v>
      </c>
      <c r="K1979" s="28">
        <f t="shared" si="1042"/>
        <v>2.1849315068493969E-3</v>
      </c>
      <c r="L1979" s="28">
        <f t="shared" si="1042"/>
        <v>2.1849315068493969E-3</v>
      </c>
      <c r="M1979" s="28">
        <f t="shared" si="1042"/>
        <v>2.1849315068493969E-3</v>
      </c>
      <c r="N1979" s="28">
        <f t="shared" si="1042"/>
        <v>2.1849315068493969E-3</v>
      </c>
      <c r="O1979" s="28">
        <f t="shared" si="1042"/>
        <v>2.1849315068493969E-3</v>
      </c>
      <c r="P1979" s="28">
        <f t="shared" si="1042"/>
        <v>2.1849315068493969E-3</v>
      </c>
      <c r="Q1979" s="28">
        <f t="shared" si="1042"/>
        <v>2.1849315068493969E-3</v>
      </c>
      <c r="R1979" s="28">
        <f t="shared" si="1042"/>
        <v>2.1849315068493969E-3</v>
      </c>
    </row>
    <row r="1980" spans="1:18" x14ac:dyDescent="0.25">
      <c r="A1980" s="3" t="str">
        <f>A1540</f>
        <v>Kadila küla</v>
      </c>
      <c r="B1980" s="4" t="str">
        <f t="shared" ref="B1980:R1980" si="1043">B1545</f>
        <v>%</v>
      </c>
      <c r="C1980" s="4">
        <f t="shared" si="1043"/>
        <v>0</v>
      </c>
      <c r="D1980" s="28">
        <f t="shared" si="1043"/>
        <v>0.35850579386054071</v>
      </c>
      <c r="E1980" s="28">
        <f t="shared" si="1043"/>
        <v>6.2367693274670066E-2</v>
      </c>
      <c r="F1980" s="28">
        <f t="shared" si="1043"/>
        <v>6.2367693274670066E-2</v>
      </c>
      <c r="G1980" s="28">
        <f t="shared" si="1043"/>
        <v>6.2367693274670066E-2</v>
      </c>
      <c r="H1980" s="28">
        <f t="shared" si="1043"/>
        <v>6.2367693274670066E-2</v>
      </c>
      <c r="I1980" s="28">
        <f t="shared" si="1043"/>
        <v>0.05</v>
      </c>
      <c r="J1980" s="28">
        <f t="shared" si="1043"/>
        <v>0.05</v>
      </c>
      <c r="K1980" s="28">
        <f t="shared" si="1043"/>
        <v>0.05</v>
      </c>
      <c r="L1980" s="28">
        <f t="shared" si="1043"/>
        <v>0.05</v>
      </c>
      <c r="M1980" s="28">
        <f t="shared" si="1043"/>
        <v>0.05</v>
      </c>
      <c r="N1980" s="28">
        <f t="shared" si="1043"/>
        <v>0.05</v>
      </c>
      <c r="O1980" s="28">
        <f t="shared" si="1043"/>
        <v>0.05</v>
      </c>
      <c r="P1980" s="28">
        <f t="shared" si="1043"/>
        <v>0.05</v>
      </c>
      <c r="Q1980" s="28">
        <f t="shared" si="1043"/>
        <v>0.05</v>
      </c>
      <c r="R1980" s="28">
        <f t="shared" si="1043"/>
        <v>0.05</v>
      </c>
    </row>
    <row r="1981" spans="1:18" x14ac:dyDescent="0.25">
      <c r="A1981" s="3" t="str">
        <f>A1555</f>
        <v>Kakumäe küla</v>
      </c>
      <c r="B1981" s="4" t="str">
        <f t="shared" ref="B1981:R1981" si="1044">B1560</f>
        <v>%</v>
      </c>
      <c r="C1981" s="4">
        <f t="shared" si="1044"/>
        <v>0</v>
      </c>
      <c r="D1981" s="28">
        <f t="shared" si="1044"/>
        <v>0</v>
      </c>
      <c r="E1981" s="28">
        <f t="shared" si="1044"/>
        <v>2.6716599190283352E-2</v>
      </c>
      <c r="F1981" s="28">
        <f t="shared" si="1044"/>
        <v>2.6716599190283352E-2</v>
      </c>
      <c r="G1981" s="28">
        <f t="shared" si="1044"/>
        <v>2.6716599190283352E-2</v>
      </c>
      <c r="H1981" s="28">
        <f t="shared" si="1044"/>
        <v>2.6716599190283352E-2</v>
      </c>
      <c r="I1981" s="28">
        <f t="shared" si="1044"/>
        <v>2.6716599190283352E-2</v>
      </c>
      <c r="J1981" s="28">
        <f t="shared" si="1044"/>
        <v>2.6716599190283352E-2</v>
      </c>
      <c r="K1981" s="28">
        <f t="shared" si="1044"/>
        <v>2.6716599190283352E-2</v>
      </c>
      <c r="L1981" s="28">
        <f t="shared" si="1044"/>
        <v>2.6716599190283352E-2</v>
      </c>
      <c r="M1981" s="28">
        <f t="shared" si="1044"/>
        <v>2.6716599190283352E-2</v>
      </c>
      <c r="N1981" s="28">
        <f t="shared" si="1044"/>
        <v>2.6716599190283352E-2</v>
      </c>
      <c r="O1981" s="28">
        <f t="shared" si="1044"/>
        <v>2.6716599190283352E-2</v>
      </c>
      <c r="P1981" s="28">
        <f t="shared" si="1044"/>
        <v>2.6716599190283352E-2</v>
      </c>
      <c r="Q1981" s="28">
        <f t="shared" si="1044"/>
        <v>2.6716599190283352E-2</v>
      </c>
      <c r="R1981" s="28">
        <f t="shared" si="1044"/>
        <v>2.6716599190283352E-2</v>
      </c>
    </row>
    <row r="1982" spans="1:18" x14ac:dyDescent="0.25">
      <c r="A1982" s="3" t="str">
        <f>A1570</f>
        <v>Kulina küla</v>
      </c>
      <c r="B1982" s="4" t="str">
        <f t="shared" ref="B1982:R1982" si="1045">B1575</f>
        <v>%</v>
      </c>
      <c r="C1982" s="4">
        <f t="shared" si="1045"/>
        <v>0</v>
      </c>
      <c r="D1982" s="28">
        <f t="shared" si="1045"/>
        <v>1.6248153618906969E-2</v>
      </c>
      <c r="E1982" s="28">
        <f t="shared" si="1045"/>
        <v>0.60998976807639838</v>
      </c>
      <c r="F1982" s="28">
        <f t="shared" si="1045"/>
        <v>0.03</v>
      </c>
      <c r="G1982" s="28">
        <f t="shared" si="1045"/>
        <v>0.03</v>
      </c>
      <c r="H1982" s="28">
        <f t="shared" si="1045"/>
        <v>0.03</v>
      </c>
      <c r="I1982" s="28">
        <f t="shared" si="1045"/>
        <v>0.03</v>
      </c>
      <c r="J1982" s="28">
        <f t="shared" si="1045"/>
        <v>0.03</v>
      </c>
      <c r="K1982" s="28">
        <f t="shared" si="1045"/>
        <v>0.03</v>
      </c>
      <c r="L1982" s="28">
        <f t="shared" si="1045"/>
        <v>0.03</v>
      </c>
      <c r="M1982" s="28">
        <f t="shared" si="1045"/>
        <v>0.03</v>
      </c>
      <c r="N1982" s="28">
        <f t="shared" si="1045"/>
        <v>0.03</v>
      </c>
      <c r="O1982" s="28">
        <f t="shared" si="1045"/>
        <v>0.03</v>
      </c>
      <c r="P1982" s="28">
        <f t="shared" si="1045"/>
        <v>0.03</v>
      </c>
      <c r="Q1982" s="28">
        <f t="shared" si="1045"/>
        <v>0.03</v>
      </c>
      <c r="R1982" s="28">
        <f t="shared" si="1045"/>
        <v>0.03</v>
      </c>
    </row>
    <row r="1983" spans="1:18" x14ac:dyDescent="0.25">
      <c r="A1983" s="3" t="str">
        <f>A1585</f>
        <v>Vinni alevik</v>
      </c>
      <c r="B1983" s="4" t="str">
        <f t="shared" ref="B1983:R1983" si="1046">B1590</f>
        <v>%</v>
      </c>
      <c r="C1983" s="4">
        <f t="shared" si="1046"/>
        <v>0</v>
      </c>
      <c r="D1983" s="28">
        <f t="shared" si="1046"/>
        <v>0.10515430026623451</v>
      </c>
      <c r="E1983" s="28">
        <f t="shared" si="1046"/>
        <v>7.4585065300758924E-2</v>
      </c>
      <c r="F1983" s="28">
        <f t="shared" si="1046"/>
        <v>7.4585065300758924E-2</v>
      </c>
      <c r="G1983" s="28">
        <f t="shared" si="1046"/>
        <v>7.4585065300758924E-2</v>
      </c>
      <c r="H1983" s="28">
        <f t="shared" si="1046"/>
        <v>7.4585065300758924E-2</v>
      </c>
      <c r="I1983" s="28">
        <f t="shared" si="1046"/>
        <v>0.05</v>
      </c>
      <c r="J1983" s="28">
        <f t="shared" si="1046"/>
        <v>0.05</v>
      </c>
      <c r="K1983" s="28">
        <f t="shared" si="1046"/>
        <v>0.05</v>
      </c>
      <c r="L1983" s="28">
        <f t="shared" si="1046"/>
        <v>0.05</v>
      </c>
      <c r="M1983" s="28">
        <f t="shared" si="1046"/>
        <v>0.05</v>
      </c>
      <c r="N1983" s="28">
        <f t="shared" si="1046"/>
        <v>0.05</v>
      </c>
      <c r="O1983" s="28">
        <f t="shared" si="1046"/>
        <v>0.05</v>
      </c>
      <c r="P1983" s="28">
        <f t="shared" si="1046"/>
        <v>0.05</v>
      </c>
      <c r="Q1983" s="28">
        <f t="shared" si="1046"/>
        <v>0.05</v>
      </c>
      <c r="R1983" s="28">
        <f t="shared" si="1046"/>
        <v>0.05</v>
      </c>
    </row>
    <row r="1984" spans="1:18" x14ac:dyDescent="0.25">
      <c r="A1984" s="3" t="str">
        <f>A1600</f>
        <v>Pajusti alevik</v>
      </c>
      <c r="B1984" s="4" t="str">
        <f t="shared" ref="B1984:R1984" si="1047">B1605</f>
        <v>%</v>
      </c>
      <c r="C1984" s="4">
        <f t="shared" si="1047"/>
        <v>0</v>
      </c>
      <c r="D1984" s="28">
        <f t="shared" si="1047"/>
        <v>0.10515430026623451</v>
      </c>
      <c r="E1984" s="28">
        <f t="shared" si="1047"/>
        <v>7.4585065300758924E-2</v>
      </c>
      <c r="F1984" s="28">
        <f t="shared" si="1047"/>
        <v>7.4585065300758924E-2</v>
      </c>
      <c r="G1984" s="28">
        <f t="shared" si="1047"/>
        <v>7.4585065300758924E-2</v>
      </c>
      <c r="H1984" s="28">
        <f t="shared" si="1047"/>
        <v>7.4585065300758924E-2</v>
      </c>
      <c r="I1984" s="28">
        <f t="shared" si="1047"/>
        <v>7.4585065300758924E-2</v>
      </c>
      <c r="J1984" s="28">
        <f t="shared" si="1047"/>
        <v>0.05</v>
      </c>
      <c r="K1984" s="28">
        <f t="shared" si="1047"/>
        <v>0.05</v>
      </c>
      <c r="L1984" s="28">
        <f t="shared" si="1047"/>
        <v>0.05</v>
      </c>
      <c r="M1984" s="28">
        <f t="shared" si="1047"/>
        <v>0.05</v>
      </c>
      <c r="N1984" s="28">
        <f t="shared" si="1047"/>
        <v>0.05</v>
      </c>
      <c r="O1984" s="28">
        <f t="shared" si="1047"/>
        <v>0.05</v>
      </c>
      <c r="P1984" s="28">
        <f t="shared" si="1047"/>
        <v>0.05</v>
      </c>
      <c r="Q1984" s="28">
        <f t="shared" si="1047"/>
        <v>0.05</v>
      </c>
      <c r="R1984" s="28">
        <f t="shared" si="1047"/>
        <v>0.05</v>
      </c>
    </row>
    <row r="1985" spans="1:18" x14ac:dyDescent="0.25">
      <c r="A1985" s="3" t="str">
        <f>A1615</f>
        <v>Viru-Jaagupi alevik</v>
      </c>
      <c r="B1985" s="4" t="str">
        <f t="shared" ref="B1985:R1985" si="1048">B1620</f>
        <v>%</v>
      </c>
      <c r="C1985" s="4">
        <f t="shared" si="1048"/>
        <v>0</v>
      </c>
      <c r="D1985" s="28">
        <f t="shared" si="1048"/>
        <v>0.2757148917381631</v>
      </c>
      <c r="E1985" s="28">
        <f t="shared" si="1048"/>
        <v>0.3279831504363605</v>
      </c>
      <c r="F1985" s="28">
        <f t="shared" si="1048"/>
        <v>0.05</v>
      </c>
      <c r="G1985" s="28">
        <f t="shared" si="1048"/>
        <v>0.05</v>
      </c>
      <c r="H1985" s="28">
        <f t="shared" si="1048"/>
        <v>0.05</v>
      </c>
      <c r="I1985" s="28">
        <f t="shared" si="1048"/>
        <v>0.05</v>
      </c>
      <c r="J1985" s="28">
        <f t="shared" si="1048"/>
        <v>0.05</v>
      </c>
      <c r="K1985" s="28">
        <f t="shared" si="1048"/>
        <v>0.05</v>
      </c>
      <c r="L1985" s="28">
        <f t="shared" si="1048"/>
        <v>0.05</v>
      </c>
      <c r="M1985" s="28">
        <f t="shared" si="1048"/>
        <v>0.05</v>
      </c>
      <c r="N1985" s="28">
        <f t="shared" si="1048"/>
        <v>0.05</v>
      </c>
      <c r="O1985" s="28">
        <f t="shared" si="1048"/>
        <v>0.05</v>
      </c>
      <c r="P1985" s="28">
        <f t="shared" si="1048"/>
        <v>0.05</v>
      </c>
      <c r="Q1985" s="28">
        <f t="shared" si="1048"/>
        <v>0.05</v>
      </c>
      <c r="R1985" s="28">
        <f t="shared" si="1048"/>
        <v>0.05</v>
      </c>
    </row>
    <row r="1986" spans="1:18" x14ac:dyDescent="0.25">
      <c r="A1986" s="3" t="str">
        <f>A1630</f>
        <v>Vetiku küla</v>
      </c>
      <c r="B1986" s="4" t="str">
        <f t="shared" ref="B1986:R1986" si="1049">B1635</f>
        <v>%</v>
      </c>
      <c r="C1986" s="4">
        <f t="shared" si="1049"/>
        <v>0</v>
      </c>
      <c r="D1986" s="28">
        <f t="shared" si="1049"/>
        <v>0.23524962178517395</v>
      </c>
      <c r="E1986" s="28">
        <f t="shared" si="1049"/>
        <v>5.8732612055641398E-2</v>
      </c>
      <c r="F1986" s="28">
        <f t="shared" si="1049"/>
        <v>5.8732612055641398E-2</v>
      </c>
      <c r="G1986" s="28">
        <f t="shared" si="1049"/>
        <v>5.8732612055641398E-2</v>
      </c>
      <c r="H1986" s="28">
        <f t="shared" si="1049"/>
        <v>5.8732612055641398E-2</v>
      </c>
      <c r="I1986" s="28">
        <f t="shared" si="1049"/>
        <v>5.8732612055641398E-2</v>
      </c>
      <c r="J1986" s="28">
        <f t="shared" si="1049"/>
        <v>5.8732612055641398E-2</v>
      </c>
      <c r="K1986" s="28">
        <f t="shared" si="1049"/>
        <v>0.05</v>
      </c>
      <c r="L1986" s="28">
        <f t="shared" si="1049"/>
        <v>0.05</v>
      </c>
      <c r="M1986" s="28">
        <f t="shared" si="1049"/>
        <v>0.05</v>
      </c>
      <c r="N1986" s="28">
        <f t="shared" si="1049"/>
        <v>0.05</v>
      </c>
      <c r="O1986" s="28">
        <f t="shared" si="1049"/>
        <v>0.05</v>
      </c>
      <c r="P1986" s="28">
        <f t="shared" si="1049"/>
        <v>0.05</v>
      </c>
      <c r="Q1986" s="28">
        <f t="shared" si="1049"/>
        <v>0.05</v>
      </c>
      <c r="R1986" s="28">
        <f t="shared" si="1049"/>
        <v>0.05</v>
      </c>
    </row>
    <row r="1987" spans="1:18" x14ac:dyDescent="0.25">
      <c r="A1987" s="3" t="str">
        <f>A1645</f>
        <v>Roela alevik</v>
      </c>
      <c r="B1987" s="4" t="str">
        <f t="shared" ref="B1987:R1987" si="1050">B1650</f>
        <v>%</v>
      </c>
      <c r="C1987" s="4">
        <f t="shared" si="1050"/>
        <v>0</v>
      </c>
      <c r="D1987" s="28">
        <f t="shared" si="1050"/>
        <v>2.3466309084814174E-3</v>
      </c>
      <c r="E1987" s="28">
        <f t="shared" si="1050"/>
        <v>1.0494285073957887E-2</v>
      </c>
      <c r="F1987" s="28">
        <f t="shared" si="1050"/>
        <v>1.0494285073957887E-2</v>
      </c>
      <c r="G1987" s="28">
        <f t="shared" si="1050"/>
        <v>1.0494285073957887E-2</v>
      </c>
      <c r="H1987" s="28">
        <f t="shared" si="1050"/>
        <v>1.0494285073957887E-2</v>
      </c>
      <c r="I1987" s="28">
        <f t="shared" si="1050"/>
        <v>1.0494285073957887E-2</v>
      </c>
      <c r="J1987" s="28">
        <f t="shared" si="1050"/>
        <v>1.0494285073957887E-2</v>
      </c>
      <c r="K1987" s="28">
        <f t="shared" si="1050"/>
        <v>1.0494285073957887E-2</v>
      </c>
      <c r="L1987" s="28">
        <f t="shared" si="1050"/>
        <v>1.0494285073957887E-2</v>
      </c>
      <c r="M1987" s="28">
        <f t="shared" si="1050"/>
        <v>1.0494285073957887E-2</v>
      </c>
      <c r="N1987" s="28">
        <f t="shared" si="1050"/>
        <v>1.0494285073957887E-2</v>
      </c>
      <c r="O1987" s="28">
        <f t="shared" si="1050"/>
        <v>1.0494285073957887E-2</v>
      </c>
      <c r="P1987" s="28">
        <f t="shared" si="1050"/>
        <v>1.0494285073957887E-2</v>
      </c>
      <c r="Q1987" s="28">
        <f t="shared" si="1050"/>
        <v>1.0494285073957887E-2</v>
      </c>
      <c r="R1987" s="28">
        <f t="shared" si="1050"/>
        <v>1.0494285073957887E-2</v>
      </c>
    </row>
    <row r="1988" spans="1:18" x14ac:dyDescent="0.25">
      <c r="A1988" s="3" t="str">
        <f>A1660</f>
        <v>Tudu alevik</v>
      </c>
      <c r="B1988" s="4" t="str">
        <f t="shared" ref="B1988:R1988" si="1051">B1665</f>
        <v>%</v>
      </c>
      <c r="C1988" s="4">
        <f t="shared" si="1051"/>
        <v>0</v>
      </c>
      <c r="D1988" s="28">
        <f t="shared" si="1051"/>
        <v>6.9745815251084919E-2</v>
      </c>
      <c r="E1988" s="28">
        <f t="shared" si="1051"/>
        <v>0.15313548951048961</v>
      </c>
      <c r="F1988" s="28">
        <f t="shared" si="1051"/>
        <v>0.15313548951048961</v>
      </c>
      <c r="G1988" s="28">
        <f t="shared" si="1051"/>
        <v>0.15313548951048961</v>
      </c>
      <c r="H1988" s="28">
        <f t="shared" si="1051"/>
        <v>0.15313548951048961</v>
      </c>
      <c r="I1988" s="28">
        <f t="shared" si="1051"/>
        <v>0.15313548951048961</v>
      </c>
      <c r="J1988" s="28">
        <f t="shared" si="1051"/>
        <v>0.15313548951048961</v>
      </c>
      <c r="K1988" s="28">
        <f t="shared" si="1051"/>
        <v>0.15313548951048961</v>
      </c>
      <c r="L1988" s="28">
        <f t="shared" si="1051"/>
        <v>0.15313548951048961</v>
      </c>
      <c r="M1988" s="28">
        <f t="shared" si="1051"/>
        <v>0.1</v>
      </c>
      <c r="N1988" s="28">
        <f t="shared" si="1051"/>
        <v>0.1</v>
      </c>
      <c r="O1988" s="28">
        <f t="shared" si="1051"/>
        <v>0.1</v>
      </c>
      <c r="P1988" s="28">
        <f t="shared" si="1051"/>
        <v>0.1</v>
      </c>
      <c r="Q1988" s="28">
        <f t="shared" si="1051"/>
        <v>0.1</v>
      </c>
      <c r="R1988" s="28">
        <f t="shared" si="1051"/>
        <v>0.1</v>
      </c>
    </row>
    <row r="1989" spans="1:18" x14ac:dyDescent="0.25">
      <c r="A1989" s="3" t="str">
        <f>A1675</f>
        <v>Ulvi küla</v>
      </c>
      <c r="B1989" s="4" t="str">
        <f t="shared" ref="B1989:R1989" si="1052">B1680</f>
        <v>%</v>
      </c>
      <c r="C1989" s="4">
        <f t="shared" si="1052"/>
        <v>0</v>
      </c>
      <c r="D1989" s="28">
        <f t="shared" si="1052"/>
        <v>0.30551447285020072</v>
      </c>
      <c r="E1989" s="28">
        <f t="shared" si="1052"/>
        <v>9.8362873765390324E-2</v>
      </c>
      <c r="F1989" s="28">
        <f t="shared" si="1052"/>
        <v>9.8362873765390324E-2</v>
      </c>
      <c r="G1989" s="28">
        <f t="shared" si="1052"/>
        <v>9.8362873765390324E-2</v>
      </c>
      <c r="H1989" s="28">
        <f t="shared" si="1052"/>
        <v>9.8362873765390324E-2</v>
      </c>
      <c r="I1989" s="28">
        <f t="shared" si="1052"/>
        <v>9.8362873765390324E-2</v>
      </c>
      <c r="J1989" s="28">
        <f t="shared" si="1052"/>
        <v>9.8362873765390324E-2</v>
      </c>
      <c r="K1989" s="28">
        <f t="shared" si="1052"/>
        <v>0.05</v>
      </c>
      <c r="L1989" s="28">
        <f t="shared" si="1052"/>
        <v>0.05</v>
      </c>
      <c r="M1989" s="28">
        <f t="shared" si="1052"/>
        <v>0.05</v>
      </c>
      <c r="N1989" s="28">
        <f t="shared" si="1052"/>
        <v>0.05</v>
      </c>
      <c r="O1989" s="28">
        <f t="shared" si="1052"/>
        <v>0.05</v>
      </c>
      <c r="P1989" s="28">
        <f t="shared" si="1052"/>
        <v>0.05</v>
      </c>
      <c r="Q1989" s="28">
        <f t="shared" si="1052"/>
        <v>0.05</v>
      </c>
      <c r="R1989" s="28">
        <f t="shared" si="1052"/>
        <v>0.05</v>
      </c>
    </row>
    <row r="1990" spans="1:18" x14ac:dyDescent="0.25">
      <c r="A1990" s="3" t="str">
        <f>A1690</f>
        <v>Küti küla</v>
      </c>
      <c r="B1990" s="4" t="str">
        <f t="shared" ref="B1990:R1990" si="1053">B1695</f>
        <v>%</v>
      </c>
      <c r="C1990" s="4">
        <f t="shared" si="1053"/>
        <v>0</v>
      </c>
      <c r="D1990" s="28">
        <f t="shared" si="1053"/>
        <v>3.1584309730005145E-2</v>
      </c>
      <c r="E1990" s="28">
        <f t="shared" si="1053"/>
        <v>0.39669421487603307</v>
      </c>
      <c r="F1990" s="28">
        <f t="shared" si="1053"/>
        <v>0.05</v>
      </c>
      <c r="G1990" s="28">
        <f t="shared" si="1053"/>
        <v>0.05</v>
      </c>
      <c r="H1990" s="28">
        <f t="shared" si="1053"/>
        <v>0.05</v>
      </c>
      <c r="I1990" s="28">
        <f t="shared" si="1053"/>
        <v>0.05</v>
      </c>
      <c r="J1990" s="28">
        <f t="shared" si="1053"/>
        <v>0.05</v>
      </c>
      <c r="K1990" s="28">
        <f t="shared" si="1053"/>
        <v>0.05</v>
      </c>
      <c r="L1990" s="28">
        <f t="shared" si="1053"/>
        <v>0.05</v>
      </c>
      <c r="M1990" s="28">
        <f t="shared" si="1053"/>
        <v>0.05</v>
      </c>
      <c r="N1990" s="28">
        <f t="shared" si="1053"/>
        <v>0.05</v>
      </c>
      <c r="O1990" s="28">
        <f t="shared" si="1053"/>
        <v>0.05</v>
      </c>
      <c r="P1990" s="28">
        <f t="shared" si="1053"/>
        <v>0.05</v>
      </c>
      <c r="Q1990" s="28">
        <f t="shared" si="1053"/>
        <v>0.05</v>
      </c>
      <c r="R1990" s="28">
        <f t="shared" si="1053"/>
        <v>0.05</v>
      </c>
    </row>
    <row r="1991" spans="1:18" x14ac:dyDescent="0.25">
      <c r="A1991" s="3" t="str">
        <f>A1705</f>
        <v>Lepiku küla</v>
      </c>
      <c r="B1991" s="4" t="str">
        <f t="shared" ref="B1991:R1991" si="1054">B1710</f>
        <v>%</v>
      </c>
      <c r="C1991" s="4">
        <f t="shared" si="1054"/>
        <v>0</v>
      </c>
      <c r="D1991" s="28">
        <f t="shared" si="1054"/>
        <v>0</v>
      </c>
      <c r="E1991" s="28">
        <f t="shared" si="1054"/>
        <v>0</v>
      </c>
      <c r="F1991" s="28">
        <f t="shared" si="1054"/>
        <v>0</v>
      </c>
      <c r="G1991" s="28">
        <f t="shared" si="1054"/>
        <v>0</v>
      </c>
      <c r="H1991" s="28">
        <f t="shared" si="1054"/>
        <v>0</v>
      </c>
      <c r="I1991" s="28">
        <f t="shared" si="1054"/>
        <v>0</v>
      </c>
      <c r="J1991" s="28">
        <f t="shared" si="1054"/>
        <v>0</v>
      </c>
      <c r="K1991" s="28">
        <f t="shared" si="1054"/>
        <v>0</v>
      </c>
      <c r="L1991" s="28">
        <f t="shared" si="1054"/>
        <v>0</v>
      </c>
      <c r="M1991" s="28">
        <f t="shared" si="1054"/>
        <v>0</v>
      </c>
      <c r="N1991" s="28">
        <f t="shared" si="1054"/>
        <v>0</v>
      </c>
      <c r="O1991" s="28">
        <f t="shared" si="1054"/>
        <v>0</v>
      </c>
      <c r="P1991" s="28">
        <f t="shared" si="1054"/>
        <v>0</v>
      </c>
      <c r="Q1991" s="28">
        <f t="shared" si="1054"/>
        <v>0</v>
      </c>
      <c r="R1991" s="28">
        <f t="shared" si="1054"/>
        <v>0</v>
      </c>
    </row>
    <row r="1992" spans="1:18" x14ac:dyDescent="0.25">
      <c r="A1992" s="3" t="str">
        <f>A1720</f>
        <v>Piira küla</v>
      </c>
      <c r="B1992" s="4" t="str">
        <f t="shared" ref="B1992:R1992" si="1055">B1725</f>
        <v>%</v>
      </c>
      <c r="C1992" s="4">
        <f t="shared" si="1055"/>
        <v>0</v>
      </c>
      <c r="D1992" s="28">
        <f t="shared" si="1055"/>
        <v>0</v>
      </c>
      <c r="E1992" s="28">
        <f t="shared" si="1055"/>
        <v>4.6204081632653105E-2</v>
      </c>
      <c r="F1992" s="28">
        <f t="shared" si="1055"/>
        <v>4.6204081632653105E-2</v>
      </c>
      <c r="G1992" s="28">
        <f t="shared" si="1055"/>
        <v>4.6204081632653105E-2</v>
      </c>
      <c r="H1992" s="28">
        <f t="shared" si="1055"/>
        <v>4.6204081632653105E-2</v>
      </c>
      <c r="I1992" s="28">
        <f t="shared" si="1055"/>
        <v>4.6204081632653105E-2</v>
      </c>
      <c r="J1992" s="28">
        <f t="shared" si="1055"/>
        <v>4.6204081632653105E-2</v>
      </c>
      <c r="K1992" s="28">
        <f t="shared" si="1055"/>
        <v>4.6204081632653105E-2</v>
      </c>
      <c r="L1992" s="28">
        <f t="shared" si="1055"/>
        <v>4.6204081632653105E-2</v>
      </c>
      <c r="M1992" s="28">
        <f t="shared" si="1055"/>
        <v>4.6204081632653105E-2</v>
      </c>
      <c r="N1992" s="28">
        <f t="shared" si="1055"/>
        <v>4.6204081632653105E-2</v>
      </c>
      <c r="O1992" s="28">
        <f t="shared" si="1055"/>
        <v>4.6204081632653105E-2</v>
      </c>
      <c r="P1992" s="28">
        <f t="shared" si="1055"/>
        <v>4.6204081632653105E-2</v>
      </c>
      <c r="Q1992" s="28">
        <f t="shared" si="1055"/>
        <v>4.6204081632653105E-2</v>
      </c>
      <c r="R1992" s="28">
        <f t="shared" si="1055"/>
        <v>4.6204081632653105E-2</v>
      </c>
    </row>
    <row r="1993" spans="1:18" x14ac:dyDescent="0.25">
      <c r="A1993" s="74" t="s">
        <v>177</v>
      </c>
      <c r="B1993" s="75" t="s">
        <v>10</v>
      </c>
      <c r="C1993" s="75"/>
      <c r="D1993" s="76">
        <f>D1740</f>
        <v>0</v>
      </c>
      <c r="E1993" s="76">
        <f t="shared" ref="E1993:R1993" si="1056">E1740</f>
        <v>0</v>
      </c>
      <c r="F1993" s="76">
        <f t="shared" si="1056"/>
        <v>0</v>
      </c>
      <c r="G1993" s="76">
        <f t="shared" si="1056"/>
        <v>0.05</v>
      </c>
      <c r="H1993" s="76">
        <f t="shared" si="1056"/>
        <v>0.05</v>
      </c>
      <c r="I1993" s="76">
        <f t="shared" si="1056"/>
        <v>0.05</v>
      </c>
      <c r="J1993" s="76">
        <f t="shared" si="1056"/>
        <v>0.05</v>
      </c>
      <c r="K1993" s="76">
        <f t="shared" si="1056"/>
        <v>0.05</v>
      </c>
      <c r="L1993" s="76">
        <f t="shared" si="1056"/>
        <v>0.05</v>
      </c>
      <c r="M1993" s="76">
        <f t="shared" si="1056"/>
        <v>0.05</v>
      </c>
      <c r="N1993" s="76">
        <f t="shared" si="1056"/>
        <v>0.05</v>
      </c>
      <c r="O1993" s="76">
        <f t="shared" si="1056"/>
        <v>0.05</v>
      </c>
      <c r="P1993" s="76">
        <f t="shared" si="1056"/>
        <v>0.05</v>
      </c>
      <c r="Q1993" s="76">
        <f t="shared" si="1056"/>
        <v>0.05</v>
      </c>
      <c r="R1993" s="76">
        <f t="shared" si="1056"/>
        <v>0.05</v>
      </c>
    </row>
  </sheetData>
  <mergeCells count="125">
    <mergeCell ref="A2:R2"/>
    <mergeCell ref="A6:R6"/>
    <mergeCell ref="A35:R35"/>
    <mergeCell ref="A50:R50"/>
    <mergeCell ref="A65:R65"/>
    <mergeCell ref="A80:R80"/>
    <mergeCell ref="A185:R185"/>
    <mergeCell ref="A200:R200"/>
    <mergeCell ref="A215:R215"/>
    <mergeCell ref="A230:R230"/>
    <mergeCell ref="A245:R245"/>
    <mergeCell ref="A260:R260"/>
    <mergeCell ref="A95:R95"/>
    <mergeCell ref="A110:R110"/>
    <mergeCell ref="A125:R125"/>
    <mergeCell ref="A140:R140"/>
    <mergeCell ref="A155:R155"/>
    <mergeCell ref="A170:R170"/>
    <mergeCell ref="A352:R352"/>
    <mergeCell ref="A365:R365"/>
    <mergeCell ref="A369:R369"/>
    <mergeCell ref="A384:R384"/>
    <mergeCell ref="A399:R399"/>
    <mergeCell ref="A414:R414"/>
    <mergeCell ref="A275:R275"/>
    <mergeCell ref="A290:R290"/>
    <mergeCell ref="A303:R303"/>
    <mergeCell ref="A307:R307"/>
    <mergeCell ref="A322:R322"/>
    <mergeCell ref="A337:R337"/>
    <mergeCell ref="A506:R506"/>
    <mergeCell ref="A521:R521"/>
    <mergeCell ref="A536:R536"/>
    <mergeCell ref="A551:R551"/>
    <mergeCell ref="A566:R566"/>
    <mergeCell ref="A581:R581"/>
    <mergeCell ref="A429:R429"/>
    <mergeCell ref="A442:R442"/>
    <mergeCell ref="A446:R446"/>
    <mergeCell ref="A461:R461"/>
    <mergeCell ref="A476:R476"/>
    <mergeCell ref="A491:R491"/>
    <mergeCell ref="A684:R684"/>
    <mergeCell ref="A688:R688"/>
    <mergeCell ref="A703:R703"/>
    <mergeCell ref="A718:R718"/>
    <mergeCell ref="A733:R733"/>
    <mergeCell ref="A746:R746"/>
    <mergeCell ref="A596:R596"/>
    <mergeCell ref="A611:R611"/>
    <mergeCell ref="A626:R626"/>
    <mergeCell ref="A641:R641"/>
    <mergeCell ref="A656:R656"/>
    <mergeCell ref="A671:R671"/>
    <mergeCell ref="A840:R840"/>
    <mergeCell ref="A855:R855"/>
    <mergeCell ref="A870:R870"/>
    <mergeCell ref="A883:R883"/>
    <mergeCell ref="A887:R887"/>
    <mergeCell ref="A902:R902"/>
    <mergeCell ref="A750:R750"/>
    <mergeCell ref="A765:R765"/>
    <mergeCell ref="A780:R780"/>
    <mergeCell ref="A795:R795"/>
    <mergeCell ref="A810:R810"/>
    <mergeCell ref="A825:R825"/>
    <mergeCell ref="A1005:R1005"/>
    <mergeCell ref="A1009:R1009"/>
    <mergeCell ref="A1024:R1024"/>
    <mergeCell ref="A1039:R1039"/>
    <mergeCell ref="A1054:R1054"/>
    <mergeCell ref="A1069:R1069"/>
    <mergeCell ref="A917:R917"/>
    <mergeCell ref="A932:R932"/>
    <mergeCell ref="A947:R947"/>
    <mergeCell ref="A962:R962"/>
    <mergeCell ref="A977:R977"/>
    <mergeCell ref="A992:R992"/>
    <mergeCell ref="A1161:R1161"/>
    <mergeCell ref="A1174:R1174"/>
    <mergeCell ref="A1178:R1178"/>
    <mergeCell ref="A1193:R1193"/>
    <mergeCell ref="A1208:R1208"/>
    <mergeCell ref="A1223:R1223"/>
    <mergeCell ref="A1084:R1084"/>
    <mergeCell ref="A1099:R1099"/>
    <mergeCell ref="A1114:R1114"/>
    <mergeCell ref="A1127:R1127"/>
    <mergeCell ref="A1131:R1131"/>
    <mergeCell ref="A1146:R1146"/>
    <mergeCell ref="A1328:R1328"/>
    <mergeCell ref="A1343:R1343"/>
    <mergeCell ref="A1358:R1358"/>
    <mergeCell ref="A1373:R1373"/>
    <mergeCell ref="A1388:R1388"/>
    <mergeCell ref="A1403:R1403"/>
    <mergeCell ref="A1238:R1238"/>
    <mergeCell ref="A1253:R1253"/>
    <mergeCell ref="A1268:R1268"/>
    <mergeCell ref="A1283:R1283"/>
    <mergeCell ref="A1298:R1298"/>
    <mergeCell ref="A1313:R1313"/>
    <mergeCell ref="A1495:R1495"/>
    <mergeCell ref="A1510:R1510"/>
    <mergeCell ref="A1525:R1525"/>
    <mergeCell ref="A1540:R1540"/>
    <mergeCell ref="A1555:R1555"/>
    <mergeCell ref="A1570:R1570"/>
    <mergeCell ref="A1418:R1418"/>
    <mergeCell ref="A1431:R1431"/>
    <mergeCell ref="A1435:R1435"/>
    <mergeCell ref="A1450:R1450"/>
    <mergeCell ref="A1465:R1465"/>
    <mergeCell ref="A1480:R1480"/>
    <mergeCell ref="A1675:R1675"/>
    <mergeCell ref="A1690:R1690"/>
    <mergeCell ref="A1705:R1705"/>
    <mergeCell ref="A1720:R1720"/>
    <mergeCell ref="A1735:R1735"/>
    <mergeCell ref="A1585:R1585"/>
    <mergeCell ref="A1600:R1600"/>
    <mergeCell ref="A1615:R1615"/>
    <mergeCell ref="A1630:R1630"/>
    <mergeCell ref="A1645:R1645"/>
    <mergeCell ref="A1660:R16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Nõudlusanalüüs vesi 2021-2035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Sakk</dc:creator>
  <cp:lastModifiedBy>Oliver Sakk</cp:lastModifiedBy>
  <dcterms:created xsi:type="dcterms:W3CDTF">2023-07-03T07:58:42Z</dcterms:created>
  <dcterms:modified xsi:type="dcterms:W3CDTF">2023-07-03T10:22:05Z</dcterms:modified>
</cp:coreProperties>
</file>